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D:\Praca\Funkcjonujace farmy PV\"/>
    </mc:Choice>
  </mc:AlternateContent>
  <xr:revisionPtr revIDLastSave="0" documentId="13_ncr:1_{456F6B07-DAB0-43DC-81BC-743F09470B7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stęp" sheetId="15" r:id="rId1"/>
    <sheet name="Farmy" sheetId="5" r:id="rId2"/>
    <sheet name="Małe instalacje" sheetId="14" r:id="rId3"/>
    <sheet name="Analiza" sheetId="16" r:id="rId4"/>
    <sheet name="Operatorzy zestawienie " sheetId="17" r:id="rId5"/>
    <sheet name="Wiatr na tle innych OZE" sheetId="13" r:id="rId6"/>
    <sheet name="Mapy" sheetId="11" r:id="rId7"/>
  </sheets>
  <externalReferences>
    <externalReference r:id="rId8"/>
  </externalReferences>
  <definedNames>
    <definedName name="_xlnm._FilterDatabase" localSheetId="1" hidden="1">Farmy!$B$6:$R$16</definedName>
    <definedName name="_xlnm._FilterDatabase" localSheetId="2" hidden="1">'Małe instalacje'!$B$7:$Q$17</definedName>
    <definedName name="_xlchart.v5.0" hidden="1">'[1]Analizy PV'!$E$32</definedName>
    <definedName name="_xlchart.v5.1" hidden="1">Analiza!$E$43</definedName>
    <definedName name="_xlchart.v5.10" hidden="1">'[1]Analizy PV'!$E$32</definedName>
    <definedName name="_xlchart.v5.11" hidden="1">Analiza!$E$43</definedName>
    <definedName name="_xlchart.v5.12" hidden="1">Analiza!$E$44:$E$59</definedName>
    <definedName name="_xlchart.v5.13" hidden="1">Analiza!$R$42</definedName>
    <definedName name="_xlchart.v5.14" hidden="1">Analiza!$R$44:$R$59</definedName>
    <definedName name="_xlchart.v5.2" hidden="1">Analiza!$E$44:$E$59</definedName>
    <definedName name="_xlchart.v5.3" hidden="1">Analiza!$S$42</definedName>
    <definedName name="_xlchart.v5.4" hidden="1">Analiza!$S$44:$S$59</definedName>
    <definedName name="_xlchart.v5.5" hidden="1">'[1]Analizy PV'!$E$32</definedName>
    <definedName name="_xlchart.v5.6" hidden="1">Analiza!$E$43</definedName>
    <definedName name="_xlchart.v5.7" hidden="1">Analiza!$E$44:$E$59</definedName>
    <definedName name="_xlchart.v5.8" hidden="1">Analiza!$H$42</definedName>
    <definedName name="_xlchart.v5.9" hidden="1">Analiza!$T$44:$T$59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6" l="1"/>
  <c r="G7" i="16" s="1"/>
  <c r="H7" i="16" s="1"/>
  <c r="I7" i="16" s="1"/>
  <c r="J7" i="16" s="1"/>
  <c r="K7" i="16" s="1"/>
  <c r="L7" i="16" s="1"/>
  <c r="M7" i="16" s="1"/>
  <c r="N7" i="16" s="1"/>
  <c r="O7" i="16" s="1"/>
  <c r="P7" i="16" s="1"/>
  <c r="Q7" i="16" s="1"/>
  <c r="R7" i="16" s="1"/>
  <c r="S7" i="16" s="1"/>
  <c r="T7" i="16" s="1"/>
  <c r="U7" i="16" s="1"/>
  <c r="F6" i="16"/>
  <c r="E15" i="16"/>
  <c r="E14" i="16"/>
  <c r="E10" i="16"/>
  <c r="E9" i="16"/>
  <c r="K51" i="13"/>
  <c r="J51" i="13"/>
  <c r="I51" i="13"/>
  <c r="H51" i="13"/>
  <c r="G51" i="13"/>
  <c r="E19" i="16" l="1"/>
  <c r="E11" i="16"/>
  <c r="E16" i="16"/>
  <c r="F10" i="16"/>
  <c r="G6" i="16"/>
  <c r="H6" i="16" s="1"/>
  <c r="H9" i="16" s="1"/>
  <c r="G10" i="16"/>
  <c r="G15" i="16"/>
  <c r="F9" i="16"/>
  <c r="F14" i="16"/>
  <c r="F15" i="16"/>
  <c r="E20" i="16"/>
  <c r="E21" i="16" s="1"/>
  <c r="J28" i="17"/>
  <c r="K27" i="17"/>
  <c r="J27" i="17"/>
  <c r="K26" i="17"/>
  <c r="J26" i="17"/>
  <c r="K25" i="17"/>
  <c r="J25" i="17"/>
  <c r="K24" i="17"/>
  <c r="J24" i="17"/>
  <c r="K23" i="17"/>
  <c r="J23" i="17"/>
  <c r="K22" i="17"/>
  <c r="J22" i="17"/>
  <c r="K21" i="17"/>
  <c r="J21" i="17"/>
  <c r="K20" i="17"/>
  <c r="J20" i="17"/>
  <c r="K19" i="17"/>
  <c r="J19" i="17"/>
  <c r="K18" i="17"/>
  <c r="J18" i="17"/>
  <c r="K17" i="17"/>
  <c r="J17" i="17"/>
  <c r="K16" i="17"/>
  <c r="J16" i="17"/>
  <c r="K15" i="17"/>
  <c r="J15" i="17"/>
  <c r="K14" i="17"/>
  <c r="J14" i="17"/>
  <c r="K13" i="17"/>
  <c r="J13" i="17"/>
  <c r="K12" i="17"/>
  <c r="J12" i="17"/>
  <c r="K11" i="17"/>
  <c r="J11" i="17"/>
  <c r="K10" i="17"/>
  <c r="J10" i="17"/>
  <c r="K9" i="17"/>
  <c r="J9" i="17"/>
  <c r="N106" i="16"/>
  <c r="V106" i="16" s="1"/>
  <c r="N105" i="16"/>
  <c r="V105" i="16" s="1"/>
  <c r="K106" i="16"/>
  <c r="S106" i="16" s="1"/>
  <c r="L106" i="16"/>
  <c r="T106" i="16" s="1"/>
  <c r="M106" i="16"/>
  <c r="U106" i="16" s="1"/>
  <c r="J106" i="16"/>
  <c r="K105" i="16"/>
  <c r="S105" i="16" s="1"/>
  <c r="L105" i="16"/>
  <c r="T105" i="16" s="1"/>
  <c r="M105" i="16"/>
  <c r="U105" i="16" s="1"/>
  <c r="J105" i="16"/>
  <c r="F106" i="16"/>
  <c r="E106" i="16"/>
  <c r="Q106" i="16" s="1"/>
  <c r="F105" i="16"/>
  <c r="E105" i="16"/>
  <c r="Q105" i="16" s="1"/>
  <c r="M45" i="16"/>
  <c r="M46" i="16"/>
  <c r="M47" i="16"/>
  <c r="M48" i="16"/>
  <c r="M49" i="16"/>
  <c r="M50" i="16"/>
  <c r="N50" i="16" s="1"/>
  <c r="M51" i="16"/>
  <c r="M52" i="16"/>
  <c r="M53" i="16"/>
  <c r="M54" i="16"/>
  <c r="M55" i="16"/>
  <c r="M56" i="16"/>
  <c r="M57" i="16"/>
  <c r="M58" i="16"/>
  <c r="M59" i="16"/>
  <c r="M44" i="16"/>
  <c r="L45" i="16"/>
  <c r="L46" i="16"/>
  <c r="L47" i="16"/>
  <c r="L48" i="16"/>
  <c r="L49" i="16"/>
  <c r="L50" i="16"/>
  <c r="L51" i="16"/>
  <c r="L52" i="16"/>
  <c r="N52" i="16" s="1"/>
  <c r="L53" i="16"/>
  <c r="L54" i="16"/>
  <c r="N54" i="16" s="1"/>
  <c r="L55" i="16"/>
  <c r="L56" i="16"/>
  <c r="L57" i="16"/>
  <c r="L58" i="16"/>
  <c r="L59" i="16"/>
  <c r="L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44" i="16"/>
  <c r="V14" i="16"/>
  <c r="V15" i="16"/>
  <c r="V10" i="16"/>
  <c r="D55" i="17" s="1"/>
  <c r="D54" i="17" s="1"/>
  <c r="K28" i="17" s="1"/>
  <c r="V9" i="16"/>
  <c r="E55" i="17" s="1"/>
  <c r="E54" i="17" s="1"/>
  <c r="N49" i="16" l="1"/>
  <c r="N51" i="16"/>
  <c r="S51" i="16"/>
  <c r="S53" i="16"/>
  <c r="G14" i="16"/>
  <c r="G16" i="16" s="1"/>
  <c r="H10" i="16"/>
  <c r="H11" i="16" s="1"/>
  <c r="S54" i="16"/>
  <c r="F19" i="16"/>
  <c r="G9" i="16"/>
  <c r="H15" i="16"/>
  <c r="I6" i="16"/>
  <c r="I15" i="16" s="1"/>
  <c r="H14" i="16"/>
  <c r="H19" i="16" s="1"/>
  <c r="F16" i="16"/>
  <c r="G20" i="16"/>
  <c r="F20" i="16"/>
  <c r="F11" i="16"/>
  <c r="R46" i="16"/>
  <c r="N55" i="16"/>
  <c r="R51" i="16"/>
  <c r="T51" i="16" s="1"/>
  <c r="S55" i="16"/>
  <c r="S46" i="16"/>
  <c r="H49" i="16"/>
  <c r="H46" i="16"/>
  <c r="R48" i="16"/>
  <c r="R55" i="16"/>
  <c r="R54" i="16"/>
  <c r="R53" i="16"/>
  <c r="R52" i="16"/>
  <c r="H53" i="16"/>
  <c r="H52" i="16"/>
  <c r="R49" i="16"/>
  <c r="H48" i="16"/>
  <c r="R106" i="16"/>
  <c r="R105" i="16"/>
  <c r="N46" i="16"/>
  <c r="S59" i="16"/>
  <c r="S47" i="16"/>
  <c r="S58" i="16"/>
  <c r="S50" i="16"/>
  <c r="N59" i="16"/>
  <c r="N47" i="16"/>
  <c r="R59" i="16"/>
  <c r="R47" i="16"/>
  <c r="N48" i="16"/>
  <c r="R58" i="16"/>
  <c r="R57" i="16"/>
  <c r="N45" i="16"/>
  <c r="N57" i="16"/>
  <c r="N58" i="16"/>
  <c r="R56" i="16"/>
  <c r="N56" i="16"/>
  <c r="R44" i="16"/>
  <c r="N44" i="16"/>
  <c r="H56" i="16"/>
  <c r="H50" i="16"/>
  <c r="R50" i="16"/>
  <c r="H54" i="16"/>
  <c r="H58" i="16"/>
  <c r="H57" i="16"/>
  <c r="H45" i="16"/>
  <c r="R45" i="16"/>
  <c r="H44" i="16"/>
  <c r="V19" i="16"/>
  <c r="V16" i="16"/>
  <c r="V20" i="16"/>
  <c r="S45" i="16"/>
  <c r="S57" i="16"/>
  <c r="H47" i="16"/>
  <c r="H51" i="16"/>
  <c r="H55" i="16"/>
  <c r="H59" i="16"/>
  <c r="S44" i="16"/>
  <c r="S52" i="16"/>
  <c r="S56" i="16"/>
  <c r="S49" i="16"/>
  <c r="S48" i="16"/>
  <c r="N53" i="16"/>
  <c r="V11" i="16"/>
  <c r="T55" i="16" l="1"/>
  <c r="T53" i="16"/>
  <c r="F21" i="16"/>
  <c r="T54" i="16"/>
  <c r="G19" i="16"/>
  <c r="G21" i="16" s="1"/>
  <c r="H20" i="16"/>
  <c r="J6" i="16"/>
  <c r="J14" i="16" s="1"/>
  <c r="I14" i="16"/>
  <c r="I16" i="16" s="1"/>
  <c r="T48" i="16"/>
  <c r="G11" i="16"/>
  <c r="T46" i="16"/>
  <c r="H21" i="16"/>
  <c r="H16" i="16"/>
  <c r="I10" i="16"/>
  <c r="I9" i="16"/>
  <c r="K6" i="16"/>
  <c r="J9" i="16"/>
  <c r="J10" i="16"/>
  <c r="J15" i="16"/>
  <c r="T52" i="16"/>
  <c r="T49" i="16"/>
  <c r="T50" i="16"/>
  <c r="T47" i="16"/>
  <c r="T57" i="16"/>
  <c r="T59" i="16"/>
  <c r="V21" i="16"/>
  <c r="T58" i="16"/>
  <c r="T44" i="16"/>
  <c r="T56" i="16"/>
  <c r="T45" i="16"/>
  <c r="I19" i="16" l="1"/>
  <c r="I11" i="16"/>
  <c r="I20" i="16"/>
  <c r="J16" i="16"/>
  <c r="J19" i="16"/>
  <c r="L6" i="16"/>
  <c r="K15" i="16"/>
  <c r="K14" i="16"/>
  <c r="K10" i="16"/>
  <c r="K9" i="16"/>
  <c r="I21" i="16"/>
  <c r="J11" i="16"/>
  <c r="J20" i="16"/>
  <c r="J21" i="16" l="1"/>
  <c r="K19" i="16"/>
  <c r="K20" i="16"/>
  <c r="K11" i="16"/>
  <c r="K16" i="16"/>
  <c r="M6" i="16"/>
  <c r="L15" i="16"/>
  <c r="L10" i="16"/>
  <c r="L9" i="16"/>
  <c r="L14" i="16"/>
  <c r="K21" i="16" l="1"/>
  <c r="L16" i="16"/>
  <c r="L19" i="16"/>
  <c r="N6" i="16"/>
  <c r="M15" i="16"/>
  <c r="M9" i="16"/>
  <c r="M14" i="16"/>
  <c r="M10" i="16"/>
  <c r="L20" i="16"/>
  <c r="L21" i="16" s="1"/>
  <c r="L11" i="16"/>
  <c r="M19" i="16" l="1"/>
  <c r="M16" i="16"/>
  <c r="M20" i="16"/>
  <c r="M11" i="16"/>
  <c r="O6" i="16"/>
  <c r="N10" i="16"/>
  <c r="N9" i="16"/>
  <c r="N15" i="16"/>
  <c r="N14" i="16"/>
  <c r="N16" i="16" l="1"/>
  <c r="M21" i="16"/>
  <c r="N19" i="16"/>
  <c r="N20" i="16"/>
  <c r="N11" i="16"/>
  <c r="P6" i="16"/>
  <c r="O14" i="16"/>
  <c r="O10" i="16"/>
  <c r="O9" i="16"/>
  <c r="O15" i="16"/>
  <c r="N21" i="16" l="1"/>
  <c r="O19" i="16"/>
  <c r="O16" i="16"/>
  <c r="O20" i="16"/>
  <c r="O21" i="16" s="1"/>
  <c r="O11" i="16"/>
  <c r="Q6" i="16"/>
  <c r="P10" i="16"/>
  <c r="P15" i="16"/>
  <c r="P14" i="16"/>
  <c r="P9" i="16"/>
  <c r="P19" i="16" l="1"/>
  <c r="P16" i="16"/>
  <c r="R6" i="16"/>
  <c r="Q14" i="16"/>
  <c r="Q10" i="16"/>
  <c r="Q9" i="16"/>
  <c r="Q15" i="16"/>
  <c r="P11" i="16"/>
  <c r="P20" i="16"/>
  <c r="P21" i="16" s="1"/>
  <c r="Q16" i="16" l="1"/>
  <c r="Q19" i="16"/>
  <c r="Q11" i="16"/>
  <c r="Q20" i="16"/>
  <c r="Q21" i="16" s="1"/>
  <c r="S6" i="16"/>
  <c r="R14" i="16"/>
  <c r="R10" i="16"/>
  <c r="R9" i="16"/>
  <c r="R15" i="16"/>
  <c r="R16" i="16" l="1"/>
  <c r="R19" i="16"/>
  <c r="R11" i="16"/>
  <c r="R20" i="16"/>
  <c r="R21" i="16" s="1"/>
  <c r="T6" i="16"/>
  <c r="S14" i="16"/>
  <c r="S10" i="16"/>
  <c r="S9" i="16"/>
  <c r="S15" i="16"/>
  <c r="S16" i="16" l="1"/>
  <c r="S11" i="16"/>
  <c r="S20" i="16"/>
  <c r="S19" i="16"/>
  <c r="U6" i="16"/>
  <c r="T15" i="16"/>
  <c r="T14" i="16"/>
  <c r="T10" i="16"/>
  <c r="T9" i="16"/>
  <c r="T19" i="16" l="1"/>
  <c r="T20" i="16"/>
  <c r="T11" i="16"/>
  <c r="U15" i="16"/>
  <c r="U14" i="16"/>
  <c r="U10" i="16"/>
  <c r="U9" i="16"/>
  <c r="T16" i="16"/>
  <c r="S21" i="16"/>
  <c r="T21" i="16" l="1"/>
  <c r="U19" i="16"/>
  <c r="U20" i="16"/>
  <c r="U21" i="16" s="1"/>
  <c r="U11" i="16"/>
  <c r="U16" i="16"/>
</calcChain>
</file>

<file path=xl/sharedStrings.xml><?xml version="1.0" encoding="utf-8"?>
<sst xmlns="http://schemas.openxmlformats.org/spreadsheetml/2006/main" count="400" uniqueCount="196">
  <si>
    <t>Rodzaj instalacji</t>
  </si>
  <si>
    <t>Gmina</t>
  </si>
  <si>
    <t>Powiat</t>
  </si>
  <si>
    <t>Inwestor</t>
  </si>
  <si>
    <t>Adres</t>
  </si>
  <si>
    <t>NIP</t>
  </si>
  <si>
    <t>Kod pocztowy</t>
  </si>
  <si>
    <t>DataOd</t>
  </si>
  <si>
    <t>DataDo</t>
  </si>
  <si>
    <t>Miejscowość</t>
  </si>
  <si>
    <t>Moc [MW]</t>
  </si>
  <si>
    <t>wiatr</t>
  </si>
  <si>
    <t>Lubień Kujawski</t>
  </si>
  <si>
    <t>włocławski</t>
  </si>
  <si>
    <t>dolnośląskie</t>
  </si>
  <si>
    <t>wielkopolskie</t>
  </si>
  <si>
    <t>opolskie</t>
  </si>
  <si>
    <t>PV</t>
  </si>
  <si>
    <t>mazowieckie</t>
  </si>
  <si>
    <t>kujawsko-pomorskie</t>
  </si>
  <si>
    <t>śląskie</t>
  </si>
  <si>
    <t>golubsko-dobrzyński</t>
  </si>
  <si>
    <t>Golub-Dobrzyń</t>
  </si>
  <si>
    <t>Więcbork</t>
  </si>
  <si>
    <t>sępoleński</t>
  </si>
  <si>
    <t>lubuskie</t>
  </si>
  <si>
    <t>podkarpackie</t>
  </si>
  <si>
    <t>małopolskie</t>
  </si>
  <si>
    <t>Warszawa</t>
  </si>
  <si>
    <t>tucholski</t>
  </si>
  <si>
    <t>podlaskie</t>
  </si>
  <si>
    <t>lubelskie</t>
  </si>
  <si>
    <t>Podzamcze  14</t>
  </si>
  <si>
    <t>87-721</t>
  </si>
  <si>
    <t>Raciążek</t>
  </si>
  <si>
    <t>Strzelce Dolne  51</t>
  </si>
  <si>
    <t>86-022</t>
  </si>
  <si>
    <t>Dobrcz</t>
  </si>
  <si>
    <t>"SOLBET" Spółka z ograniczoną odpowiedzialnością</t>
  </si>
  <si>
    <t>86-050</t>
  </si>
  <si>
    <t>Solec Kujawski</t>
  </si>
  <si>
    <t>Janikowo</t>
  </si>
  <si>
    <t>Małe Czyste</t>
  </si>
  <si>
    <t>łódzkie</t>
  </si>
  <si>
    <t>Kruszwica</t>
  </si>
  <si>
    <t>Tomaszów Lubelski</t>
  </si>
  <si>
    <t>95-002</t>
  </si>
  <si>
    <t>Szczawin Kolonia</t>
  </si>
  <si>
    <t>zachodniopomorskie</t>
  </si>
  <si>
    <t>Sławno</t>
  </si>
  <si>
    <t>warmińsko-mazurskie</t>
  </si>
  <si>
    <t>Poznań</t>
  </si>
  <si>
    <t>Koło</t>
  </si>
  <si>
    <t>kolski</t>
  </si>
  <si>
    <t>ul. Rubież  46</t>
  </si>
  <si>
    <t>61-612</t>
  </si>
  <si>
    <t>pomorskie</t>
  </si>
  <si>
    <t>lipnowski</t>
  </si>
  <si>
    <t>inowrocławski</t>
  </si>
  <si>
    <t>świętokrzyskie</t>
  </si>
  <si>
    <t>Darłowo</t>
  </si>
  <si>
    <t>Gdynia</t>
  </si>
  <si>
    <t>Słupsk</t>
  </si>
  <si>
    <t>słupski</t>
  </si>
  <si>
    <t>ul. Stefana Starzyńskiego  3</t>
  </si>
  <si>
    <t>76-200</t>
  </si>
  <si>
    <t>Runowo Krajeńskie</t>
  </si>
  <si>
    <t>ul. Gorczycowa 2 A /  1</t>
  </si>
  <si>
    <t>81-578</t>
  </si>
  <si>
    <t>Sokołów Podlaski</t>
  </si>
  <si>
    <t>sokołowski</t>
  </si>
  <si>
    <t>ul. Leśna  17B</t>
  </si>
  <si>
    <t>16-400</t>
  </si>
  <si>
    <t>Suwałki</t>
  </si>
  <si>
    <t>ul. Gotarda  9</t>
  </si>
  <si>
    <t>02-683</t>
  </si>
  <si>
    <t>Al. Jerozolimskie  98</t>
  </si>
  <si>
    <t>00-807</t>
  </si>
  <si>
    <t>aleksandrowski</t>
  </si>
  <si>
    <t>Płock</t>
  </si>
  <si>
    <t>32-700</t>
  </si>
  <si>
    <t>Bochnia</t>
  </si>
  <si>
    <t>Dane inwestora</t>
  </si>
  <si>
    <t>Dane instalacji</t>
  </si>
  <si>
    <t>Lp.</t>
  </si>
  <si>
    <t>Województwo inwestora</t>
  </si>
  <si>
    <t xml:space="preserve">Województwo </t>
  </si>
  <si>
    <t>Dane  instalacji</t>
  </si>
  <si>
    <t xml:space="preserve">Baza powstała na podstawie danych z koncesji wystawianych przez Urząd Regulacji Energetyki przedsiębiorstwom wytwarzającym energię elektryczną. </t>
  </si>
  <si>
    <t>liczba</t>
  </si>
  <si>
    <t>moc [MW]</t>
  </si>
  <si>
    <t>suma</t>
  </si>
  <si>
    <t>BIOGAZ</t>
  </si>
  <si>
    <t>BIOMASA</t>
  </si>
  <si>
    <t>WIATR</t>
  </si>
  <si>
    <t>WODA</t>
  </si>
  <si>
    <t>rodzaj instalacji</t>
  </si>
  <si>
    <t>Bierkowo</t>
  </si>
  <si>
    <t>Baza danych o instalacjach funkcjonujących i wytwarzających energię elektryczną</t>
  </si>
  <si>
    <t>Farmy wiatrowe na mapie</t>
  </si>
  <si>
    <t>zgierski</t>
  </si>
  <si>
    <t>średnia moc instalacji [MW]</t>
  </si>
  <si>
    <t>Jeżyce</t>
  </si>
  <si>
    <t>Podzamcze</t>
  </si>
  <si>
    <t>Brzozów</t>
  </si>
  <si>
    <t>Jarnuty</t>
  </si>
  <si>
    <t>Łomża</t>
  </si>
  <si>
    <t>łomżyński</t>
  </si>
  <si>
    <t>Chojny</t>
  </si>
  <si>
    <t>Gwizd, Tymień, Łopienica, Strachomino</t>
  </si>
  <si>
    <t>Ustronie, Będzino</t>
  </si>
  <si>
    <t>kołobrzeski, koszaliński</t>
  </si>
  <si>
    <t>Zgierz</t>
  </si>
  <si>
    <t>Przeorsk, Ruda Wołoska, Majdan Górny, Chorążanka, Nowy Przeorsk, Przewłoka, Wierszczyca, Sowiniec, Nedeżów, Łubcza, Gródek, Gródek Kol</t>
  </si>
  <si>
    <t>Tomaszów Lubelski, Jarczów</t>
  </si>
  <si>
    <t>Żałe</t>
  </si>
  <si>
    <t>ul. Krzywickiego  13</t>
  </si>
  <si>
    <t>09-407</t>
  </si>
  <si>
    <t>ul. Strykowska  120</t>
  </si>
  <si>
    <t>Szczawin Duży</t>
  </si>
  <si>
    <t xml:space="preserve">Miejscowość inwestora </t>
  </si>
  <si>
    <t>Instalacje produkujące energię elektryczną [moc skumulowana]</t>
  </si>
  <si>
    <t>PV (wszystkie rodzaje)</t>
  </si>
  <si>
    <t>MW</t>
  </si>
  <si>
    <t>DataWydania (Data wpisu do rejestru)</t>
  </si>
  <si>
    <t>Lubraniec</t>
  </si>
  <si>
    <t xml:space="preserve">Copyright ©2024 IEO. Wszelkie prawa zastrzeżone. </t>
  </si>
  <si>
    <t>Stan bazy danych jest na 20.02.2024</t>
  </si>
  <si>
    <t>Copyright ©2024 IEO. All rights reserved</t>
  </si>
  <si>
    <t>Zbiór powstał na podstawie danych o koncesjach na wytwarzanie energii elektrycznej udostępnianych przez Urząd Regulacji Energetyki</t>
  </si>
  <si>
    <t>Miejscowość inwestora</t>
  </si>
  <si>
    <t>Data wpisu do rejestru</t>
  </si>
  <si>
    <t>Data Od</t>
  </si>
  <si>
    <t>Link do koncesji</t>
  </si>
  <si>
    <t>bocheński</t>
  </si>
  <si>
    <t>Chełmno</t>
  </si>
  <si>
    <t>mała instalacja</t>
  </si>
  <si>
    <t>Redecz Wielki, Wieś</t>
  </si>
  <si>
    <t>Łopatki</t>
  </si>
  <si>
    <t>Niedźwiedź</t>
  </si>
  <si>
    <t>Kamlarki</t>
  </si>
  <si>
    <t>Podzamek Golubski</t>
  </si>
  <si>
    <t>STALPRODUKT S.A.</t>
  </si>
  <si>
    <t>Wygoda 69</t>
  </si>
  <si>
    <t>ul. Toruńska 71</t>
  </si>
  <si>
    <t>Koneck</t>
  </si>
  <si>
    <r>
      <t xml:space="preserve">Zbiór danych o </t>
    </r>
    <r>
      <rPr>
        <b/>
        <u/>
        <sz val="26"/>
        <color theme="8" tint="-0.499984740745262"/>
        <rFont val="Calibri"/>
        <family val="2"/>
        <charset val="238"/>
        <scheme val="minor"/>
      </rPr>
      <t>małych instalacjach wiatrowych</t>
    </r>
    <r>
      <rPr>
        <b/>
        <sz val="26"/>
        <color theme="8" tint="-0.499984740745262"/>
        <rFont val="Calibri"/>
        <family val="2"/>
        <charset val="238"/>
        <scheme val="minor"/>
      </rPr>
      <t xml:space="preserve"> funkcjonujących i wytwarzających energię elektryczną</t>
    </r>
  </si>
  <si>
    <t>Farmy</t>
  </si>
  <si>
    <t>średnia moc</t>
  </si>
  <si>
    <t xml:space="preserve">Małe instalacje </t>
  </si>
  <si>
    <t>Razem</t>
  </si>
  <si>
    <t>Rozkład farm w województwach</t>
  </si>
  <si>
    <t>Rozkład małych instalacji w województwach</t>
  </si>
  <si>
    <t>Rozkład wszystkich instalacji w województwach</t>
  </si>
  <si>
    <t>Małe instalacje z danego zakresu mocy</t>
  </si>
  <si>
    <t>&lt; 0,5 MW</t>
  </si>
  <si>
    <t>0,5 - 1 MW</t>
  </si>
  <si>
    <t>Farmy z danego zakresu mocy</t>
  </si>
  <si>
    <t>1-5 MW</t>
  </si>
  <si>
    <t>5-10 MW</t>
  </si>
  <si>
    <t>10-30 MW</t>
  </si>
  <si>
    <t>&gt; 30 MW</t>
  </si>
  <si>
    <t>Wszystkie instalacje</t>
  </si>
  <si>
    <t>Analizy statystyczne funkcjonujących instalacji wiatrowych</t>
  </si>
  <si>
    <t>ZESTAWIENIE DLA OPERATORÓW</t>
  </si>
  <si>
    <r>
      <t>Nazwa Operatora</t>
    </r>
    <r>
      <rPr>
        <b/>
        <sz val="16"/>
        <color theme="3"/>
        <rFont val="Calibri"/>
        <family val="2"/>
        <charset val="238"/>
        <scheme val="minor"/>
      </rPr>
      <t xml:space="preserve"> (spółki holdingowej)</t>
    </r>
  </si>
  <si>
    <t>Całkowita Moc Projektów [MW]</t>
  </si>
  <si>
    <t>Liczba projektów</t>
  </si>
  <si>
    <t>Pozostałe projekty zidentyfikowanych operatorów</t>
  </si>
  <si>
    <t>łącznie zidentyfikowanych projektów</t>
  </si>
  <si>
    <t>Farmy wiatrowe na tle innych źródeł OZE</t>
  </si>
  <si>
    <t xml:space="preserve">12.2023 - dane ARE </t>
  </si>
  <si>
    <t>AGRO WIND ENERGIA</t>
  </si>
  <si>
    <t>AGROWATT</t>
  </si>
  <si>
    <t>JM SPRINKLER HOLDING</t>
  </si>
  <si>
    <t>BALTIC WIND</t>
  </si>
  <si>
    <t>BIKO Piotr Kubista</t>
  </si>
  <si>
    <t>DAT INVEST</t>
  </si>
  <si>
    <t>DL ENERGIA</t>
  </si>
  <si>
    <t>EEZ HOLDCO B.V.</t>
  </si>
  <si>
    <t>ELEKTRIO Marian Jóźwiak, Jarosław Zdziarski s.c.</t>
  </si>
  <si>
    <t>EDP RENEWABLES POLSKA HOLDCO</t>
  </si>
  <si>
    <t>Spółka holdingowa</t>
  </si>
  <si>
    <t>Agro Wind Energia Spółka z ograniczoną odpowiedzialnością</t>
  </si>
  <si>
    <t>Agrowatt Spółka z ograniczoną odpowiedzialnością</t>
  </si>
  <si>
    <t>AM Energia Wiatrowa Spółka z ograniczoną odpowiedzialnością</t>
  </si>
  <si>
    <t>Baltic Wind Spółka Jawna Marianna Mazur, Marek Dawidowski</t>
  </si>
  <si>
    <t>Centrum Innowacji Spółka z ograniczoną odpowiedzialnością</t>
  </si>
  <si>
    <t>DL Energia Spółka z ograniczoną odpowiedzialnością Spółka Komandytowa</t>
  </si>
  <si>
    <t>EEZ Sp. z o.o.</t>
  </si>
  <si>
    <t>Elektrownia Wiatrowa Kresy I Spółka z ograniczoną odpowiedzialnością</t>
  </si>
  <si>
    <t>Informacje o największych operatorach farm wiatrowych</t>
  </si>
  <si>
    <t>Stan projektów w bazie danych na dzień 20.02.2024</t>
  </si>
  <si>
    <t>utworzone za pomocą Google Maps. Po kliknięciu na grafikę otwiera się okno przeglądarki z interaktywną mapą.</t>
  </si>
  <si>
    <t>Największy zbiór danych o instalacjach wiatrowych wytwarzających energię elektryczną  w Polsce</t>
  </si>
  <si>
    <t xml:space="preserve">Funkcjonujące Elektrownie i Farmy Wiatrowe w Polsce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</si>
</sst>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z_ł_-;\-* #,##0.00\ _z_ł_-;_-* &quot;-&quot;??\ _z_ł_-;_-@_-"/>
    <numFmt numFmtId="165" formatCode="#,##0.000"/>
    <numFmt numFmtId="166" formatCode="_-* #,##0\ _z_ł_-;\-* #,##0\ _z_ł_-;_-* &quot;-&quot;??\ _z_ł_-;_-@_-"/>
    <numFmt numFmtId="167" formatCode="yyyy\-mm\-dd"/>
    <numFmt numFmtId="168" formatCode="_-* #,##0.0\ _z_ł_-;\-* #,##0.0\ _z_ł_-;_-* &quot;-&quot;??\ _z_ł_-;_-@_-"/>
  </numFmts>
  <fonts count="4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6"/>
      <color theme="8" tint="-0.499984740745262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2"/>
      <color theme="4" tint="-0.249977111117893"/>
      <name val="Calibri"/>
      <family val="2"/>
      <charset val="238"/>
      <scheme val="minor"/>
    </font>
    <font>
      <b/>
      <sz val="26"/>
      <color theme="4" tint="-0.499984740745262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4"/>
      <color theme="3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36"/>
      <color theme="0"/>
      <name val="Calibri"/>
      <family val="2"/>
      <charset val="238"/>
      <scheme val="minor"/>
    </font>
    <font>
      <b/>
      <sz val="18"/>
      <color theme="3" tint="-0.499984740745262"/>
      <name val="Calibri"/>
      <family val="2"/>
      <charset val="238"/>
      <scheme val="minor"/>
    </font>
    <font>
      <b/>
      <sz val="26"/>
      <color theme="3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u/>
      <sz val="26"/>
      <color theme="8" tint="-0.49998474074526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4"/>
      <color theme="4" tint="-0.249977111117893"/>
      <name val="Calibri"/>
      <family val="2"/>
      <scheme val="minor"/>
    </font>
    <font>
      <sz val="14"/>
      <color theme="4" tint="-0.249977111117893"/>
      <name val="Calibri"/>
      <family val="2"/>
      <charset val="238"/>
      <scheme val="minor"/>
    </font>
    <font>
      <b/>
      <sz val="12"/>
      <color theme="3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theme="4"/>
      </patternFill>
    </fill>
    <fill>
      <patternFill patternType="solid">
        <fgColor theme="7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18468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4" tint="0.79998168889431442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medium">
        <color theme="3" tint="-0.249977111117893"/>
      </top>
      <bottom style="double">
        <color theme="3" tint="-0.24997711111789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10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11" fillId="8" borderId="4" applyNumberFormat="0" applyAlignment="0" applyProtection="0"/>
    <xf numFmtId="0" fontId="14" fillId="0" borderId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74">
    <xf numFmtId="0" fontId="0" fillId="0" borderId="0" xfId="0"/>
    <xf numFmtId="0" fontId="0" fillId="5" borderId="0" xfId="0" applyFill="1" applyAlignment="1">
      <alignment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" fontId="4" fillId="5" borderId="0" xfId="1" applyNumberFormat="1" applyFont="1" applyFill="1" applyAlignment="1"/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5" fillId="3" borderId="0" xfId="0" applyFont="1" applyFill="1" applyAlignment="1">
      <alignment wrapText="1"/>
    </xf>
    <xf numFmtId="0" fontId="0" fillId="5" borderId="0" xfId="0" applyFill="1"/>
    <xf numFmtId="0" fontId="0" fillId="7" borderId="0" xfId="0" applyFill="1"/>
    <xf numFmtId="0" fontId="0" fillId="4" borderId="0" xfId="0" applyFill="1"/>
    <xf numFmtId="0" fontId="14" fillId="9" borderId="0" xfId="8" applyFill="1"/>
    <xf numFmtId="0" fontId="14" fillId="10" borderId="0" xfId="8" applyFill="1"/>
    <xf numFmtId="0" fontId="14" fillId="5" borderId="0" xfId="8" applyFill="1"/>
    <xf numFmtId="0" fontId="14" fillId="5" borderId="9" xfId="8" applyFill="1" applyBorder="1"/>
    <xf numFmtId="0" fontId="14" fillId="5" borderId="10" xfId="8" applyFill="1" applyBorder="1"/>
    <xf numFmtId="0" fontId="1" fillId="0" borderId="0" xfId="2"/>
    <xf numFmtId="14" fontId="17" fillId="5" borderId="0" xfId="8" applyNumberFormat="1" applyFont="1" applyFill="1"/>
    <xf numFmtId="0" fontId="10" fillId="5" borderId="3" xfId="5" applyFill="1" applyAlignment="1">
      <alignment horizontal="center" vertical="center"/>
    </xf>
    <xf numFmtId="0" fontId="10" fillId="5" borderId="3" xfId="5" applyFill="1" applyAlignment="1">
      <alignment horizontal="center" vertical="center" wrapText="1"/>
    </xf>
    <xf numFmtId="0" fontId="18" fillId="5" borderId="1" xfId="3" applyFont="1" applyFill="1" applyAlignment="1">
      <alignment horizontal="center" vertical="center"/>
    </xf>
    <xf numFmtId="0" fontId="14" fillId="11" borderId="0" xfId="8" applyFill="1" applyAlignment="1">
      <alignment horizontal="right" vertical="center"/>
    </xf>
    <xf numFmtId="166" fontId="0" fillId="11" borderId="0" xfId="9" applyNumberFormat="1" applyFont="1" applyFill="1" applyBorder="1" applyAlignment="1">
      <alignment horizontal="center" vertical="center"/>
    </xf>
    <xf numFmtId="166" fontId="20" fillId="11" borderId="0" xfId="9" applyNumberFormat="1" applyFont="1" applyFill="1" applyBorder="1" applyAlignment="1">
      <alignment horizontal="center" vertical="center"/>
    </xf>
    <xf numFmtId="0" fontId="14" fillId="5" borderId="12" xfId="8" applyFill="1" applyBorder="1" applyAlignment="1">
      <alignment horizontal="right" vertical="center"/>
    </xf>
    <xf numFmtId="164" fontId="0" fillId="5" borderId="12" xfId="9" applyFont="1" applyFill="1" applyBorder="1" applyAlignment="1">
      <alignment horizontal="center" vertical="center"/>
    </xf>
    <xf numFmtId="164" fontId="2" fillId="5" borderId="12" xfId="9" applyFont="1" applyFill="1" applyBorder="1" applyAlignment="1">
      <alignment horizontal="center" vertical="center"/>
    </xf>
    <xf numFmtId="0" fontId="1" fillId="5" borderId="0" xfId="8" applyFont="1" applyFill="1"/>
    <xf numFmtId="166" fontId="14" fillId="5" borderId="0" xfId="8" applyNumberFormat="1" applyFill="1"/>
    <xf numFmtId="164" fontId="14" fillId="5" borderId="0" xfId="8" applyNumberFormat="1" applyFill="1"/>
    <xf numFmtId="2" fontId="14" fillId="5" borderId="0" xfId="8" applyNumberFormat="1" applyFill="1" applyAlignment="1">
      <alignment vertical="center"/>
    </xf>
    <xf numFmtId="9" fontId="0" fillId="5" borderId="0" xfId="10" applyFont="1" applyFill="1" applyBorder="1"/>
    <xf numFmtId="0" fontId="21" fillId="5" borderId="0" xfId="8" applyFont="1" applyFill="1" applyAlignment="1">
      <alignment vertical="center"/>
    </xf>
    <xf numFmtId="0" fontId="22" fillId="5" borderId="0" xfId="8" applyFont="1" applyFill="1" applyAlignment="1">
      <alignment horizontal="center" vertical="center" wrapText="1"/>
    </xf>
    <xf numFmtId="4" fontId="21" fillId="5" borderId="0" xfId="8" applyNumberFormat="1" applyFont="1" applyFill="1" applyAlignment="1">
      <alignment horizontal="center" vertical="center"/>
    </xf>
    <xf numFmtId="2" fontId="21" fillId="5" borderId="0" xfId="10" applyNumberFormat="1" applyFont="1" applyFill="1" applyBorder="1" applyAlignment="1">
      <alignment horizontal="center" vertical="center"/>
    </xf>
    <xf numFmtId="2" fontId="14" fillId="5" borderId="0" xfId="8" applyNumberFormat="1" applyFill="1"/>
    <xf numFmtId="0" fontId="8" fillId="5" borderId="0" xfId="6" applyFill="1" applyBorder="1"/>
    <xf numFmtId="0" fontId="16" fillId="5" borderId="0" xfId="8" applyFont="1" applyFill="1" applyAlignment="1">
      <alignment vertical="center"/>
    </xf>
    <xf numFmtId="0" fontId="21" fillId="5" borderId="0" xfId="8" applyFont="1" applyFill="1" applyAlignment="1">
      <alignment horizontal="center" vertical="center"/>
    </xf>
    <xf numFmtId="0" fontId="17" fillId="5" borderId="0" xfId="8" applyFont="1" applyFill="1" applyAlignment="1">
      <alignment horizontal="center" vertical="center"/>
    </xf>
    <xf numFmtId="0" fontId="9" fillId="5" borderId="0" xfId="8" applyFont="1" applyFill="1" applyAlignment="1">
      <alignment vertical="center"/>
    </xf>
    <xf numFmtId="0" fontId="9" fillId="5" borderId="0" xfId="8" applyFont="1" applyFill="1" applyAlignment="1">
      <alignment horizontal="center" vertical="center"/>
    </xf>
    <xf numFmtId="4" fontId="14" fillId="9" borderId="0" xfId="8" applyNumberFormat="1" applyFill="1"/>
    <xf numFmtId="4" fontId="14" fillId="10" borderId="0" xfId="8" applyNumberFormat="1" applyFill="1"/>
    <xf numFmtId="0" fontId="10" fillId="5" borderId="3" xfId="5" applyFill="1" applyAlignment="1">
      <alignment horizontal="left" vertical="center" wrapText="1"/>
    </xf>
    <xf numFmtId="0" fontId="14" fillId="9" borderId="0" xfId="8" applyFill="1" applyAlignment="1">
      <alignment horizontal="left" indent="1"/>
    </xf>
    <xf numFmtId="0" fontId="14" fillId="9" borderId="0" xfId="8" applyFill="1" applyAlignment="1">
      <alignment horizontal="left"/>
    </xf>
    <xf numFmtId="0" fontId="23" fillId="5" borderId="13" xfId="8" applyFont="1" applyFill="1" applyBorder="1"/>
    <xf numFmtId="0" fontId="23" fillId="5" borderId="14" xfId="8" applyFont="1" applyFill="1" applyBorder="1"/>
    <xf numFmtId="0" fontId="14" fillId="5" borderId="14" xfId="8" applyFill="1" applyBorder="1"/>
    <xf numFmtId="0" fontId="14" fillId="5" borderId="15" xfId="8" applyFill="1" applyBorder="1"/>
    <xf numFmtId="0" fontId="25" fillId="9" borderId="0" xfId="8" applyFont="1" applyFill="1"/>
    <xf numFmtId="0" fontId="10" fillId="11" borderId="3" xfId="5" applyFill="1" applyAlignment="1">
      <alignment horizontal="center" vertical="center" wrapText="1"/>
    </xf>
    <xf numFmtId="164" fontId="0" fillId="5" borderId="0" xfId="9" applyFont="1" applyFill="1" applyBorder="1" applyAlignment="1">
      <alignment horizontal="center" vertical="center"/>
    </xf>
    <xf numFmtId="0" fontId="19" fillId="12" borderId="11" xfId="8" applyFont="1" applyFill="1" applyBorder="1"/>
    <xf numFmtId="0" fontId="26" fillId="5" borderId="0" xfId="8" applyFont="1" applyFill="1"/>
    <xf numFmtId="0" fontId="29" fillId="5" borderId="0" xfId="8" applyFont="1" applyFill="1"/>
    <xf numFmtId="0" fontId="29" fillId="5" borderId="0" xfId="8" applyFont="1" applyFill="1" applyAlignment="1">
      <alignment horizontal="left"/>
    </xf>
    <xf numFmtId="0" fontId="17" fillId="5" borderId="0" xfId="8" applyFont="1" applyFill="1"/>
    <xf numFmtId="0" fontId="10" fillId="0" borderId="3" xfId="5" applyFill="1" applyAlignment="1">
      <alignment horizontal="left" vertical="center" wrapText="1"/>
    </xf>
    <xf numFmtId="0" fontId="19" fillId="6" borderId="11" xfId="8" applyFont="1" applyFill="1" applyBorder="1"/>
    <xf numFmtId="0" fontId="2" fillId="5" borderId="0" xfId="8" applyFont="1" applyFill="1"/>
    <xf numFmtId="164" fontId="0" fillId="0" borderId="12" xfId="9" applyFont="1" applyFill="1" applyBorder="1" applyAlignment="1">
      <alignment horizontal="center" vertical="center"/>
    </xf>
    <xf numFmtId="0" fontId="32" fillId="5" borderId="0" xfId="8" applyFont="1" applyFill="1" applyAlignment="1">
      <alignment vertical="top" wrapText="1"/>
    </xf>
    <xf numFmtId="2" fontId="33" fillId="5" borderId="0" xfId="8" applyNumberFormat="1" applyFont="1" applyFill="1"/>
    <xf numFmtId="0" fontId="33" fillId="5" borderId="0" xfId="8" applyFont="1" applyFill="1"/>
    <xf numFmtId="0" fontId="16" fillId="5" borderId="9" xfId="8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" fontId="0" fillId="0" borderId="0" xfId="1" applyNumberFormat="1" applyFont="1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67" fontId="0" fillId="0" borderId="0" xfId="0" applyNumberFormat="1"/>
    <xf numFmtId="0" fontId="0" fillId="5" borderId="0" xfId="0" applyFill="1" applyAlignment="1">
      <alignment horizontal="left" wrapText="1"/>
    </xf>
    <xf numFmtId="0" fontId="6" fillId="5" borderId="0" xfId="0" applyFont="1" applyFill="1" applyAlignment="1">
      <alignment horizontal="right" vertical="center" wrapText="1"/>
    </xf>
    <xf numFmtId="14" fontId="0" fillId="5" borderId="0" xfId="0" applyNumberFormat="1" applyFill="1"/>
    <xf numFmtId="0" fontId="3" fillId="5" borderId="0" xfId="0" applyFont="1" applyFill="1" applyAlignment="1">
      <alignment horizontal="right" vertical="center" wrapText="1"/>
    </xf>
    <xf numFmtId="1" fontId="35" fillId="5" borderId="0" xfId="1" applyNumberFormat="1" applyFont="1" applyFill="1" applyAlignment="1"/>
    <xf numFmtId="1" fontId="4" fillId="5" borderId="0" xfId="1" applyNumberFormat="1" applyFont="1" applyFill="1" applyAlignment="1">
      <alignment horizontal="right"/>
    </xf>
    <xf numFmtId="0" fontId="0" fillId="5" borderId="0" xfId="0" applyFill="1" applyAlignment="1">
      <alignment horizontal="left"/>
    </xf>
    <xf numFmtId="0" fontId="0" fillId="5" borderId="0" xfId="0" applyFill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right" wrapText="1"/>
    </xf>
    <xf numFmtId="0" fontId="20" fillId="14" borderId="17" xfId="0" applyFont="1" applyFill="1" applyBorder="1" applyAlignment="1">
      <alignment horizontal="center" vertical="center" wrapText="1"/>
    </xf>
    <xf numFmtId="165" fontId="20" fillId="14" borderId="17" xfId="0" applyNumberFormat="1" applyFont="1" applyFill="1" applyBorder="1" applyAlignment="1">
      <alignment horizontal="center" vertical="center" wrapText="1"/>
    </xf>
    <xf numFmtId="0" fontId="20" fillId="14" borderId="17" xfId="0" applyFont="1" applyFill="1" applyBorder="1" applyAlignment="1">
      <alignment horizontal="center" vertical="center"/>
    </xf>
    <xf numFmtId="1" fontId="20" fillId="14" borderId="17" xfId="1" applyNumberFormat="1" applyFont="1" applyFill="1" applyBorder="1" applyAlignment="1">
      <alignment horizontal="center" vertical="center" wrapText="1"/>
    </xf>
    <xf numFmtId="14" fontId="20" fillId="14" borderId="17" xfId="0" applyNumberFormat="1" applyFont="1" applyFill="1" applyBorder="1" applyAlignment="1">
      <alignment horizontal="center" vertical="center" wrapText="1"/>
    </xf>
    <xf numFmtId="0" fontId="20" fillId="15" borderId="17" xfId="0" applyFont="1" applyFill="1" applyBorder="1" applyAlignment="1">
      <alignment horizontal="left" vertical="center" wrapText="1"/>
    </xf>
    <xf numFmtId="0" fontId="0" fillId="0" borderId="17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36" fillId="5" borderId="0" xfId="0" applyFont="1" applyFill="1"/>
    <xf numFmtId="0" fontId="36" fillId="0" borderId="0" xfId="0" applyFont="1"/>
    <xf numFmtId="0" fontId="36" fillId="5" borderId="0" xfId="0" applyFont="1" applyFill="1" applyAlignment="1">
      <alignment horizontal="left"/>
    </xf>
    <xf numFmtId="0" fontId="36" fillId="5" borderId="0" xfId="0" applyFont="1" applyFill="1" applyAlignment="1">
      <alignment horizontal="right"/>
    </xf>
    <xf numFmtId="14" fontId="36" fillId="5" borderId="0" xfId="0" applyNumberFormat="1" applyFont="1" applyFill="1"/>
    <xf numFmtId="0" fontId="14" fillId="5" borderId="0" xfId="8" applyFill="1" applyAlignment="1">
      <alignment horizontal="right"/>
    </xf>
    <xf numFmtId="164" fontId="14" fillId="5" borderId="0" xfId="8" applyNumberFormat="1" applyFill="1" applyAlignment="1">
      <alignment horizontal="right"/>
    </xf>
    <xf numFmtId="0" fontId="14" fillId="4" borderId="0" xfId="8" applyFill="1"/>
    <xf numFmtId="0" fontId="14" fillId="4" borderId="18" xfId="8" applyFill="1" applyBorder="1"/>
    <xf numFmtId="0" fontId="14" fillId="4" borderId="18" xfId="8" applyFill="1" applyBorder="1" applyAlignment="1">
      <alignment horizontal="center"/>
    </xf>
    <xf numFmtId="0" fontId="37" fillId="5" borderId="10" xfId="8" applyFont="1" applyFill="1" applyBorder="1"/>
    <xf numFmtId="0" fontId="37" fillId="5" borderId="0" xfId="8" applyFont="1" applyFill="1"/>
    <xf numFmtId="0" fontId="14" fillId="5" borderId="0" xfId="8" applyFill="1" applyAlignment="1">
      <alignment horizontal="center"/>
    </xf>
    <xf numFmtId="0" fontId="38" fillId="5" borderId="0" xfId="8" applyFont="1" applyFill="1"/>
    <xf numFmtId="0" fontId="7" fillId="5" borderId="22" xfId="3" applyFill="1" applyBorder="1" applyAlignment="1">
      <alignment horizontal="left" vertical="center" wrapText="1"/>
    </xf>
    <xf numFmtId="0" fontId="43" fillId="5" borderId="2" xfId="4" applyFont="1" applyFill="1" applyAlignment="1">
      <alignment horizontal="left"/>
    </xf>
    <xf numFmtId="168" fontId="18" fillId="5" borderId="2" xfId="9" applyNumberFormat="1" applyFont="1" applyFill="1" applyBorder="1" applyAlignment="1">
      <alignment horizontal="right" vertical="center"/>
    </xf>
    <xf numFmtId="0" fontId="18" fillId="5" borderId="2" xfId="9" applyNumberFormat="1" applyFont="1" applyFill="1" applyBorder="1" applyAlignment="1">
      <alignment horizontal="right" vertical="center"/>
    </xf>
    <xf numFmtId="0" fontId="10" fillId="5" borderId="3" xfId="5" applyFill="1" applyAlignment="1">
      <alignment horizontal="left" vertical="center"/>
    </xf>
    <xf numFmtId="168" fontId="10" fillId="5" borderId="3" xfId="9" applyNumberFormat="1" applyFont="1" applyFill="1" applyBorder="1" applyAlignment="1">
      <alignment horizontal="right" vertical="center"/>
    </xf>
    <xf numFmtId="0" fontId="10" fillId="5" borderId="3" xfId="5" applyFill="1" applyAlignment="1">
      <alignment horizontal="right" vertical="center"/>
    </xf>
    <xf numFmtId="0" fontId="14" fillId="5" borderId="13" xfId="8" applyFill="1" applyBorder="1"/>
    <xf numFmtId="0" fontId="24" fillId="5" borderId="14" xfId="8" applyFont="1" applyFill="1" applyBorder="1" applyAlignment="1">
      <alignment horizontal="center" vertical="center"/>
    </xf>
    <xf numFmtId="0" fontId="14" fillId="11" borderId="0" xfId="8" applyFill="1"/>
    <xf numFmtId="0" fontId="19" fillId="12" borderId="0" xfId="8" applyFont="1" applyFill="1" applyAlignment="1">
      <alignment horizontal="center" vertical="center" wrapText="1"/>
    </xf>
    <xf numFmtId="0" fontId="19" fillId="12" borderId="11" xfId="8" applyFont="1" applyFill="1" applyBorder="1" applyAlignment="1">
      <alignment horizontal="center" vertical="center" wrapText="1"/>
    </xf>
    <xf numFmtId="0" fontId="41" fillId="16" borderId="23" xfId="8" applyFont="1" applyFill="1" applyBorder="1"/>
    <xf numFmtId="0" fontId="41" fillId="16" borderId="23" xfId="8" applyFont="1" applyFill="1" applyBorder="1" applyAlignment="1">
      <alignment horizontal="right"/>
    </xf>
    <xf numFmtId="0" fontId="41" fillId="0" borderId="0" xfId="8" applyFont="1"/>
    <xf numFmtId="0" fontId="41" fillId="0" borderId="0" xfId="8" applyFont="1" applyAlignment="1">
      <alignment horizontal="right"/>
    </xf>
    <xf numFmtId="0" fontId="41" fillId="16" borderId="0" xfId="8" applyFont="1" applyFill="1"/>
    <xf numFmtId="0" fontId="41" fillId="16" borderId="0" xfId="8" applyFont="1" applyFill="1" applyAlignment="1">
      <alignment horizontal="right"/>
    </xf>
    <xf numFmtId="0" fontId="41" fillId="16" borderId="23" xfId="9" applyNumberFormat="1" applyFont="1" applyFill="1" applyBorder="1" applyAlignment="1">
      <alignment horizontal="right"/>
    </xf>
    <xf numFmtId="0" fontId="41" fillId="0" borderId="0" xfId="9" applyNumberFormat="1" applyFont="1" applyAlignment="1">
      <alignment horizontal="right"/>
    </xf>
    <xf numFmtId="0" fontId="41" fillId="16" borderId="0" xfId="9" applyNumberFormat="1" applyFont="1" applyFill="1" applyAlignment="1">
      <alignment horizontal="right"/>
    </xf>
    <xf numFmtId="0" fontId="41" fillId="19" borderId="0" xfId="8" applyFont="1" applyFill="1"/>
    <xf numFmtId="168" fontId="41" fillId="19" borderId="0" xfId="9" applyNumberFormat="1" applyFont="1" applyFill="1" applyAlignment="1">
      <alignment horizontal="right"/>
    </xf>
    <xf numFmtId="0" fontId="41" fillId="19" borderId="0" xfId="8" applyFont="1" applyFill="1" applyAlignment="1">
      <alignment horizontal="right"/>
    </xf>
    <xf numFmtId="0" fontId="41" fillId="5" borderId="0" xfId="8" applyFont="1" applyFill="1"/>
    <xf numFmtId="168" fontId="41" fillId="5" borderId="0" xfId="9" applyNumberFormat="1" applyFont="1" applyFill="1" applyAlignment="1">
      <alignment horizontal="right"/>
    </xf>
    <xf numFmtId="0" fontId="41" fillId="5" borderId="0" xfId="8" applyFont="1" applyFill="1" applyAlignment="1">
      <alignment horizontal="right"/>
    </xf>
    <xf numFmtId="168" fontId="41" fillId="19" borderId="0" xfId="9" applyNumberFormat="1" applyFont="1" applyFill="1" applyAlignment="1">
      <alignment horizontal="right" vertical="center"/>
    </xf>
    <xf numFmtId="0" fontId="41" fillId="19" borderId="0" xfId="8" applyFont="1" applyFill="1" applyAlignment="1">
      <alignment horizontal="right" vertical="center"/>
    </xf>
    <xf numFmtId="0" fontId="41" fillId="19" borderId="0" xfId="8" applyFont="1" applyFill="1" applyAlignment="1">
      <alignment horizontal="left"/>
    </xf>
    <xf numFmtId="0" fontId="41" fillId="5" borderId="0" xfId="8" applyFont="1" applyFill="1" applyAlignment="1">
      <alignment horizontal="left"/>
    </xf>
    <xf numFmtId="168" fontId="41" fillId="5" borderId="0" xfId="9" applyNumberFormat="1" applyFont="1" applyFill="1" applyAlignment="1">
      <alignment horizontal="right" vertical="center"/>
    </xf>
    <xf numFmtId="0" fontId="41" fillId="5" borderId="0" xfId="8" applyFont="1" applyFill="1" applyAlignment="1">
      <alignment horizontal="right" vertical="center"/>
    </xf>
    <xf numFmtId="0" fontId="42" fillId="5" borderId="0" xfId="8" applyFont="1" applyFill="1" applyAlignment="1">
      <alignment horizontal="left"/>
    </xf>
    <xf numFmtId="168" fontId="42" fillId="5" borderId="0" xfId="9" applyNumberFormat="1" applyFont="1" applyFill="1" applyAlignment="1">
      <alignment horizontal="right" vertical="center"/>
    </xf>
    <xf numFmtId="0" fontId="42" fillId="5" borderId="0" xfId="8" applyFont="1" applyFill="1" applyAlignment="1">
      <alignment horizontal="right" vertical="center"/>
    </xf>
    <xf numFmtId="0" fontId="12" fillId="4" borderId="5" xfId="4" applyFont="1" applyFill="1" applyBorder="1" applyAlignment="1">
      <alignment horizontal="center"/>
    </xf>
    <xf numFmtId="0" fontId="13" fillId="8" borderId="0" xfId="7" applyFont="1" applyBorder="1" applyAlignment="1">
      <alignment horizontal="center"/>
    </xf>
    <xf numFmtId="0" fontId="0" fillId="0" borderId="0" xfId="0" applyAlignment="1"/>
    <xf numFmtId="14" fontId="5" fillId="2" borderId="0" xfId="0" applyNumberFormat="1" applyFont="1" applyFill="1" applyAlignment="1">
      <alignment horizontal="left" wrapText="1"/>
    </xf>
    <xf numFmtId="0" fontId="5" fillId="2" borderId="0" xfId="0" applyFont="1" applyFill="1" applyAlignment="1">
      <alignment horizontal="left" wrapText="1"/>
    </xf>
    <xf numFmtId="0" fontId="5" fillId="13" borderId="0" xfId="0" applyFont="1" applyFill="1" applyAlignment="1">
      <alignment horizontal="left" wrapText="1"/>
    </xf>
    <xf numFmtId="14" fontId="5" fillId="13" borderId="0" xfId="0" applyNumberFormat="1" applyFont="1" applyFill="1" applyAlignment="1">
      <alignment horizontal="left" wrapText="1"/>
    </xf>
    <xf numFmtId="0" fontId="15" fillId="7" borderId="0" xfId="8" applyFont="1" applyFill="1" applyAlignment="1">
      <alignment horizontal="center" vertical="center"/>
    </xf>
    <xf numFmtId="0" fontId="16" fillId="12" borderId="0" xfId="8" applyFont="1" applyFill="1" applyAlignment="1">
      <alignment horizontal="center" vertical="center"/>
    </xf>
    <xf numFmtId="0" fontId="20" fillId="5" borderId="6" xfId="8" applyFont="1" applyFill="1" applyBorder="1" applyAlignment="1">
      <alignment horizontal="center" vertical="center"/>
    </xf>
    <xf numFmtId="0" fontId="20" fillId="5" borderId="7" xfId="8" applyFont="1" applyFill="1" applyBorder="1" applyAlignment="1">
      <alignment horizontal="center" vertical="center"/>
    </xf>
    <xf numFmtId="0" fontId="20" fillId="5" borderId="8" xfId="8" applyFont="1" applyFill="1" applyBorder="1" applyAlignment="1">
      <alignment horizontal="center" vertical="center"/>
    </xf>
    <xf numFmtId="0" fontId="8" fillId="5" borderId="0" xfId="4" applyFill="1" applyBorder="1" applyAlignment="1">
      <alignment horizontal="center" vertical="center"/>
    </xf>
    <xf numFmtId="0" fontId="8" fillId="5" borderId="2" xfId="4" applyFill="1" applyAlignment="1">
      <alignment horizontal="center" vertical="center"/>
    </xf>
    <xf numFmtId="0" fontId="8" fillId="5" borderId="0" xfId="4" applyFill="1" applyBorder="1" applyAlignment="1">
      <alignment horizontal="center" vertical="center" wrapText="1"/>
    </xf>
    <xf numFmtId="0" fontId="8" fillId="5" borderId="2" xfId="4" applyFill="1" applyAlignment="1">
      <alignment horizontal="center" vertical="center" wrapText="1"/>
    </xf>
    <xf numFmtId="0" fontId="18" fillId="5" borderId="0" xfId="3" applyFont="1" applyFill="1" applyBorder="1" applyAlignment="1">
      <alignment horizontal="center" vertical="center" wrapText="1"/>
    </xf>
    <xf numFmtId="0" fontId="15" fillId="17" borderId="19" xfId="8" applyFont="1" applyFill="1" applyBorder="1" applyAlignment="1">
      <alignment horizontal="center" vertical="center"/>
    </xf>
    <xf numFmtId="0" fontId="15" fillId="17" borderId="20" xfId="8" applyFont="1" applyFill="1" applyBorder="1" applyAlignment="1">
      <alignment horizontal="center" vertical="center"/>
    </xf>
    <xf numFmtId="0" fontId="15" fillId="17" borderId="21" xfId="8" applyFont="1" applyFill="1" applyBorder="1" applyAlignment="1">
      <alignment horizontal="center" vertical="center"/>
    </xf>
    <xf numFmtId="0" fontId="5" fillId="18" borderId="10" xfId="8" applyFont="1" applyFill="1" applyBorder="1" applyAlignment="1">
      <alignment horizontal="center" vertical="center"/>
    </xf>
    <xf numFmtId="0" fontId="5" fillId="18" borderId="0" xfId="8" applyFont="1" applyFill="1" applyAlignment="1">
      <alignment horizontal="center" vertical="center"/>
    </xf>
    <xf numFmtId="0" fontId="5" fillId="18" borderId="9" xfId="8" applyFont="1" applyFill="1" applyBorder="1" applyAlignment="1">
      <alignment horizontal="center" vertical="center"/>
    </xf>
    <xf numFmtId="0" fontId="39" fillId="5" borderId="6" xfId="8" applyFont="1" applyFill="1" applyBorder="1" applyAlignment="1">
      <alignment horizontal="center"/>
    </xf>
    <xf numFmtId="0" fontId="39" fillId="5" borderId="7" xfId="8" applyFont="1" applyFill="1" applyBorder="1" applyAlignment="1">
      <alignment horizontal="center"/>
    </xf>
    <xf numFmtId="0" fontId="39" fillId="5" borderId="8" xfId="8" applyFont="1" applyFill="1" applyBorder="1" applyAlignment="1">
      <alignment horizontal="center"/>
    </xf>
    <xf numFmtId="0" fontId="16" fillId="6" borderId="0" xfId="8" applyFont="1" applyFill="1" applyAlignment="1">
      <alignment horizontal="center" vertical="center"/>
    </xf>
    <xf numFmtId="0" fontId="27" fillId="7" borderId="0" xfId="8" applyFont="1" applyFill="1" applyAlignment="1">
      <alignment horizontal="center" vertical="center"/>
    </xf>
    <xf numFmtId="0" fontId="28" fillId="12" borderId="0" xfId="8" applyFont="1" applyFill="1" applyAlignment="1">
      <alignment horizontal="center" vertical="center"/>
    </xf>
    <xf numFmtId="0" fontId="31" fillId="5" borderId="6" xfId="8" applyFont="1" applyFill="1" applyBorder="1" applyAlignment="1">
      <alignment horizontal="center" vertical="center"/>
    </xf>
    <xf numFmtId="0" fontId="31" fillId="5" borderId="7" xfId="8" applyFont="1" applyFill="1" applyBorder="1" applyAlignment="1">
      <alignment horizontal="center" vertical="center"/>
    </xf>
    <xf numFmtId="0" fontId="31" fillId="5" borderId="8" xfId="8" applyFont="1" applyFill="1" applyBorder="1" applyAlignment="1">
      <alignment horizontal="center" vertical="center"/>
    </xf>
  </cellXfs>
  <cellStyles count="11">
    <cellStyle name="Dane wyjściowe" xfId="7" builtinId="21"/>
    <cellStyle name="Dziesiętny" xfId="1" builtinId="3"/>
    <cellStyle name="Dziesiętny 2" xfId="9" xr:uid="{00000000-0005-0000-0000-000002000000}"/>
    <cellStyle name="Nagłówek 1" xfId="3" builtinId="16"/>
    <cellStyle name="Nagłówek 2" xfId="5" builtinId="17"/>
    <cellStyle name="Nagłówek 3" xfId="4" builtinId="18"/>
    <cellStyle name="Nagłówek 4" xfId="6" builtinId="19"/>
    <cellStyle name="Normalny" xfId="0" builtinId="0"/>
    <cellStyle name="Normalny 2" xfId="2" xr:uid="{00000000-0005-0000-0000-000008000000}"/>
    <cellStyle name="Normalny 3" xfId="8" xr:uid="{00000000-0005-0000-0000-000009000000}"/>
    <cellStyle name="Procentowy 2" xfId="10" xr:uid="{00000000-0005-0000-0000-00000A000000}"/>
  </cellStyles>
  <dxfs count="39"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rgb="FF9BC2E6"/>
        </left>
        <top style="thin">
          <color rgb="FF9BC2E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yyyy/mm/dd"/>
      <fill>
        <patternFill patternType="solid">
          <fgColor theme="4"/>
          <bgColor theme="7" tint="0.3999755851924192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numFmt numFmtId="169" formatCode="yyyy/mm/dd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instalacji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2230866332610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Analiza!$C$14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Analiza!$E$18:$U$18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Analiza!$E$15:$U$15</c:f>
              <c:numCache>
                <c:formatCode>_-* #\ ##0.00\ _z_ł_-;\-* #\ ##0.00\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1.7</c:v>
                </c:pt>
                <c:pt idx="3">
                  <c:v>1.7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6.8000000000000005E-2</c:v>
                </c:pt>
                <c:pt idx="8">
                  <c:v>0</c:v>
                </c:pt>
                <c:pt idx="9">
                  <c:v>2.5499999999999998</c:v>
                </c:pt>
                <c:pt idx="10">
                  <c:v>1.7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084-A280-8C96AF20A738}"/>
            </c:ext>
          </c:extLst>
        </c:ser>
        <c:ser>
          <c:idx val="2"/>
          <c:order val="1"/>
          <c:tx>
            <c:strRef>
              <c:f>Analiza!$C$9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Analiza!$E$18:$U$18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Analiza!$E$10:$U$10</c:f>
              <c:numCache>
                <c:formatCode>_-* #\ ##0.00\ _z_ł_-;\-* #\ ##0.00\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6.67</c:v>
                </c:pt>
                <c:pt idx="7">
                  <c:v>5.65</c:v>
                </c:pt>
                <c:pt idx="8">
                  <c:v>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084-A280-8C96AF20A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120960"/>
        <c:axId val="110122496"/>
      </c:barChart>
      <c:catAx>
        <c:axId val="110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2496"/>
        <c:crosses val="autoZero"/>
        <c:auto val="1"/>
        <c:lblAlgn val="ctr"/>
        <c:lblOffset val="100"/>
        <c:noMultiLvlLbl val="0"/>
      </c:catAx>
      <c:valAx>
        <c:axId val="11012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096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37264099021302338"/>
          <c:y val="0.89718559352212646"/>
          <c:w val="0.25471801957395335"/>
          <c:h val="8.318866989470483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Skumulowana moc poszczególnych źródeł OZE na dzień 31.12.2023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'Wiatr na tle innych OZE'!$F$51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C000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DCBB-4A05-AB56-F2A1EDCC7632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DCBB-4A05-AB56-F2A1EDCC7632}"/>
              </c:ext>
            </c:extLst>
          </c:dPt>
          <c:dPt>
            <c:idx val="2"/>
            <c:invertIfNegative val="0"/>
            <c:bubble3D val="0"/>
            <c:spPr>
              <a:solidFill>
                <a:srgbClr val="70AD47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DCBB-4A05-AB56-F2A1EDCC7632}"/>
              </c:ext>
            </c:extLst>
          </c:dPt>
          <c:dPt>
            <c:idx val="3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DCBB-4A05-AB56-F2A1EDCC7632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'Wiatr na tle innych OZE'!$G$50:$K$50</c:f>
              <c:strCache>
                <c:ptCount val="5"/>
                <c:pt idx="0">
                  <c:v>PV</c:v>
                </c:pt>
                <c:pt idx="1">
                  <c:v>BIOGAZ</c:v>
                </c:pt>
                <c:pt idx="2">
                  <c:v>BIOMASA</c:v>
                </c:pt>
                <c:pt idx="3">
                  <c:v>WIATR</c:v>
                </c:pt>
                <c:pt idx="4">
                  <c:v>WODA</c:v>
                </c:pt>
              </c:strCache>
            </c:strRef>
          </c:cat>
          <c:val>
            <c:numRef>
              <c:f>'Wiatr na tle innych OZE'!$G$51:$K$51</c:f>
              <c:numCache>
                <c:formatCode>_-* #\ ##0.00\ _z_ł_-;\-* #\ ##0.00\ _z_ł_-;_-* "-"??\ _z_ł_-;_-@_-</c:formatCode>
                <c:ptCount val="5"/>
                <c:pt idx="0">
                  <c:v>17057.099999999999</c:v>
                </c:pt>
                <c:pt idx="1">
                  <c:v>293.8</c:v>
                </c:pt>
                <c:pt idx="2">
                  <c:v>981.6</c:v>
                </c:pt>
                <c:pt idx="3">
                  <c:v>9428.2999999999993</c:v>
                </c:pt>
                <c:pt idx="4">
                  <c:v>979.1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BB-4A05-AB56-F2A1EDCC7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6751232"/>
        <c:axId val="76752768"/>
      </c:barChart>
      <c:catAx>
        <c:axId val="7675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76752768"/>
        <c:crosses val="autoZero"/>
        <c:auto val="1"/>
        <c:lblAlgn val="ctr"/>
        <c:lblOffset val="100"/>
        <c:noMultiLvlLbl val="0"/>
      </c:catAx>
      <c:valAx>
        <c:axId val="767527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FFC000">
                <a:lumMod val="75000"/>
              </a:srgbClr>
            </a:solidFill>
          </a:ln>
        </c:spPr>
        <c:crossAx val="7675123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instalacji </a:t>
            </a:r>
            <a:r>
              <a:rPr lang="pl-PL" sz="1400" b="1" i="0" u="none" strike="noStrike" baseline="0">
                <a:effectLst/>
              </a:rPr>
              <a:t>wiatrowych</a:t>
            </a:r>
            <a:r>
              <a:rPr lang="pl-PL" baseline="0"/>
              <a:t> </a:t>
            </a:r>
            <a:r>
              <a:rPr lang="pl-PL"/>
              <a:t>w poszczególnych województwach </a:t>
            </a:r>
          </a:p>
        </c:rich>
      </c:tx>
      <c:layout>
        <c:manualLayout>
          <c:xMode val="edge"/>
          <c:yMode val="edge"/>
          <c:x val="0.23464388385149637"/>
          <c:y val="1.5413191871786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val>
            <c:numRef>
              <c:f>Analiza!$L$44:$L$59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2-41A9-AB99-1A6EFE15B069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Analiza!$F$44:$F$59</c:f>
              <c:numCache>
                <c:formatCode>General</c:formatCode>
                <c:ptCount val="1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2-41A9-AB99-1A6EFE15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7776"/>
        <c:axId val="110183552"/>
      </c:barChart>
      <c:catAx>
        <c:axId val="1205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10183552"/>
        <c:crosses val="autoZero"/>
        <c:auto val="1"/>
        <c:lblAlgn val="ctr"/>
        <c:lblOffset val="100"/>
        <c:noMultiLvlLbl val="0"/>
      </c:catAx>
      <c:valAx>
        <c:axId val="110183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507776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3991319641745811"/>
          <c:y val="0.91942434987953869"/>
          <c:w val="0.76690900235408721"/>
          <c:h val="6.177919304642094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instalacji </a:t>
            </a:r>
            <a:r>
              <a:rPr lang="pl-PL" sz="1400" b="1" i="0" u="none" strike="noStrike" baseline="0">
                <a:effectLst/>
              </a:rPr>
              <a:t>wiatrowych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[MW] 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solidFill>
                <a:srgbClr val="0070C0"/>
              </a:solidFill>
            </a:ln>
          </c:spPr>
          <c:invertIfNegative val="0"/>
          <c:val>
            <c:numRef>
              <c:f>Analiza!$M$44:$M$59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7.6499999999999986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6.8000000000000005E-2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F-4A7C-9103-66EC7C3EDD8A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Analiza!$G$44:$G$59</c:f>
              <c:numCache>
                <c:formatCode>0.00</c:formatCode>
                <c:ptCount val="16"/>
                <c:pt idx="0">
                  <c:v>49.5</c:v>
                </c:pt>
                <c:pt idx="1">
                  <c:v>7.5</c:v>
                </c:pt>
                <c:pt idx="2">
                  <c:v>5.65</c:v>
                </c:pt>
                <c:pt idx="3">
                  <c:v>3.07</c:v>
                </c:pt>
                <c:pt idx="4">
                  <c:v>1.6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46.5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F-4A7C-9103-66EC7C3E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28608"/>
        <c:axId val="110230144"/>
      </c:barChart>
      <c:catAx>
        <c:axId val="1102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30144"/>
        <c:crosses val="autoZero"/>
        <c:auto val="1"/>
        <c:lblAlgn val="ctr"/>
        <c:lblOffset val="100"/>
        <c:noMultiLvlLbl val="0"/>
      </c:catAx>
      <c:valAx>
        <c:axId val="110230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1.3023423704271888E-2"/>
              <c:y val="5.705926847571936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28608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5678297602665198"/>
          <c:y val="0.93445112734360758"/>
          <c:w val="0.75698683585971593"/>
          <c:h val="6.353396218796009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farm</a:t>
            </a:r>
            <a:r>
              <a:rPr lang="pl-PL" baseline="0"/>
              <a:t> wiatrowych </a:t>
            </a:r>
            <a:r>
              <a:rPr lang="pl-PL"/>
              <a:t>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8F6B-4073-83D8-FEE4569F858D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8F6B-4073-83D8-FEE4569F858D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8F6B-4073-83D8-FEE4569F858D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8F6B-4073-83D8-FEE4569F858D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8F6B-4073-83D8-FEE4569F858D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Analiza!$J$106:$N$106</c:f>
              <c:numCache>
                <c:formatCode>_-* #\ ##0.00\ _z_ł_-;\-* #\ ##0.00\ _z_ł_-;_-* "-"??\ _z_ł_-;_-@_-</c:formatCode>
                <c:ptCount val="5"/>
                <c:pt idx="0">
                  <c:v>0</c:v>
                </c:pt>
                <c:pt idx="1">
                  <c:v>15.82</c:v>
                </c:pt>
                <c:pt idx="2">
                  <c:v>7.5</c:v>
                </c:pt>
                <c:pt idx="3">
                  <c:v>0</c:v>
                </c:pt>
                <c:pt idx="4">
                  <c:v>94.5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6B-4073-83D8-FEE4569F8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00416"/>
        <c:axId val="121902208"/>
      </c:barChart>
      <c:catAx>
        <c:axId val="1219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02208"/>
        <c:crosses val="autoZero"/>
        <c:auto val="1"/>
        <c:lblAlgn val="ctr"/>
        <c:lblOffset val="100"/>
        <c:noMultiLvlLbl val="0"/>
      </c:catAx>
      <c:valAx>
        <c:axId val="1219022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0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farm</a:t>
            </a:r>
            <a:r>
              <a:rPr lang="pl-PL" baseline="0"/>
              <a:t> </a:t>
            </a:r>
            <a:r>
              <a:rPr lang="pl-PL" sz="1400" b="1" i="0" u="none" strike="noStrike" baseline="0">
                <a:effectLst/>
              </a:rPr>
              <a:t>wiatrowych</a:t>
            </a:r>
            <a:r>
              <a:rPr lang="pl-PL" baseline="0"/>
              <a:t> </a:t>
            </a:r>
            <a:r>
              <a:rPr lang="pl-PL"/>
              <a:t>w poszczególnych przedziałach mocy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E654-4426-8E49-9877ADE6062C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E654-4426-8E49-9877ADE6062C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E654-4426-8E49-9877ADE6062C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E654-4426-8E49-9877ADE6062C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E654-4426-8E49-9877ADE6062C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Analiza!$J$105:$N$105</c:f>
              <c:numCache>
                <c:formatCode>_-* #\ ##0\ _z_ł_-;\-* #\ ##0\ _z_ł_-;_-* "-"??\ _z_ł_-;_-@_-</c:formatCode>
                <c:ptCount val="5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54-4426-8E49-9877ADE60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43552"/>
        <c:axId val="121945088"/>
      </c:barChart>
      <c:catAx>
        <c:axId val="1219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45088"/>
        <c:crosses val="autoZero"/>
        <c:auto val="1"/>
        <c:lblAlgn val="ctr"/>
        <c:lblOffset val="100"/>
        <c:noMultiLvlLbl val="0"/>
      </c:catAx>
      <c:valAx>
        <c:axId val="1219450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\ _z_ł_-;\-* #\ ##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43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instalacji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Analiza!$C$14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Analiza!$E$18:$U$18</c15:sqref>
                  </c15:fullRef>
                </c:ext>
              </c:extLst>
              <c:f>Analiza!$F$18:$U$18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Analiza!$E$14:$U$14</c15:sqref>
                  </c15:fullRef>
                </c:ext>
              </c:extLst>
              <c:f>Analiza!$F$14:$U$14</c:f>
              <c:numCache>
                <c:formatCode>_-* #\ ##0\ _z_ł_-;\-* #\ ##0\ _z_ł_-;_-* "-"??\ _z_ł_-;_-@_-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F-4C0E-A458-4EA25AB5DDBC}"/>
            </c:ext>
          </c:extLst>
        </c:ser>
        <c:ser>
          <c:idx val="2"/>
          <c:order val="1"/>
          <c:tx>
            <c:strRef>
              <c:f>Analiza!$C$9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Analiza!$E$18:$U$18</c15:sqref>
                  </c15:fullRef>
                </c:ext>
              </c:extLst>
              <c:f>Analiza!$F$18:$U$18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Analiza!$E$9:$U$9</c15:sqref>
                  </c15:fullRef>
                </c:ext>
              </c:extLst>
              <c:f>Analiza!$F$9:$U$9</c:f>
              <c:numCache>
                <c:formatCode>_-* #\ ##0\ _z_ł_-;\-* #\ ##0\ _z_ł_-;_-* "-"??\ _z_ł_-;_-@_-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F-4C0E-A458-4EA25AB5D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3472"/>
        <c:axId val="120475008"/>
      </c:barChart>
      <c:catAx>
        <c:axId val="1204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5008"/>
        <c:crosses val="autoZero"/>
        <c:auto val="1"/>
        <c:lblAlgn val="ctr"/>
        <c:lblOffset val="100"/>
        <c:noMultiLvlLbl val="0"/>
      </c:catAx>
      <c:valAx>
        <c:axId val="120475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3472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40477722102918956"/>
          <c:y val="0.87646284887199399"/>
          <c:w val="0.24436331822158594"/>
          <c:h val="0.1219792829691217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ZAINSTALOWANA W POSIADANIU NAJWIĘKSZYCH INWESTORÓW </a:t>
            </a: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FAM WIATROWYCH [MW]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0.10452255913511807"/>
          <c:w val="0.93054938312013347"/>
          <c:h val="0.44936708161534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'Operatorzy zestawienie '!$E$7</c:f>
              <c:strCache>
                <c:ptCount val="1"/>
                <c:pt idx="0">
                  <c:v>Liczba projektów</c:v>
                </c:pt>
              </c:strCache>
            </c:strRef>
          </c:tx>
          <c:spPr>
            <a:solidFill>
              <a:srgbClr val="5B9BD5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'Operatorzy zestawienie '!$C$8:$C$26</c:f>
              <c:strCache>
                <c:ptCount val="10"/>
                <c:pt idx="0">
                  <c:v>EEZ Sp. z o.o.</c:v>
                </c:pt>
                <c:pt idx="1">
                  <c:v>Elektrownia Wiatrowa Kresy I Spółka z ograniczoną odpowiedzialnością</c:v>
                </c:pt>
                <c:pt idx="2">
                  <c:v>Baltic Wind Spółka Jawna Marianna Mazur, Marek Dawidowski</c:v>
                </c:pt>
                <c:pt idx="3">
                  <c:v>DL Energia Spółka z ograniczoną odpowiedzialnością Spółka Komandytowa</c:v>
                </c:pt>
                <c:pt idx="4">
                  <c:v>ELEKTRIO Marian Jóźwiak, Jarosław Zdziarski s.c.</c:v>
                </c:pt>
                <c:pt idx="5">
                  <c:v>AM Energia Wiatrowa Spółka z ograniczoną odpowiedzialnością</c:v>
                </c:pt>
                <c:pt idx="6">
                  <c:v>BIKO Piotr Kubista</c:v>
                </c:pt>
                <c:pt idx="7">
                  <c:v>Agrowatt Spółka z ograniczoną odpowiedzialnością</c:v>
                </c:pt>
                <c:pt idx="8">
                  <c:v>Centrum Innowacji Spółka z ograniczoną odpowiedzialnością</c:v>
                </c:pt>
                <c:pt idx="9">
                  <c:v>Agro Wind Energia Spółka z ograniczoną odpowiedzialnością</c:v>
                </c:pt>
              </c:strCache>
            </c:strRef>
          </c:cat>
          <c:val>
            <c:numRef>
              <c:f>'Operatorzy zestawienie '!$D$8:$D$26</c:f>
              <c:numCache>
                <c:formatCode>General</c:formatCode>
                <c:ptCount val="19"/>
                <c:pt idx="0">
                  <c:v>48</c:v>
                </c:pt>
                <c:pt idx="1">
                  <c:v>46.5</c:v>
                </c:pt>
                <c:pt idx="2">
                  <c:v>7.5</c:v>
                </c:pt>
                <c:pt idx="3">
                  <c:v>4</c:v>
                </c:pt>
                <c:pt idx="4">
                  <c:v>3.07</c:v>
                </c:pt>
                <c:pt idx="5">
                  <c:v>2</c:v>
                </c:pt>
                <c:pt idx="6">
                  <c:v>2</c:v>
                </c:pt>
                <c:pt idx="7">
                  <c:v>1.65</c:v>
                </c:pt>
                <c:pt idx="8">
                  <c:v>1.6</c:v>
                </c:pt>
                <c:pt idx="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F-442D-87BB-425E413FD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36864"/>
        <c:axId val="108038400"/>
      </c:barChart>
      <c:catAx>
        <c:axId val="1080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8400"/>
        <c:crosses val="autoZero"/>
        <c:auto val="1"/>
        <c:lblAlgn val="ctr"/>
        <c:lblOffset val="100"/>
        <c:noMultiLvlLbl val="0"/>
      </c:catAx>
      <c:valAx>
        <c:axId val="10803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Struktura właścicielska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farm wiatrowych w Polsce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layout>
        <c:manualLayout>
          <c:xMode val="edge"/>
          <c:yMode val="edge"/>
          <c:x val="0.1064542358077618"/>
          <c:y val="5.52036807259509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C-40C0-88DC-4518B5D082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BC-40C0-88DC-4518B5D082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BC-40C0-88DC-4518B5D082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C-40C0-88DC-4518B5D082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C-40C0-88DC-4518B5D082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BC-40C0-88DC-4518B5D0825F}"/>
              </c:ext>
            </c:extLst>
          </c:dPt>
          <c:dPt>
            <c:idx val="6"/>
            <c:bubble3D val="0"/>
            <c:explosion val="1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6BC-40C0-88DC-4518B5D0825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6BC-40C0-88DC-4518B5D0825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6BC-40C0-88DC-4518B5D0825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6BC-40C0-88DC-4518B5D0825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6BC-40C0-88DC-4518B5D0825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6BC-40C0-88DC-4518B5D0825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6BC-40C0-88DC-4518B5D0825F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6BC-40C0-88DC-4518B5D0825F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6BC-40C0-88DC-4518B5D0825F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6BC-40C0-88DC-4518B5D0825F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6BC-40C0-88DC-4518B5D0825F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6BC-40C0-88DC-4518B5D0825F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6BC-40C0-88DC-4518B5D0825F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6BC-40C0-88DC-4518B5D0825F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6BC-40C0-88DC-4518B5D0825F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6BC-40C0-88DC-4518B5D0825F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6BC-40C0-88DC-4518B5D0825F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6BC-40C0-88DC-4518B5D0825F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6BC-40C0-88DC-4518B5D0825F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6BC-40C0-88DC-4518B5D0825F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6BC-40C0-88DC-4518B5D0825F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6BC-40C0-88DC-4518B5D082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'Operatorzy zestawienie '!$J$9:$J$28</c:f>
              <c:strCache>
                <c:ptCount val="20"/>
                <c:pt idx="0">
                  <c:v>EEZ Sp. z o.o.</c:v>
                </c:pt>
                <c:pt idx="1">
                  <c:v>Elektrownia Wiatrowa Kresy I Spółka z ograniczoną odpowiedzialnością</c:v>
                </c:pt>
                <c:pt idx="2">
                  <c:v>Baltic Wind Spółka Jawna Marianna Mazur, Marek Dawidowski</c:v>
                </c:pt>
                <c:pt idx="3">
                  <c:v>DL Energia Spółka z ograniczoną odpowiedzialnością Spółka Komandytowa</c:v>
                </c:pt>
                <c:pt idx="4">
                  <c:v>ELEKTRIO Marian Jóźwiak, Jarosław Zdziarski s.c.</c:v>
                </c:pt>
                <c:pt idx="5">
                  <c:v>AM Energia Wiatrowa Spółka z ograniczoną odpowiedzialnością</c:v>
                </c:pt>
                <c:pt idx="6">
                  <c:v>BIKO Piotr Kubista</c:v>
                </c:pt>
                <c:pt idx="7">
                  <c:v>Agrowatt Spółka z ograniczoną odpowiedzialnością</c:v>
                </c:pt>
                <c:pt idx="8">
                  <c:v>Centrum Innowacji Spółka z ograniczoną odpowiedzialnością</c:v>
                </c:pt>
                <c:pt idx="9">
                  <c:v>Agro Wind Energia Spółka z ograniczoną odpowiedzialnością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Pozostałe projekty zidentyfikowanych operatorów</c:v>
                </c:pt>
              </c:strCache>
            </c:strRef>
          </c:cat>
          <c:val>
            <c:numRef>
              <c:f>'Operatorzy zestawienie '!$K$9:$K$28</c:f>
              <c:numCache>
                <c:formatCode>General</c:formatCode>
                <c:ptCount val="20"/>
                <c:pt idx="0">
                  <c:v>48</c:v>
                </c:pt>
                <c:pt idx="1">
                  <c:v>46.5</c:v>
                </c:pt>
                <c:pt idx="2">
                  <c:v>7.5</c:v>
                </c:pt>
                <c:pt idx="3">
                  <c:v>4</c:v>
                </c:pt>
                <c:pt idx="4">
                  <c:v>3.07</c:v>
                </c:pt>
                <c:pt idx="5">
                  <c:v>2</c:v>
                </c:pt>
                <c:pt idx="6">
                  <c:v>2</c:v>
                </c:pt>
                <c:pt idx="7">
                  <c:v>1.65</c:v>
                </c:pt>
                <c:pt idx="8">
                  <c:v>1.6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36BC-40C0-88DC-4518B5D0825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Skumulowana moc poszczególnych instalacji OZE w poszczególnych latach [MW]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'Wiatr na tle innych OZE'!$D$12</c:f>
              <c:strCache>
                <c:ptCount val="1"/>
                <c:pt idx="0">
                  <c:v>BIOGAZ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</c:spPr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OZE'!$E$12:$M$12</c:f>
              <c:numCache>
                <c:formatCode>_-* #\ ##0.00\ _z_ł_-;\-* #\ ##0.00\ _z_ł_-;_-* "-"??\ _z_ł_-;_-@_-</c:formatCode>
                <c:ptCount val="9"/>
                <c:pt idx="0">
                  <c:v>212.49700000000001</c:v>
                </c:pt>
                <c:pt idx="1">
                  <c:v>233.96700000000001</c:v>
                </c:pt>
                <c:pt idx="2">
                  <c:v>235.37299999999999</c:v>
                </c:pt>
                <c:pt idx="3">
                  <c:v>237.61799999999999</c:v>
                </c:pt>
                <c:pt idx="4">
                  <c:v>225.2</c:v>
                </c:pt>
                <c:pt idx="5">
                  <c:v>240.6</c:v>
                </c:pt>
                <c:pt idx="6">
                  <c:v>249.5</c:v>
                </c:pt>
                <c:pt idx="7">
                  <c:v>271.7</c:v>
                </c:pt>
                <c:pt idx="8">
                  <c:v>293.8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7-450A-BE29-D24080E18B79}"/>
            </c:ext>
          </c:extLst>
        </c:ser>
        <c:ser>
          <c:idx val="2"/>
          <c:order val="1"/>
          <c:tx>
            <c:strRef>
              <c:f>'Wiatr na tle innych OZE'!$D$13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70AD47">
                <a:lumMod val="60000"/>
                <a:lumOff val="40000"/>
              </a:srgbClr>
            </a:solidFill>
          </c:spPr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OZE'!$E$13:$M$13</c:f>
              <c:numCache>
                <c:formatCode>_-* #\ ##0.00\ _z_ł_-;\-* #\ ##0.00\ _z_ł_-;_-* "-"??\ _z_ł_-;_-@_-</c:formatCode>
                <c:ptCount val="9"/>
                <c:pt idx="0">
                  <c:v>1122.67</c:v>
                </c:pt>
                <c:pt idx="1">
                  <c:v>1281.0650000000001</c:v>
                </c:pt>
                <c:pt idx="2">
                  <c:v>1362.03</c:v>
                </c:pt>
                <c:pt idx="3">
                  <c:v>1362.87</c:v>
                </c:pt>
                <c:pt idx="4">
                  <c:v>812.9</c:v>
                </c:pt>
                <c:pt idx="5">
                  <c:v>815.2</c:v>
                </c:pt>
                <c:pt idx="6">
                  <c:v>819.5</c:v>
                </c:pt>
                <c:pt idx="7">
                  <c:v>849.3</c:v>
                </c:pt>
                <c:pt idx="8">
                  <c:v>981.6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7-450A-BE29-D24080E18B79}"/>
            </c:ext>
          </c:extLst>
        </c:ser>
        <c:ser>
          <c:idx val="3"/>
          <c:order val="2"/>
          <c:tx>
            <c:strRef>
              <c:f>'Wiatr na tle innych OZE'!$D$14</c:f>
              <c:strCache>
                <c:ptCount val="1"/>
                <c:pt idx="0">
                  <c:v>WIATR</c:v>
                </c:pt>
              </c:strCache>
            </c:strRef>
          </c:tx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OZE'!$E$14:$M$14</c:f>
              <c:numCache>
                <c:formatCode>_-* #\ ##0.00\ _z_ł_-;\-* #\ ##0.00\ _z_ł_-;_-* "-"??\ _z_ł_-;_-@_-</c:formatCode>
                <c:ptCount val="9"/>
                <c:pt idx="0">
                  <c:v>4582.0360000000001</c:v>
                </c:pt>
                <c:pt idx="1">
                  <c:v>5807.4160000000002</c:v>
                </c:pt>
                <c:pt idx="2">
                  <c:v>5848.6710000000003</c:v>
                </c:pt>
                <c:pt idx="3">
                  <c:v>5864.4430000000002</c:v>
                </c:pt>
                <c:pt idx="4">
                  <c:v>5868.9</c:v>
                </c:pt>
                <c:pt idx="5">
                  <c:v>6327.9</c:v>
                </c:pt>
                <c:pt idx="6">
                  <c:v>7007.7</c:v>
                </c:pt>
                <c:pt idx="7">
                  <c:v>8129.5</c:v>
                </c:pt>
                <c:pt idx="8">
                  <c:v>9428.2999999999993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7-450A-BE29-D24080E18B79}"/>
            </c:ext>
          </c:extLst>
        </c:ser>
        <c:ser>
          <c:idx val="4"/>
          <c:order val="3"/>
          <c:tx>
            <c:strRef>
              <c:f>'Wiatr na tle innych OZE'!$D$15</c:f>
              <c:strCache>
                <c:ptCount val="1"/>
                <c:pt idx="0">
                  <c:v>WODA</c:v>
                </c:pt>
              </c:strCache>
            </c:strRef>
          </c:tx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OZE'!$E$15:$M$15</c:f>
              <c:numCache>
                <c:formatCode>_-* #\ ##0.00\ _z_ł_-;\-* #\ ##0.00\ _z_ł_-;_-* "-"??\ _z_ł_-;_-@_-</c:formatCode>
                <c:ptCount val="9"/>
                <c:pt idx="0">
                  <c:v>981.79899999999998</c:v>
                </c:pt>
                <c:pt idx="1">
                  <c:v>993.995</c:v>
                </c:pt>
                <c:pt idx="2">
                  <c:v>988.37699999999995</c:v>
                </c:pt>
                <c:pt idx="3">
                  <c:v>981.50400000000002</c:v>
                </c:pt>
                <c:pt idx="4">
                  <c:v>978.1</c:v>
                </c:pt>
                <c:pt idx="5">
                  <c:v>980.6</c:v>
                </c:pt>
                <c:pt idx="6">
                  <c:v>983.9</c:v>
                </c:pt>
                <c:pt idx="7">
                  <c:v>985.2</c:v>
                </c:pt>
                <c:pt idx="8">
                  <c:v>979.1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87-450A-BE29-D24080E18B79}"/>
            </c:ext>
          </c:extLst>
        </c:ser>
        <c:ser>
          <c:idx val="0"/>
          <c:order val="4"/>
          <c:tx>
            <c:strRef>
              <c:f>'Wiatr na tle innych OZE'!$D$11</c:f>
              <c:strCache>
                <c:ptCount val="1"/>
                <c:pt idx="0">
                  <c:v>PV (wszystkie rodzaje)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</c:spPr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OZE'!$E$11:$M$11</c:f>
              <c:numCache>
                <c:formatCode>_-* #\ ##0.00\ _z_ł_-;\-* #\ ##0.00\ _z_ł_-;_-* "-"??\ _z_ł_-;_-@_-</c:formatCode>
                <c:ptCount val="9"/>
                <c:pt idx="0">
                  <c:v>86.715739999999997</c:v>
                </c:pt>
                <c:pt idx="1">
                  <c:v>187.59958</c:v>
                </c:pt>
                <c:pt idx="2">
                  <c:v>261.79728499999999</c:v>
                </c:pt>
                <c:pt idx="3">
                  <c:v>505.65713067682481</c:v>
                </c:pt>
                <c:pt idx="4">
                  <c:v>1529.2</c:v>
                </c:pt>
                <c:pt idx="5">
                  <c:v>3961.4</c:v>
                </c:pt>
                <c:pt idx="6">
                  <c:v>7681.4</c:v>
                </c:pt>
                <c:pt idx="7">
                  <c:v>12114.7</c:v>
                </c:pt>
                <c:pt idx="8">
                  <c:v>17057.099999999999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87-450A-BE29-D24080E18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96192"/>
        <c:axId val="76697984"/>
      </c:barChart>
      <c:catAx>
        <c:axId val="766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7984"/>
        <c:crosses val="autoZero"/>
        <c:auto val="1"/>
        <c:lblAlgn val="ctr"/>
        <c:lblOffset val="100"/>
        <c:noMultiLvlLbl val="0"/>
      </c:catAx>
      <c:valAx>
        <c:axId val="76697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9731710515841312"/>
          <c:y val="0.8873952296379386"/>
          <c:w val="0.32924320868726159"/>
          <c:h val="4.0657025952174575E-2"/>
        </c:manualLayout>
      </c:layout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_xlchart.v5.5</cx:nf>
      </cx:numDim>
    </cx:data>
  </cx:chartData>
  <cx:chart>
    <cx:title pos="t" align="ctr" overlay="0">
      <cx:tx>
        <cx:txData>
          <cx:v>Średnia 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Średnia 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_xlchart.v5.8</cx:f>
              <cx:v>średnia moc instalacji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1HvZct24luWvOPzcdGIkgRs3K6IBkmfS0dEs2y8MWZIJziRIgsNbV3R/RFd9Rn9CV/5Xb+Wd0rq+
LldE3oj2g2VbHA6Ahb32WgvSHx/nPzyWzw/2zVyVdf+Hx/nnt2YY2j/89FP/aJ6rh/5dlT3apm8+
D+8em+qn5vPn7PH5pyf7MGV1+hNBmP30aB7s8Dy//Zc/wtvS5+aseXwYsqa+HJ/tcvXcj+XQf+Pa
Vy+9eXiqsjrM+sFmjwP++W31sDZT9vxYZM9v3zzXQzYsN0v7/PPbL258++an16/7u49+U8LohvEJ
nuXkHWVM4oDIgPqUCPz2TdnU6Z8vE/wOyQAJRCgKMBESLv/po88fKnj8vsnfvTl+38B+HdbD05N9
7nuY3K9/f+0NX0zn57fH//72zWMz1sPLSqawqD+/vWjKvnh4+ybrG/2nK7p5mczF2a+z/+lLEP7l
j6++Aevx6ju/wen14v1nl/4OJoCoLJr2ZYi/N1AUc4Ex5gEhPve/AAoH7wgjVEqCuS8F/PsrQN1/
79C+AdWrd7wC6/7ixwJrfXg0zVOdAV5VY39nxOg7Lgj2kWRQQgGiX5YW5u+4T3whA8BUCOnzryD2
8b80vm/A9rUXvcLu4w+G3T8DMvYOc4pQwFFAoYawfF1kMvAJ8CSjVNBAwOW/Y8OL79lJ30DqN8+/
Auji+GMVVzHmD1NfNN4/Ayn6DiDi7M9Ni0Dx/KZtYfGOiYBzxjnC0L6k+ApQh78M7zcr/o/b6jcQ
+9qLXkF3+MFqa3qwVfbL/3wBD2TH+Pszo+AMQSej3GeMv2JGgt4JyhETPkBIA4y+Vmb3fxsh6I//
fITfwO/rr3qF4P0PVny//Ov//T9P6+8rQfA7H3ESMIIQoxJw+7Lo5DuGA459KDgaMJCMXym6X/7H
dwzrG1j95vlXAJ2FPxY7luOn8XcWHOQdlj7yQQVy6mMQ81/iw0HqUy4F9XkAX76q5c++Y1TfgOdv
j79GR/1Y6LTNU/nwO8ND35EXtgN58au2EF/CQ8g7SaQfMMwE55IHX6mei+8Z1Tfg+c3zr/C5+MGq
56kp6+aXfy//43/9ziCB4QW5ACVEQQiSgLIva8gHjsMc+T4ngpJfNf3fKcDwu8f2Dahev+QVXuH1
j1VPwHbPv7cjxu8IQUSK4KXjSMG+hOqlnhDcgMAOC044/ZqKAL76z4f1DZR+8/wrgM5ufyyA/gmJ
BXrnswDyMU4FElzSL/kOEgshARr4AuHS1/nu9B0xyjfQ+dvjr8A5/WByHLpR8WDbh8ffVc8x+e5F
KAgMUk5AV3qd/YGcCBBGvhBwKQDD+/WO9F0j+wZK0JR+84pXSF0cfqwy+me0JPSOUko4B54TBKK/
V8mfePei9wLBJCMQKMmv5Ui//Nt3dMpvYPSb518BdA2Z648Uz/7y71P2H/97aAq7Lr+zdEDvXsIh
AsrAF6APXkkHcLUBxIBAdRDfSoS+2o9++bfvH9034Xr9mteo3f9YqFUPv/zr79+hgAChLzHEOfhW
4LhXKRIgRoAA2Z/709fF3vE7R/YNtL58xSukjv+ft6p/UPu/DdK+uOW/fj6FCfOhSRFMXxLXVyE6
ZA4QRkCM7jOf/H3m8JeTon88nK/j8pfnvhj6P/vg6R8fSv31BC98GB6iX4/+fnMu9e2rv04QziRf
PfrFCeIX0/xLl989/fwWv6z3Xw8UX17xReD9l2X60/L+9YHnh374+S2BMJ3xIAAu9BHiUGlv30zP
L1cwXAEOfDnzYJxhhKGj1Y0dDJxHMsj+oIeBBROQ/8HByNs3fTO+XIJqRQjkZCADcMgUgqa/nrfC
OJa0qf+6EH/+/5t6rC6arB76n98GIEPfvmn/dOPLSAMIGBmcd0LWzyFqZPQlzW8fH67gVBfux/8t
wB5L4XxG6iwZTt48HArbxrlAB4uvXdtVmnlUE7qE9RTECen3pcgULkwUULPBaa5H+zTkY0hpsStI
rj1eqaWpVeLPW39ksSs/5P4xnS/LbJeJQeU91pQ0Glmki2pbFzRc1o8BfmDeeeK7GJdYL26ImY/U
WGY6H1vVDQ+tGVU+SoUX8lC9x8Oqlt5TRS/UxB47v1d5lUSOOuWWO7P2Ki36s8LtevgEmoXekGo3
dmFefZwHqke6xKK9arv7esyvPlbpTbtYJeYjkddZvaHDgS6FCmSpMxzoVlzW/Xk1KZ/nivQbr580
Jlb5JA+lPXrtJW+2gUxDLwghy1WJ97Euj5IsMIg2NEMe1sGimuB9Cy8l48n5V5IVioZZ+9Bgo1ge
J+N2SLKw4f2+s5rUo0ok0gI1ajRH6206sadW6K7c9ehDERzywoTYXrWr1FOeK0crRdje4c9Bvx1q
ptp2fnZWxtSjV2PB98wcjbXRMjaq7s/GmavVDws+KbfWUS1SlbNxkyZIzUxzDKBxrNHgD4rBHPOu
2FT0vraBsuQDSXsd0F2SxsuUhFTEQ9YfSHB0xKmC3WfVo6RI9W7PgzLMZKHWZt1W3nTqvF22dhpE
nDIkV0jOapjlbk0C3ZtMkwWpVJqozhJV+pleEYkSWx4JuazYDCDMYdCHFlEYK9plVMLqlqo0XdiI
PHTbhV5P0ii/FDubpNr25ZEtvq7HdU+rTqPkKPzrJUh0Wa2h4+4oR0/5BVUTmVSSXMnR1yMeVd9V
yhRnNQsHT3X5DstM5eJGynCmt5TxC2fGy5WeJG21aWuNDCzVeJrtmcjdxZpaZdpBT1kVrd2ppani
rDir1lV11lONWHetbZ6ciYMgXsRZwO7y5NJkYZbG1u68YUPFR5arSmR7V8/K1osqoUSmPFPCySuc
D9GM6nghYtPna9SWt6KATVNMOp/nCK2pHudEJ5PVjfQOqE5VXdcqa0plchvVVGrbpTsv29rWXFA7
amzWaPTnEFVIoaXQRfoQ0I0/hv1mSdxxQGEn7vKOKtZWuRpns+VWr83d6gdRd1a3viIfRJqcm3nW
JGth80K9NqOaZXUoM7wpyYNdP1Ny25XwxuVislOU9EXcdXhTOX4Qttpwpn3sqaw3hTK0j1fbabFG
tdxmVBz6ttsO03QzDU+091Vaz1uX3QvRhWwuN4EpNk1g7z1Wqcoh5dDetDjy5lNWPzBZn6HuZuw3
Ip9UxmE32lK7fvqYF/uhfTTrpwA1miSl4glsPfmppJfrUl45S9XCJp3Almphvf3mNslyZctFdzM7
TNkSFyjYF+k1F6saaxu3uIwMJ1v48ZoctqjrtXda8FHkhQAI7L5ssk1WfXbARAGCvWT3aC6iuiIx
bfmuaD/1AdXGlbFgdTgzF3Es96m7nZjbEzOEiFzmqFOSnirfxPOKo3VcI8bLPQO6SG23cSs9Jn0Q
oyRVrLC7LEdq9Q6WpL4qsilXc9ZvE7t+yqsxHIP3q/GbM9tPQs2DeXA08vOqi3JXOzWUKYmGQNa6
xj6Uy1CMMVlZogIfM9XT1qgpYVj11igqizSs2n6/4uDI5VSdM+7fTHPbbnBCfcWb5cLaYle3ONPM
CafX9YmtJVFk8eeN5J49NnvP02RWgrxHXfbostIo7ok4lXOwJzy7I/CjO5s89R6l8Q8BT8v97JFD
7ye3FS/spg5sHfq25NuaE4VctVu866XIM1320kWCpmFN8pg4r1dlK7yQ9XSJ/AyIfM67GInxGfcr
V03FJ93yYt4VUmSRL7PrAlpXlzmoDzropHf++2YplSRVq+rBfAg6nCmKRAHzzD6nOZJboPZK6LFo
U13z7oKtW8+4VafS1apM5nHXqSwr83AcG+26yqi55Q0w8ehir/VnxS5J6dnI2FBWzd7UcxEGw6K5
rXBouuxz3+lRsjaSiJfhXDZo1/n5cx8tA6xg12bbZhlH5S0k092SdWoYNj2/H5IPM5yWKDEUapzK
C5Z4hWpYkWzlbJ+WKLCeiVaTX6zLPKpykdVucNPO5Egb0XWPJBsup4V9Mixll5JDB7eFN25Gm2V6
CuZxP7boecbQ9boOiDFZzhOUxcPQB1Fg0g2zMS+D9nzsgs9Abp3ysRU7ka3Ab2a6KrMuuBpteS4x
kH0mW0XKYTzhJHAb2h9LVC6bjKwY2Fu4qFmSmGXrGNlZ3hZz3e3LYPmYu+kTWao5alcBwDpftw7D
fKubfrKletkZliiXQEUP1V2fkNsVFTjknbgy9v0w51ABsgcSo/V2RsDJQ2CW7QJMwicGxcHMfVcN
YUUaE7p1HTYud+LWc7VQaQr1Ie20CzDdG4PGQ56VfTwJcpcGgTnmWZBsE5cDAQ6PXZWOe0Ib1cPi
qArX+X6cQpTaXOPC3vGmKY+mw/cTFyL0ZAKaAVe7srfddoq6pU9VkppVG+KGcIKzlo2Yy3NohucJ
S80pWXN+nuNzOwisugoEkpyrB975TgvRPPFuRNHECJAW7NGZetpymUa1ac4odWnol0sdDQWdTqhi
10ta8K1ft9BBKLSXLF91D3tqJ0v/mpmk2OQWiQ3q2PnUakvQ1Kskb1E49IirSRi+5wtlehyGQrN2
2s5Jn+7GGfox3LaEyGbuLMnTOz8oKjWcCRsIaHn+EK9uUq3Ih3MLN0NHFS7OB9pFMDvQgF2zh9nl
cR48yZVcswn5muXVoH03nHGPDnEvpzOZN+7omm6HyBBX2XJT5PLBjuKcMLfxLL2An1cM6ZA3MSYq
J1vW70XiwgmkYNvMaoJmREgDWujAy21uz2q6EyTdzLnQxM669EYN0jIVYZf0ekzj0hmVVusODw9r
G0344I+nvls1rZGqgDH5FIRp051YuS/NR4Mf/eZA8TOVJ2k2FkRDCTMw/bWorr0siMFRnGxPYJKn
Kt2l9ZlE3sYrPvv5eTG055WroE5M1BcqaUk4+hcO74clDdvW7Mpm36Z17MR1MjVqqustSjM1YPaw
cKvmdN47yreETmFRJ9sF1aqSh3LIPtZD9eBRq3gFm7eIgWdU6g0xdgI0xahbfG+zD0tZxBWg50Zl
10PvdToAfF2THoruCiR0MNn7BrTrINfY8z+23Rwl/nmH+32viL3o2+LGH1bdwe5H1Z52fjS6D72z
VyY/zatRfbL1yyoGnaNEvipqvHAA2B1IKscYSOKLcUSxz+awn8xZMNGo6fd4vWrqQk0BiZiHDgwd
fNzcMDzkikt5Ac4pMgypAp/zRUZ990G2VYgw1TlPQsk3qyf3yC7KueU890aV4bO+8rYrFDZon2bT
ErUg/t6NhZ5BTlR1bDHICYkPrt7vQGvPYsva4SKbG42hhmq5hjY5mqHV1XpKSLt1fI3SYEfMJzMH
sF9XZSvlga+Y504h2FQu3wl0iYo2GkejEkdC6z+aIqbjHM2AVTkP4GCOQi7hOj8VPVd9AYZrZcqM
zyNq1bKCSbJlNEMX84Mp9JkqZJTbQ5o+OBvPyQVqucpAdpZHV1ZasOYYiE3h3/cbiy1Im8vVXI2T
p8bx1iNc1ZgDy90lvqdTUPxyHaISWl1SvRQM3pVZHgqS6DU7dcmgG+fOe1ucLyzMqiAqArHt+QK+
qmwVCtKTqWB5W7ZJWGAVzte70UkFfTnMWar7Eqkm8fXciihodt1iLrKJqTyFURAOMtWPhjlTIF0y
vHO+0YKep/wCNxctg27nXaD0SrALN/lgtdDOyH034TOZfSBzpVFmY0Q3sqIa+fl+mlnoUBH2hQjt
9ORnZ0ng68peigoMgINPTT4WpggJrGcbTHHW9aB6Cy3XOqZsUIuX6BS1V65Yrv323LF5TzF4QxNs
676NclrvkDCR189hy4gexHFsxnvhNRs6H6h3CEwedyYF3fUeupcal1Xn/kVRg0Mbzo3YsSxVXu7v
S0T3iByhGHN/1YWzYVetuqrybVa9X+pzjNcd+J0muMzGOeyaXMn0o5+CIJj4oU0exlxqcJvOP1Gb
wPhQGuPgtkuNHlwXZ+C+OmKYymDXigYQeM+tu2UMekNA42Y5ETyFy+IpSsypbsddC/aioHtbs3hE
x7QDQziBzl03o1+Fidhmzt2Q4GYG5UPNFEleKupv6ZhvPe/FNMge3PpuHPZLW9/0VR6WeapKBm60
nnUfZNFs2+vBYzdJgjfZ+mnu+DkBBz/HsoRUYcVxPR8CGCrFdwmwBDMDsFoPmygYIuxvC4gk5tYL
5/lQoTFM3dUyGOW8x7WfonIAXZP1SWjAwU6y2852DGuIIJJs2+J2k+dBbP2yU7w0p5RWuhbVxcyg
25pemeZUVx8mITZ+2u48qIEuJadqyj81GVA7ToNoSYOzrq4O844CeeH8lJLrTqzbwIyboD9b1yTk
xgc3cdvOy86z6W7h/IzsrG83kq37IPAOq59oWXm6BA9fuREsZHMNtBB7XX9dr6VCCQ6rvorBotwh
k+6Yby9baMxUdGdVV4dpcbdAojA3hwU3YZe2ml/x4Ib3g25JoZaMpGpZivcyTw+lsaexiCGr173f
bpJijKSBrtuQywCdYdlu0JJohItMZQH7WAlYenayxjsGwI04ZXHtBQN4xuXosiZMZxvlTG46mUcB
0hnntzPPYLMOoCYhE0rTQPkVfZpJqYIRIO7vSAmNJu0OJvGeFuFFs6xVU4vLLFgvBVjIqmoiT3zI
0WUqbcSbp9m/6df3Nqf7XBSgf2/95HOZtZA7MGB7CbzR6zZ3Me2yWjdjc+kydsDL587xmKQQWoBL
SPn82OYsEkuzaweLoZ3Y2A9AyJYREfOgKjtGZLFHU0LLwTY0RR/3fL5fxKzQHE9pfyqzOlPWQiLh
3oulOq18IyfYenKFnZxrV58ITyPkgp0v/ZCyq6zaoglp/2W7r+ceGKYBNIejZZSwfVmj8A6z5bIg
dYzrD7n0tAGpzLMWtO/zLO+XEh1SRLVjnwdIjur21NAprpJc9/POn/fpBJaNkX1ZLLBUJrb0DOKU
sEPHZNkUAuRqKaKs+oTqJCqtOfMY/4CNPE/SSRdBemleOtncRxm9Ql2aq56dr3zLA2idM+gWUumg
BGOaBi/R1I7XR/TZgsTOyBhNIDPSqtxCZtY1t6Ic93lZaItizO22MbAKhVVeU2vqQxWTbh8kk3bB
fNYEEjoR07I/98SlDwTINPyiR1nT9022xbncF43cNKY9Qw0Lc3BjbXLoqYHZm8tkuaDGAsECudJT
y6tDU5PrZgKveEHX5rr1DkO+b6o+hKqAkrvKEqZmBO3HfpJmvGGk03RawqGlIBU/j2abtolqzPLJ
NRx2RBImVaGyNFEZqmKPkOusu4U+avP7RH4ag09mOA/kTUWmaF0WXdV4X407WVUbiNf8LsTe+7Uz
9xmkNnZtoNesIe3mbUqbeFnL0FV9XNOww/upTrd5Vml5Lfw4ZUrg2If1N7mWyRm78PtTs74YzUHX
KcSjlW6I29vluiwg7uinOhSTv1lgjjgotm02wRymbcXPMZi7YJy2zNbgeMCRuvyYVTzyG7KnMePg
r7CGZGIogDxIp1qT3TkIq7LkohqJulwbuymzAYLEm6EUx7ztQrsWekqvETkIM8Zp/l5mLJpXsuvH
KW5pvwuy8QjVoOjylEqQbAxvWijO1cIf4EEikML1rskBlB6IJU3iaXxRXvHaX86EQaAMmtDvlCsu
i2SOCUiVGsnHYqQh741u2lItvIhXdI+TLCqn5bEzn8vCiwjdg62MBnvILZjb3sVlc6gnd5j9VZH5
ps+eERo1lJtKZgtu3Q+5bNTskqgiRKXkYu6BeUytUL1Ci2Da8z8EfAmNhAwAaHWBhHEoW7DTpyK1
24ULmEkNlCrB0OWXV2tpdlndR+nSQEwGHmjJwfqX2rpxX5WQcxannDZ6zrjCo9E5lFtjmstlsFd+
D4+AJa2q5Dx1uX4chjVRFQoOXt3HcoohBgFvjlQAdFSITjfPDVAftKV+4RGiMWRDoFn7nYPbR+xp
V6lWZnEKXllCAjCWEJZyu+/LTTYVEXcbvwWNk4KIq0+88dUaHGi2SytzrEmtxXialmTfF+dMws0y
ZGnsJKR5HcQqbIgsxD8MQ6jDjksxqK5w2xwm3E8HORWhbOzWiVpNy3nbZcoYSCHFkyCZWkZI5uoJ
Euhuw6plY19UVPu5nO97s25zM4aeI/EICW9egpqT2VaMYYusSqBKR49EdhhBLn5YYS/b5bGwMvLb
fuvIQ4p7qI0VkqlqG3Rb4ocB9GpUqGpDS08P3b3HN3QsQUL1qoVlmNvjtCII4TpdT/Hkap1nw3HO
T9nyEGROd02qXkJfiYEuBPANsLpLKlDfBbj2fc3WWJRbzI+TbVS67KfhbPVKLYL3fC5U7k9hk25l
eRr8nQdnGVPW6Hruoql24XiXT4vOHOz+4awCidE1h9Y/knKBpYMWLE5o6YA59wKUdDsk25bd1f0p
4cOWzJ4a6puWf2yd1CWMDWXnpQcRU2rhfMQpXB399YQcj9JSpWCdxvKRZXfrtOwCOm2XIdFmhCLo
xw9UXqYrUjTNI7AyIGY2pR+o3FlFgrM82xXovGvaCA50VrRs5zJVI0SK8Dto0SK9XXVcFtB3wRou
/rXj+xbi2XQuodscOu8jto1mwP7tfvBBieePtirCIk+f6PBcypsebNRYXbXTsinxg+muV/tpkuNm
KkAIYRoxiNWEo1s0v/flqoch23bZoTN7lPox/CbcrqCpxlmtcs87WxIS9b0Bly40b8MeuGcIIKkR
18PUKWh0BHgvg31XhenKNeTihh8pLlXe+IdyfcYLdAG26AU/BHZHGTCwN0M4pibehR1xm2xObofG
xXXQRg4PHxvQoi9xr8fiCtLPdb3mwFujKOGE57EGGqeD0B6BGAAtm7Woj35RvoCvMC+us4Dvc9zt
HByb+XDGALor9bNNMlTaTbE0D9XUHP0FApzIr4qY4BaOKVYtpjCDMyAxR2M6q3YCqljzsMqfeL5E
UtSHwTu23c0MSoYuYzinGazPR48bXY4HKtoYgqEFJKpbLno6bRJkN+sgXyIV6BndveMvzr0PHZ4P
vWuPS2t1JeH0pjotYrkNhi5OulHRNVVBmm8hYBylZrLd86JVUnjK4A/GzKDTrk1xFDjVa5XdDbCX
giQJy/qyxRd1e8PmT65rdr1oITNZws6b4CTP1zY91KzR3vC5baOlm1IFIc8ZnH2qilwmUwUg5pGf
TsrrZYSX96u7X4KQB1v8Phkfg0pJN0c+rzcuvW0adl2+X+2pB86aEVErc7cFeOoCoYu2dRp3A8S9
635i9/4QRLYYw3UUV+n6MFVQXI04wC/HnTlIMAuvDC0eIohxF4dgxR1VbXWzmjbCa9YosdgPM1rv
SgPpmA89nS96qvttB2FQKiUE2x/WZgwTCyQHrbYl3lZMPGrmTyvYRZbfLdNJknDBfriQat/hJkrK
QcnunuZwCuWXHyYI5gIjNaLuTKSLGlx/XXJ8AJW+Fx2GhMpHMRmmkJTnIsj3KQriush2Az/zhoMU
6Z0Dzc+BF1lyb8ESjLPdFN0AfSuH1bfQtNNoDmrIub0bDtY79/ZL7qJ6liG4yrCu8lsGJ3FNm4MZ
ZKqeJz2QaVPXF3lxI9om6iVEdVMfp8miiyxTc5KA2BE3puZKIrYxqDpgiL2xLLaD/57NBgSk2U6B
OE64OOP+5TqAA24gvgTzh2wSm9QLa3HjyyTKxYeyux9z/3ax8+NYrUqe15hpOnaq9w+0IREErKFz
+3Y4rFUAMXWtS3IbZG1UDLfyMLTmNJo2Jt0FQbNe/IPrJmUQHG8n1w05Zdg4VdLbZK2x4s5AVYKg
gzDYfS6C/tQX9casZpM7d5/Ap/Pev5xsFQdwDobGYbdgGjqzhm331Pd5ZEV/sOB9VpsfBj804v9x
dWbdccJcl/5FWksSg+CWqWZXeYiH3LDi2GFGgCQE/Pre5ffrfrv7hpQrtmMz6Jyz97OV6iz6+lS6
sJPvy/+1Rj0ZvSWGxh+H61nP+cHzdGTrMuYutOwRT9e8g7h5wHXY1mx2Jgwj89GFml+wDxTC/fwX
K4Gvngpzptuumq9L+FK5z2XGUHDZ/IVKTMprU72KyU2mINvGt7p9DOrbunaxvnWSn0Y/sk+D3hfl
QYeZ+sXcQzNfeL5vyK5eIxU28di1UQD9w/8zttvfpmPZQtDZlW6muBMzrVQ0e5iJ/CpZDbTwvtuR
wUN9/+6Ye/Srcc+kylZTv9XjEkn0TnDuIOmKRxvcNASOzn/eOnMittsVY2axvuutvvR3jmBYnyoA
BKOq/4Qrj7xRZhqejNvxRDCWzoRDf3zYuJ/ejQ+5Ndli+7SGEz/Ow6FBswHf8EhhOIyosNxDG7W0
uDbPPW6MQsIhL46VC1MXBb6fll07qsRf1F4t7cHJP8j2z+9LzGcLKuMQK16+d3OTbkokcoQpyrAM
dFGT++dqKqC4LamVsBwXA1HvtgTkTyGeSdg/ufzR1WfXBkkDi1tJKJ8+h5r7FigoB61aoi1DBv1J
GJI067rzxCdnewO1XvcsUfk3Xd/RzaddLd4cOcYF+01lFSnzh9v5grXAhZk8bJjcmgddX3sMAhxr
lMCNt+UyEj2LhRows2OMHezvofnjV25StmbHBqz1oU6KVu/Ep+YlhuAZv+zH7AqoHXceg+OqPFbB
L8mCWAEPSOeNwNlqY7ri2eWn6rfI5bWSaFhoXLf6QXaf0vvobRjprvwmI4pll9/CYo4r++mRY2i8
pOSvpaAXLfOdxr1N+LcNH8qNvaH7Bl6iYkWqL2HaNJjHfQ2TltSQNBe43yWquqsTVqKdIDuKgg4/
Na5L/7UXv4ruX++W8ZRfO8hhjbNea8aiFVXSbebUtn5Udgqz+ZP01ySnJtrUYVrKmHVdPLUkpe0W
b+7fYFAPgQ13fl6+SG89AjE9hI7YU3MO5l9rXUA6gJaC3s6Gb373z+txDo5BFWQ1NGDVZnm/xR6q
6whZzW1haObR5IDuQK8NWiV1S/ICEgMrAJZIXBaMc3aIPN9cpMFQK1hiWn9v2wcxyBXrer0v2zLh
ZjkI1x6Ldt4bUj5jE4CgtbdZk79ch+kozHGjG9RMvdNDe9wGGSFCGM8wWnU3pUWQulpkpG9f5qn+
FuUG4QJYwdpl3vbdzrty/KjFgrl6vlLlRGr45pOKAswGASwj7S5XUk1opV69AC53ExdtHg2ALvpx
vDhh/rbyRyLcrGLyhC88DU0LSwa/xZvZXu4DAyz5D+3j3DXrXvDQ4P6aIXoNGHww1f9DG7Xv+PCr
C52sHqP8yRhIebk7HLzwi206Dk21m7QCiXRUi7O3g/rV9FCrAB/U5q1t6A6pzW9BHBUH4bMcYDLR
Og6Ye61yepV2L9FuuHmt0TrwqFPjTi9zStfuDOH9xDzyVPP1oCZ5KMo2LjhaR2gCcmC7yeyosg9S
mIMtr86XhOhraftHwPLAafHlA53QgXP27BTmBCLgPJrp39JnbQHwYvN3Q+AeSrVlg2d3RVCepA+1
p4qKcriU84ljOStIEQ1MQPiHL+lZ/+CYHDjLSa5uxCae5TI4hgtLqMBK44VzUhkRMQU3tttILLFK
sUk/B4v56+Q6OTX+dLANrk/9tE0oMG0PJW98FChrqwNJ3n7mroK3yU4WAiG8haewMVW89nkUTFEI
8MN05gm8SDrxbgdGPnMcnRDPjzlEasLZu97ssUbRYmR7EZ4TyQa0DqF/YAgkXS4SdJ+HAewQ3Mm4
zR+tbSNTDTfNprMQ4LIoO5hZYaL4CKyCiO8XSTDJGd97SdtV7ocV3bSfp0WFgbuVqdf4j7MxmeDL
jYDcyG8jmaMVDTMQpfm5KcOPKSjQ99potL9Y60J3A59lbFoVX6VBd4KbXzKaVhgdR/fUwVfsiXtm
XP9eOgIA5deEZrOqnUMRjVgCzJ54cJnz1Ic7t63fy/ZlCDmgY0rWNs+2HrAPd6eomftvt7zr3vrY
c3VQaMlIeUJbYif12t+fvBJNnTKHTfwLgC/1ctlN65ZIkEd900f+tEUScFArRLzN/BWQX+LkQbL0
LR7PUNzYPCf9ih50ZzGa5FL/1o3clzVLfA2rtd4Nyu5r3cLV+wg0atMEMbooyH7uSWxktkCz6NAJ
wCixuDl6C45p3K3qUevy0qxLkuO8uy58XwzXCmoLUIvcFwCQunQIqjhn457cTbiCvGLRTGRz89nd
d7ZZMz147nbyQJ2BvDjhhDywHDf3mjQNidrKXIt8r9ic5VaceFWkHi/2LATfpeaogEQPPSQqKhBv
eshchuLJTTxJ/zjw/pp3RTJ9BrghDcjAu1UEpR1YkHzv5Sux/Nrqe3GHrFDZx6FqUwt+C9tKPPWY
zfMGSjMmw96fEvk4TgX80DkS03YgHsF5H55rs8ZK9hAQPlz3o9rQiAqMIjQRFrfUVsU9P8FkeBVo
fqdZQJu7NMKLWjO/DLo/Tl7+l7t4iuUy7Ct3fiKN88EVWiWn93cKGkxHaTqt+ujoZjca8rCs6Ir6
DmrWtqcVjTh6pcgWNFU1T1yGE88xhUO/GHkmhg2yxmgfqmCNnMU5kAJiTlBmDabIOut1gE68gYaQ
f1W5yToMZW1T/CJtGI9iA/0yJLcx7HdD6cSB3o719tUAYFvUHGvpvOf1YYa/tbpvLvkeIKQsIBjD
/j1g666o4XSPX6uzczimg/KqUT/zVSVDCIiOv5CF7dfBgZ5fPQ6FuxemjkSsKz8OZX4YCxPXsL05
ODrdXdjsxH5ZH9ymSyawcW7x7Hi/t/7Q0TkbDf7sZpB5n0P4zGuyHzwvzvsSzv7DRp+K4Ykvf2wP
UchN6xBzh1snK86sZQC+HPVotuBbdBBSUBnQyuoFD0n/R5YOpnzvuezsqSRehPbxIiuSWmfYrcEG
PUzHjlef11l9VtR+sI5FzLLIJRIGjL8nMEoYOkER7gi5LNJiHAAogsVs2PTjYtC7+Fj1hetB6WFn
W81RaAsNlC/8tqL8mCCtS6/BYuKYy4TFz6wz5oTl95ZjWVCfsivQSvXNBQZ140wPWFA975mSzsSK
8XhbNBiVOX9vXRaXeDS7B8ChuBuKORra9Wa28XmU5cVbnFitHHwAPd1xxmCIrNZQlv/O0Gun4bht
iPIuWx0NuavjZrjr3RMqTeaiU5OsO88N71Kyee4bxN2b75nq1JS02G0zhld/oa82dL+Khp51WX7M
qpBvQbGkchOvfTiu8UC8cU/LEuqtnuBe++sun1Zoo72K7iBV8eSRUBQRR+OLhxg9QiQnMjxTC2d0
KFNH2LgHDjo72vttrEtjz+3mC8PF7jY1Ja1vWgicC9iqoP3ogzYTsr6Fs6mydapg02OZ24YCetwG
9W6BLbUDqNG2WA3yRidL7giMWPorMCRH0xiET3kFNCkMAbHWPW6/zv2UDS2PtTF5EhimkqAS/1CG
/b3HCpAbJSYfl50EvWur/aKg70zFrmmHtxLPb6OgA3orTTlQhLB2Ih/t5FY2KWXbUeev5MxKyH/u
V8gfdLjCsH4v2sdFLid0Pukdv+DNcPDzNW0VlGR4p929QwfDg28IEtKNaX0NUC/DYs/FDOObxsSt
U8k52LP6oPI3vSyZXw4Hin528A89xR0D5Q9OPtx458SK9TmfbX7qCtu+uAGgFG7pa1dhWOxeVxfF
Zqrrh3HRQ+LW8Ku0+DtrLGH+4tq31ld9CmMrggQRJpb0wFrKm+UDZkNzmJf7iiD1sTLtvgm1s5vn
uoehuZiMlHUDcBhmr7QwuRA6SuZamThvYO8sTufHxYopeFGQH8GgOmgv4an77ZQVzvMIJHlkBngj
tPEF5CMHlcRuJa2nIxuXzxqC1N7KCXraMi8xgDXywigIc9ZHWzUI+BgNxbDXO6nnXxUDuzCU/csC
8mUtHipYt05RJnr+u0Fz62oKvx+0cw8lCPUvhL6Wb2sajOCRl8u9sYJYGLvsGK5z7A8QNGa4grZK
cjRCAuuCM6N8uzQVHipZAVUIBIPDEzb/azGHTj2IPveXU+i91ajMLqi+JwWtKyw+R3AOAa5W7f0h
XQuRp45aCT6CJoGbNGWAruBLOLB6ffSGhRevBl9dBNEdZpdNC4R62avquHi/u15nUppD7v2dwWQT
D1xO+IvVIOz9aPEE7LswkgUK/wCdfc+xwtf+rrYZpM94GXdtv2XMwfBdDUlroZPB5yMQzAP3vff+
1C68J/2AAjsNL93wFkA0mqk63DnWTR5l7sK+e5TlEoUEXk/QAjRGEwvapZoxSOZxN+6xKUMkqTpX
4ox1e4Bp1zl10tDflq5QGt8kRFunoRAhga/kLz6d4Ni8zz2kXRRH5UM12DAuLSjobht1OGsK7nnV
n/jwDyMEQXNQrVjdLaADFk3+VaBcOKI5TCUc/S26S8+9Og7AcNaqiT1r4/YZitOKGVifaXWChOHl
Vx9aPW3WrNT5bnF3FpO+8H7P7GkQKlpqLyrXzIe1Lbe0dJxozGeMn4eQ5Cma+DgMhl2nwpigOrqQ
nssvyKJxp8/gHbDgTzG02ab6KmsJkc4AfIGT/LsbQAHIaz4+3A0kAoMD+PE4/pEdggdwLzpYbrRN
HaNiRmb4XsARqjFbcGq4OedQTn0TE/EeQsI11fuAU7N4+BxcFQn4WY6ZmaskAGR7JzHFii7ibYMo
7bGHQdUn6QyRP1fAtqEgDu+1OoxdE+v8WCPoARFqYKdi/ub5bbjl8G1nFDvLLwtFHwkLaV1igkiF
d7JICmjM6MP2RDTY7bJNyHQS+QsHLCKw3vcNOLn2pavnY4MRvRyeV5u6099tBEbPb2P5NVZHBcgJ
nFFjL2v4nc/QVosh6tweblIaoMI61ovgU2QeKNt17wOe7AEaf4dqunvAhxYP8YTJnHg688N/fovV
ZYPIuXix53/TEoOhTfWG3wIj/Ngfa1dFzP1Fl12OcmZKdczrtMxPVf2r10vkYQxteFYN/0CCRn2A
sWkvXYA1LQSjjPlDlLdL3GHpZkcJya3Md5sHQtklhwVLiaGPZEwFAU3Drg5GFhXsVoBp0zsr/JNt
/xboZo0Ooly+LvZE/SxYd7RS6f3W2eCy1xiB6EgTf/izIAkyZc5yl+OOIZTNomAR+L61zzr+PjX/
UGgj7s1ZgdXSqSTGE9wNtYq6Ea0di4fu4DQvm/+t5n3R/vYAfI5fsmoSGcbgT/3OTUj+yxkAknjj
RPdiVlsstn7NIBeoahlugXwSK1V7pjCVTOP8d7VDkUjO/ANbvfYggoolEl7tKHoMW5iEMi9vS0Rj
apJMd3qOaPnYwOiDyPLtUPfD3wgQ5rUysCW8/Dn0rhZDkmCV+0qqMBkstHY+Fktsx/Wr9LrgVc2Y
pPJifJ8MbMpKShgChkKqgWsuAyjIotstS/AAa9v7ZfRv3tci7VveJXaBNBWQx9Hviye3/RvmcwsD
DUsVcTWSSj4X6Bznf92wvvktqifwMFzBR9mCLKr8Z5VPwa40fuYX6oPBWP3sxlJGHSYFF3YWBssB
mpvBgk9KytKS2yLraGwsqJlrwcbran5RPPYufhBHVHBCHlmFhwH4RIh/B3YFhFsORzpAJIp+Lg3d
9/1T35xNuAL3hMEU/AvqnaC3VTYvK0JEfr8dJ/4v19A0rdxt9p8W+8m+jOQctF8uqR8rnF4w0QLN
/Gtjgbr6CD6Z1DgQ4oDSWH9OhNGR7z4pgCQFYkplO4I3vvTLazi7D2H4myC3Q+YfY/FeHJ3WQkd2
06a058nFb1N2x2YBfgKO294knfuEY5DVFf1oJ/6wdfDP9YSZecvD2PPGAWisxDKvwL8pP/Z9FrUk
YF+QW3euZ5rzPMd1Xm63sVKHkqDl6USN+uh3ZVZIzzu1Sz3sUPnfNElUO9qrZ5w6CjZcnEL5+7oh
4Q6dcoHc0rnqm4dqxnoHjgjFj1k4Vo3/3Gq0XmL0EknoEvFhWA7hiAdEd5hX+OiBX7A1wjVU3FpS
n3PYnMOKxRnPAos4tMZsdNa4tWrJkL17DYZZXriZynRuAhuZrT0HjoF0AWv8KXcfYGA9Va0WyMUp
mzh3YmvrwJRKy92IaP86ddDKu9HKuKp8cIVH1vMlsbbk8R07Vss6XNoN+Dnw6H05Np8hovD3hpjt
0NMdQqE2XKnESPJSghUOmutUdDL2MJWlNdFwmLrfbJ0LDJmfq0cXyK9NQpS37VQzws5u2m9IOHce
B1gmHlsYKviBcDYQ8mGvsvIs7qEbfrkK3V6wQPCvsilHfZ8mwDO+AcBXEXnsYHtGI04nhu7VQ8fI
dnkpYM30ECSqcj+EvY6qsQzicBJ9vCkSxkVdQOSYfUhOkJPvyS+ih/t0gk6xoIvKMFGrVDQlCIyy
fUYQYw9eAn0EwM9tBJogO5T+icmPXtcHJAOPhYvKV5TzbV185yz8FidySElRh3vTd+DomwhzqoA3
C0Z6K+BMo/axCrjDMkp0bnl1+vnYHakLOaJ5XpcG7uD90LREYVq/v/x58+fQemI91txq2JL3lz9v
6pHASnHmaziG4RHDh/Xin5crcJs+KhgijL6spxgDOzoZCU9T0Z4ezf2wiHz7z+Hnvf9++PO3/997
P3+rtf2/v2zot/IYTEfp4BaMfZz+4zrngFmYquuEEOgawtG3kBVIK1Ro+KJhceSJjLT+n5e0E2C7
QzrpQzDmsdmK4QTyUJ7+8xcMyytFWiFo1yMZLLJxHjXr8T+Huc6j2s5ggzliOtPqi+PPq+H/vPrP
h5U3HBwQeaSeu1PZ/O+D47Am5kFBMFu6zckDcgVh1jvBUdt2QKPzftUnTgjihfeDV8Prc+6H/++9
fCTtgXQztPRaoNRqcfp5hTkeMlSzQpOAnuFirolW3Ts8Q4sgd1NtPmzuMB312An5bNqgBfuY95nk
Q72HAHorjeeegqWpJrSvlQfv1bonUjv/z8flUmyn8u2/n/DzVT+fano8JTnz+3SjCzlDw/2fg9mG
6fRtBIymnNann4MNHUxC//3YwTmAP2ogHLjIL+yWnP7RfOInz+sRqwnECKC19Z63OXgbtAbPgLmE
u4+k79hDXkL/IPX0MDsi3VitHl1HV0fYtr85ckGgxECoA2wJdlZjAPGmpb0UFqFVw8PjphkIZWR0
UruAyHJZXZ79mv8BoONlyqUqQsACQisUzNPPAQFPBRWIAH0ww3haqi7AS4IF1PShTkmci8k5FZv6
bJpCg44GLANWQuWSpENR/Cpyd4QJ18wnAYMLghX6+D6wl3yaSFpCYYzqChk/OsynyQCMGQl92maf
7juxHbreAitQizz4Aj1aCNB08FckkRvIcaxUmeydnedvAMboOKVL0QpYx+Za5648VPbFLwPyWoD3
7mdMFXzzyh3nmNjAmucHEVYAfWuym+Evp84WZowsiXRAWLt9hdnMwWylCb8WDdJ9lFIbbSUpjxxT
b7Q1MBeCVWd6pHcvo3rqQ8hmatPtWRYjurFO3eRlE5qgabdlWnlQ6SsGpjFoIZONk7qWbfTzT3sq
R/ghp96pH5BFsNX20q+IDa45nClPzy8+QZwFaMrPJ64jZHSGYfPQc9AujtT+zmuhtc4hFJ0VoaQA
80w6j9UIk0/qbHFzwC5TWMcDtKZHC3AL3Xz3MdHapMx0Y1Z2aEFrh/j7zu/prSdoTsW4dTvkf7Zb
KHSBlO0MiV5vHzTc7KOPJKQA09Zwte452LRyq//JtgBWzVhzkwO9zNvgvOFa8FR2g4jLDdaky4Zi
h5bWJNzXQMba5qWRiwLKeWdN8+JfT1fvxIEK590B4hD0/0aqS+2sBAD28up1U5Opdl5/V8jHiKGf
boVuntagC54YFKKhIgJeghFPmjvzjkM4GnCyy4X7j244+o8C5C1mQ6fL/vveWN9Vae6BpDKLuRpF
AUJSfZs3+PfIvctdDWnk9nNQXTkCQWieuEM3ZM5EefU3fs75PTUqMbGqHqdJsYLuuiGczkvlNBnD
7udR5eri1DFSnCCRdzvpKOzVHkGxESiEujy3g1+c0WFT5zI3vgtjugrvUyokNb4WOy8UwwXkzHAZ
C3QRchjC1LQTVBU02pnSC48E7+TDqIMeCShv2vl3SU1No7zk+QiaVxgAMR7iKwXE8mQwZjmj4a8O
Tt1e9P1ubDawz9sM+IOZAKyidvQY+6b4dBroZkVo2AmxSQRRFw5/tieXWTN1JgiGL66hZ6NdHLih
sAkNpJng4qOknFpWiVvJ4JrmgP32Coh6iEDhY9OWNB4mhlzu/XuNHQ8Sz3VvepwhGfXu9MiJFrfe
QzqJ0MQalx70KpZ3gdkJTqrA4/LLUwGgVJUjwoMG0K+NuAnfU0+NyN9agOhwpmD34N+gga5ij5Tk
VI01okIm4FBSt+JSm4oBK4bNO9YPiynpaVZPamqhE3Vh8FAg+XqiWqhTs6xbhEhtnq6Uzg+tHOeH
hRWPfoE8Ny61m3RrmT84zRikHB1hErCZJQTkzj7gZYyIov9YOOHroNcQtQ9jHZ99/ktZO6ducKAz
1maw6PYAj+TJMQiahtS/yFDz/WLtFK1j3YIvWl9moPjn1oP4URsnLbdu+zMEw4vlCIHnNR1PpOrq
l3BCwAaSCS578wu9Upfm6CIOnDZzwhyQKCPpLgMM1FsPC1UUL0FYcUSzlgmR1M7bmRH03M8ilXsQ
zbuhBspQ8id/VO5eBxYjMLA/gywhsoZiWu1p7HC1zSLsyXOr5tBSkeYM5JA3IUjorrJk0axwcwVl
s0EOhgc2F9o9NgASWF395/4SSPEQbs0RyiMITLuUF03OyiskvqQCB7jk4/Bht5peHQ/YZj8/0xwe
MNUw/f1RXMdyJZefGypsIIdRWS+JVxXVHu35wc5hc0L5Uuk4CP+9Akt/B6eGvcLCdZ0YI7s+kCCH
LWuvTVkWV/+5kIxcCyxWGatsH7NhxIf39wL0FnvOEX0Ic8jFzEf5nB1HPOj7ofRaALLVRv/zRK+z
ewkk3w7aAKJf5MPPA7dZ2Jh1h28bzBpBEKLOA0FjV8xhCYQghNTjllxdme3YfsLNGcEIQx6Izq95
3fArBhh+xQYF6Ab6DpLF6O/81q0edK4r8KVV/Z9XSntQcg1gSMj+abHkcEs9HJKQNG/OqhhIMe4k
AXZyPzTYKqAoJx4vmiIFOCOkvizz+2IKebEVYLYAKlrjYEsQpGequ8PSPCx6HpNiCHZOzRsIrt5y
02vwT5Wi3vlBm5+wlcVM6zxbh/U7LFmRMOVkeU5F7DtVl1RbC+FHNG5KSZWNYJH3sMBuDmxOUIQU
6fa8A0Vd5DBALSL2i0RYCnslnkYP4orjm/d6yGbRl/8oH0H4DJXza+4CFBQouitycJ7O6z3y2vWx
9QArq8ZDWAulP1QAEnLguTvhztna2evC3STs1QHwLhqd1bshEvU0mm2vyjy22L4n4xRT36DDp60q
Xlrs6bDsLFDpY5X/dr0ufPaYDxRpautYjmlYgdM0zgSmsSvzo5+buFyRQevdimJV2a7bNGVz4zQQ
y4YmamfvsZPDfgt6TH5gt6y7771+RAu7yqyDhdU591zAQt66RV8wf5oLvcMkY4CgDkHP79v82uNM
C+zQFc/zeV0CnlS1K7HHRXB1B8zkNKj00c4rAnTX1WlQ4UZ66JYG6/B0gxiMjU00cujYXMAH5xcP
or2auUeb0fzF9jPFadhkFTemh1XWvWLTC4hwbTpgMvaDnoINVnXcTMUfXrdO3I/gCPw+P4Uz53sS
3MvO9jkX9YFSKJKUbOPZOPaNFaDPBrZd2Gh/BwLTllYai5ELfj0w4G7pMES1dsfDSGENukBumwXh
t9rznvrKD2ExWRJ3QlwonpqUVT4/rtIVd0cJYkNzxh6Nz4QXSbhs37yC9A6tAbBXaYq4JrLKSPu2
+tipBLDCFFOq3FOxOieK8IHCGvnoSPugXKXOhcseij6cXm07A93o8Kuvw2MYbCLCeuddCw05b+sl
VHiQY8cWoCmqtQab1s1RXmFzAL/imcKuANAZy0PpTiaDzXGnaf0yMV74UXJs27I20zn0yvEhh4IO
MIOnPTMQXHICyHJ6nOqWfFBV7Xign9uSX4dpGpO2U0eC0B+S2HxLsBklflxbX9GuTXuky8nBUHvs
GcXOJx22lbDe9rK0tn8WyDKe0bW9Gqd8/Gn/fpq+nOnmSAL+GTgD8BPro4GV/Q4GxAJKyNmZe9CA
irzdrWytQAuASfcqAyJVouwFNQysTl4WYIOwqXRc0zXl/mwy2K0q3tpPqsdXv8TGA7nIEQSZdLrM
j3mt5lsQOmnFB7k37bLi+oQI1WAKnbFhbQx04g8tc+yvQpdPIALI/fuhjuchnxJbjnexGum0ARsM
Wfzc4GoNOnhEbAJs9L1X61+2ThpbGnVPOOEGuj7cKje0QapwYSe3BheOGOHOVeJTSNc70eVrCzwg
WOtRO3zYIbj9wWjBE/znKN6FGg9x9BVb59sP3ZMioWMNwGzlu3WRON/cRTDWTt8EezEka02qOFCA
HsvHzQPPVYFERV5knJMWohW24ZmfF9FsO2IgLdfmhqAwj1rWvZcr/8dc4URtPThJxyFudRTgfQ0k
PO9B5m/w5gzo4gArbhJqBo4ct98Ju4A4sJi1U78pDBGprscx6aG8f4XrrVftX8nbvRHIc/UMF5V0
Xh13HpvSqYbR1XYTiYGQZ5RPNNmCwYkIxMQS+xH5y9jHwm9+c7G2mVt/4L8GKf4XZee1IzmyZdlf
Gcw7L2gURhJo9IOTrsJDCw/xQoTIoDZKo/r6WV63p+fWAN2YAQqFysrMcEHS7Ng+e6+zn3SPJUC3
N0ElMOYMNR4EzeG/N56bYqJJl5dv2tXntE6idEGtdVzrqV8F/eV+i1pq1uXwZnbWH1FN5fVA2Duw
2AZNCk+4IiV7VlPu3dbWpwVwghagQZx4mxZltx1ad+eOeba1cacMnnpYtXpPXZroo4uhcEpoXPto
8uQoWQChb4RZkV0tQ/5oUZZ29W/iGfFe5a2zMQWYgSD5YxfVW7YAovBTwlGo+IdUO8m2CaDyLH7y
60zWHI4FMXjHEH9qmSIzT/On8IwXNSnM4Ip+zUIlI6302u6AOAWTcwtlgbKgrn+c/s2R04y1vP1q
A4r3eGEHN0T3scSUOqKXW6lrXGH4ihqbingcTdwZiGBx2YfS8q8HWsT1kqotFm+yyGu8m8V4qyqQ
S+2mfjYkJ3Rt0n9R/RsHHqI6C/unZz+C2IijB1fln13ZkvRNShR+FvhYTm9Jegkdau9PUs/2PilR
mnLSZyanSHgg4lFk30UinwdP7p1xPS8FTaW2r2yUBZqEoqWZ4hwdryiiQY7GVZGnL0bh0bYcciqY
+tPVKc78Gtvb7Lt3l2iRiK2d68zmRsXdQ265SHV5u8+ynsXFR2UNLuiIXi10UIS56xqC9JO+vK/M
OXoNcRu/xH0wp/bZWRHGpDtHhfzuisq7Ci5t37WhL8tx3wdmUJrd1unbc041uoWGsWdG1Cme56gr
4mjKWBkyGychwJnMbjjd0QB2G7vcUVPRZ5bIud5CDM8ioy8K4o391EaYR5/y2TslGAdHf4WKEA9o
b2NwjepMsHcxd4WxvDQtIfkuLdlvJl7Qlyu8hyXHlsK5pYy7b+fi5rQ+BzFWhBq9j8LG1OOprTu3
HjotYkbDW6vi7G0eh+eFrRPwizz4qdluE+3ta5YtWXEuIpEPvCbbOKq6L6R3U2OJVRz6zfxe+xB/
/JprnStObVWT/JQdD4n2GqIb5nVLCgA8R3kFbQ5De+wdYvEIl8YMx5gdrcdF5SAYNOpp6nBsGCrU
wjMPIv1J0vm7QnXaOBnWdk6foVJYzlnm8LCK9jPosZyJpnxYq+VKmeY+Vyp7zvCMThzC+CbbMFNT
Gdpxxe7CrgSqZzwPYPKOKeoSjzHNWbPCwwFbLN0uC7gT8CkntC87LNo8movyxVHdAaPqh2k+TkPz
1CgFJsHunNDXdoiv/PLF4EzsluVqrFl/4tg5mG067nRc13QJugcnT9/9IjA3LpvUpu/Vqeymaltl
n4sq5Na2gbO4y/xgZiQWrHjE3QxojXq023t5eaCqQgdm/+56s90NM19S6zl7cx62pglnyQhI93nF
k8ocYkvVsDf1WHByDcpjFThEAeVj0+Ae8fP+TxYvG31JExIZw6PYoBXmxE0ZMyKxyT1MPAKx6shm
FO13mS9y1zkaOkT8RJeFbNh8U6CLR1rTSWmn9gbJ6SEn8nDoLt/f6MG4ETMH0TTIr8yAOKuQz6nv
XheDgc9h1r9t1cWRFCPMFPVdXFJ/tuO14UyAeGPazqtlDfZGLSqF6GD96KG8xzo3ICzCtlvS5Law
EfbqNb+zG7MK08TdGYl85U2udAjzt3JJK5BJeG4WZ70B7Ide5gtUQx6A/dqIyOsIsJL6PXkBfVDY
XFOX4f7MUxyhrow4RYfNpcID4tPiYIE9lYlFhBpsxCIhe9kOtUPt4cOpaxNtBEtCY5Q4Yya8ngXZ
Uygir2PQzFtaB9zIXesd2dSPZWN3J6OgdwX3YFXldcPt5NtyOhSzvg5YpCwMcY7y3kSsTyzNJ50E
v4ukIQcSEZcb9KjFcp5Q2gAdpjY7d/GxrrrbJ9VwW3bea+HVoFvUPq+/EqO54Vn9aP9C9KBNKlI2
BJoqbrPGPPmJdVPm+npJpnsVW+02pd6js+lSLhLm4ZOTPfZoorg4qEjLaJA/LTSwvpDh6k2ggRp2
VwAKH8TgkEdGoe4MW35PffM5Lv7Gp0O6sxUG6tq58/JkuqqqY+36hGC614X2KhdQfuYel9xanT6a
tRkuBvV1aLBjUBOU9u0ETWadxL5AmuAQ2CchnxxBRM4knZzxee2bFzw+VaR6yv9UtOYmWP3hqmdX
pzD7wHsGtCNxgB4gG538YV43fAHPuNSDKg/uKzuN6okU2+Q3MA0t7xHDMEYSnBYbI1teA6LOLgt9
OdxNln2WCZ9fUBrHBo25VQMcLHjCOacsuJgN7FZYMGinPS69TWrCMECzNOaPd+2uHStwqVWUFx4P
EBydaC2d9kSR9NrNNOPhwWxrr3lRnBWbPG0ORdkGmwnwildmCLk2obOiP62G9bUSGBucpKfzXJCo
SSn+Vydhob5UvY+V0bEWeCUdE6vFjK2kCPO5LUPp5+UWEEuK667gdAQMcXFgh4ENO6xT8ChSEgXS
8NZw6t2UF0PRrYcehlmLU7THGNehWhdop6El+cv9GBxaOwbYYnCk07kFCsR/rcTD5MXUiCBINmZQ
4N3tXv0Lxcca43Pf6w/dYjGQA+prWe8KeziI0n7q7Xl90EwFpFrkby9DhTnemfdzP+jQ3eSltG67
rDjF8YzLeFjSiD7MXZOIOJwnEzNJV36LyWY19ZPt5Jev7BncyEkgMGbO3IydPCFRtlsnkHdWq2/s
/uwWtoCsN0ZBPuGL96tdMmYfRL0o+0X9GCM4bOPcu9EXt2+dzd0O2unTUINJCkobq2eMKr705nUP
QDHGBLMPEgtvWiU+8pWWvO1Zx2pkMdeNOPIQsqzkVhin8qdJ65hdIAGa6LNYD32yTzKQlQ2KVekT
Xo5lR8IsNviG3ZGEg9s1FGrs1f5aPtK3IwYUEI0yyvpZ1zEnAhs9cm2gXdnJd4UsSE0J6YT+x3M7
W3e1jVxtElR21kLsVnR0VL5m71toxGY+LCSaxm7PCrsLjCDYGTgQTU2I33DoT8fzVNz0qrrpAzqf
sq+au3ymtnJ7TNh+1riHHIWqTNjZ004TLgAaJTKSP4ud7uxCmYe4RZbXdFRXR3/mdQGs6qElHRdS
uxCytkkwJlZ+qrJ5x9mviKbkU5kxptc63dQW8mu9grGrJ9AOQWxFpUdDUhWoM6Ki/TFXMCridddV
ybnErVBcuuux0g8Vm3RSRk2FBw7eGA32UxUHxbYf8aCKtHxWPqc2DKnYlIh1A2r01vGUCgIosQeH
0ZTqfiiMH7NqDHIj3hwmfvOwGvX1MIkPjYwW1nG2bPJA3P/1K0iBdaRKeKQJPYXIo5Wy6bOpPCQs
mbFtDhvfw7jVL4QdkzJhSZd80fG0syRknqakJW6b+e/QTyBo4dr1OOrbLP0FPYnVzfLXC/nxgN9m
fNFWc0Vxpw4ywPCTu8TbrAZPU5o5emdKnLOmutcZdqbExK+25PluJY4ZWh5UwFH4x+SyXWUmV04n
ZKSUM+3qcbgV2XiFJ/I4GsV8ny3zb8vJlLrADj3LY8/syQ7EMe7sxptPS0FkzB2mILKh02KKxBKU
sTFdbg/YLQ1Ymwtnp6bcs8vhI9PDvDOgA3TOLMKhGH+zVb2OsVNtbWM7cELgMZ3WSBOHayzq+skB
VOmUmD1yzDxBfEOriPaDn1082iQgWBbH4Y9pJucK4tN1v6qPsikW6qbhwZ9lcZKduo79FqsdxMGs
6KobumSvrVlPoZumEISMTWwjpVK/4NDp7HXvSL6NvDJeKTWXa+UXNDVWTqF+atBN4ZGr7eVUTjK/
p6icS9ThZY4F1Zia981YHSijT8YA8cFYTTNc5ZBG/DAbcx/pUPcwiPRQIwf1MGJ49kEyrdm8zzN+
sGuvUW575G6VjsYMm2VTOUXImB0scEOVbNFYuEWqq9H0kGZSN5IaToe78FkkgIROAx2MSWNV3uTg
5Vuwxrd2j8/E/G54LlPTSFl2+Rym6p7ioWWHUzVHJAx+abOm92ZJMmUlIp5gdGKXz1hViQ5UU+ez
zc271Uim45LBGVrn34WO52bWvb+T9B9OpjDuy9xNbvDZAsnJX6cgs3dFZmeAH8iPtwm0IPIdbb9E
U+dQY7fQAmmu4Rwbs70m7tGTjIkyBw96kKbzdSO4+fm9x3TCeQSLo4B1y1ufsE0qyiob00fXXBYM
3DpFU/H3c8KGbXLPkTA7OLJ9lrWw6Ymle2dmadaLd1tWyX1VYmhxaPeB8eCo2oLZ0kleopDUx679
aPIPsx1cOJ5zFKyBj73A+lpq98uJ+Ry9gugypRdioltsbUd8zG7x2CuXfKfSL50kUb4qKLENEAv8
Q6zcKCJFiX0uCD59P8ZlaN3KovjGf382Yrkb6/xj4WwRzpZ/N8U1RJGZZOiiFI+ciXuhb6erxYKd
KEYMWUo/l7oJ83qgUYhZfbf0q36ZnR6cc70cyczcYNnH0K/rYVuoVYaDwt6L8rwpRMxOAm5wZ8Ww
S7jvwzyRoYtpfvLQ2LOEWH1f5yAHOVyNhBa25ZrgWNfjvqQ1GNp9XnEE7i7mpMuf8MlYFsmjGE22
Vpyg3kWy9bsT7ap5Q3CQVb3ANmkN0J4G8dt0GT7XMv6osvR6bckYAOD8Jq6AsRR+q6nf6UFE2BSg
HZtabKdCfi3l/IShh2xku2t7LK3W8lTSx4884yEwrnobibSMEXtVqfBcM/8glJkAfVfCyuvH8VjF
sXtKqNNVnDlXKQsKzqyB1ABW7LXivCw6FS4J3Ae3hw1JZybI1HtlIpqOy2CwBI1X6+RT7BvutLX2
2dSkYdwW/qHFkG/mKt8HZv6BXtxAgoBjO7jjj9eA1ZCE+sypr/ZQwOPNCEFjruCwVQqzfUukCDs5
HwklH/97m9W/XhkHMLzjde9NxbnFhDxVHRu1ApyEH2ebjSnWaqBCkx8g9A73RU1kcHXpDMoakcVA
upYNyUaLC28E4jAJH4YbljgumGVySQpZEGMtOGDgPvzMiItwBr0vUw/NqXPuTGW9jh1mzra1+Cq8
oNtgtU5QkNdt1wtJXkrVWFwJHSw4K6m7RE0FWYQZuvRGxi6lXkOQcHTRh2LSwmmKa8xKMMkY/iUW
n4qfsqxfWlhiyjLyk7ZAC5D04SpUPQ6R+SRxM24cZ34vVUEOxinepNN2R6dPPs2MZKXBSVj329qE
hdMNzXiwXPM2XrxD3XXPwkKSpnUIQCG50Rx3CRmpn6ZLZoBY/rtdBZ914YK2be5MP3/WKS7owmgV
CKUypIbc9zborQlaB20luvIu2yrPP4+GSYqIcCUNz2k3yo70kF+QimlyDAyoQSZ2mKYwCO4C7PU9
kIigkI/OQH55nAyqPo7YAV1igmoj611nw02Y71ZZuxf+94NRkMQqcAoLxzl3Q+tzUb0yTMsvI2ZO
tsRt5AkCBKiUQAJJ/3amB8JxJLGS4slKxvo0LPZvJsfvYcRwmDazDr262dFRxBUd7HuIm9JwPugA
fibmGHPbQToHZlx52GIT4jEqphTt2y8j01eGXQdH/Dx3Muma08IYmI2yxwdjJMY3GMi0yR9MIKd8
hjIXJNkXEabzamUGOSQDO7v3jpuMk+bSHitWDrRVB2suXZaOVEg4ziVkrPEcvI+T80dKi31p9Kmu
EETKWX7GlPDhiL+nWEHxkq6w8S/G+8Jc07BRtIYmbNPEvuad0/PgNt2IRuU5myGd/1q3XqrqQmA/
ljwE8UjQfLWTGzw9Oy6Eu8d8QOTOXFjASDz8Qs2AW6hneoyV/ZTHNJIqpH3GBDUwV3yypN3HXJKX
nxiRGwnILJKP0Iua7GMOzI2ZUAfX/VXBYkdDLEK316eS4+N+XeJn7fviNOjDDO/wqreaHSio9OgO
83fSyZymWuAhvKgw8NLxCVc9LrGpuC5ZmZcg7/btJO4KHRDBa3BndnhzQ1lMVwbosmF40t3Qs5wk
keO4AW2SEAr4JsdAhJPlHi3pyFAIQHot5G9t9pd8KMy6rJxego7s4GBM5xL1Bx5bcOdI86Fw4O50
sf/FqowWbK8YYxY2r97QGJaS2YjiJhp6bps1hjLQICNROhKguwOQunzacPWjXLesBD1ce2XoOKRv
PxwoO9AFLCeN7EB9qYYfkJbnln4pDU0sWlnWhdoYQObE7QF6YgG6vLjKRkKeBVqYnbUYJ8b2z4BI
PE3iz2TAVVOsonwE+tY9+0m/4LixOu7xeYU2QcRErhzK3Exu2w5JviMqOdFFv4h7ogXGN6NY1fOy
80swmf1ISQFbfUuX7rrxWWG1vDH4jBu7C4jMJfPerep6O1WzG1lUWtmIcV5lA/i9yfyo5AysHwSG
g2lMoexM6CkA4Fo/ymd/363gdGoOGFuVG+dpYdFaJRwM4jeQH9DcfKwW9QDia1qr13Xd50X9Z5i8
Kyvh1UrX3i+grHgh5NfEofEnaGUZK52yIT4qIziJjPBXiTk7SEx5NJPlQc3wRgSmnY0HuLQ21Su1
h7mdfRJIODoqrPbDuKb05n1aii7d9/5lyNqnDjsR8ApATsOCQqbtJ85Xe20LIPBtdeFHqBPHDUQV
290anH6QNUhCzZiuYKxcx+v6zErTb4qF2QE5K3qfSZMmz+VgXJBEsGS5WwxWAbdzjyNFeOjEPvxa
ODgbx6ofyunkLWC1ZXZn5oQ5xvWtTt9nwzo6Iy45y+SUrJTm6XPsmwzVlAILhL8izuIyesGwacHM
Gd13+vS7gF4Pz03hby83R0NWhk5WhZNinm/S+t1khwwdOk7s++2bhbrTSHKCdb6cs1IP4axZWSan
htMfZiko/Xz+4V1cl5l3dwkBT3N/DYT7pR0S2E7dtsiC8bAqgyQomnbpAGxek+nd64Jlg+VtUR65
LMTaJvZqsLbmfRfcjWkANCjrz6kPVzR4Uun0VUDX3zVva0610gwAeb1G3lpl+kbR2YS11Ymtdt5Y
QQWeyOl+HYx7A3QoZhdk5/aWh/Dkze4BC7vGCCgJ2QR05ieV/zSCtDM+i+QiIxjtvEsFR+3VxnIk
AnQky4Ke6gHyE6b9ScssMtKMjmimDvaFzVp8zWiu+17V1FkTCbgxRTFVwUVimg6Zbm3gWnsOTVCy
LOnvW9cF5zuAKF4ttUby0mkcjLMom4D0DEpQ0tfp0WheynIGTQ6116JkooiCMmLTlKGLszc7GM/5
ykpieg4aoBhOgv7iMpKdsqekDJd2vg6S8jGp3N9qPTVkUgJu8gxlMuzSwAcGBFldTii0KfIOFTbZ
vlb2h7IKrnsx6BPR0stBHeAiKv7J951Xc+URL1Q7bnP5bTig/AK3vZ2EIKGR6OeU+X6HZlRnDPBE
m2LWmBW1ddNVccQIzYW9vW9oAEz0oDy6NBNsavhon05Bfwn/wZefUDa5/vxcIh1F6TTmsAtQ5F2B
qk+ZVUTag2vLxe7ae5oSGAl856eS4tqfA3+HxkPGoiPx3ANdSFcnWlv3UyZkE4ngWgRYOSzRhFoK
RAmbKFSmgCPNbQHy3y9Ze1f+v8GSvZkOhrH8Se3uNU/dPQebx5nJIY0Vk4117nmyR7xVKKSpD7wt
dZHBiQ/6sY5o6IwYV3nyhHVIXB4kD7FEATVPskpuShUbe8aV+LBP7Wiuxnu7sNp7Q5NzdNLuWNHj
lFWv92Uy3op2yLZtzUF4muKj7zbfMy0CY6FllacepmBN6LEc72qCWRzeZ/AByoioX/ikohBH00Hv
gUxzpHqMrADF2eutb9x0ki+J9YARBtt+pZsOTNGIapV/p7PxoOryKXfG1zXGNoAm/F0HVr0dKMya
wT3gu/jOu6A4YmXflmTtLLsbIsJE/SGQcmvNQLya9JOpQB68GXXtglElQxf7WCFJrgtijlDzl001
kF7pW0DTAVZ+Glk3ibkaV9oxXjDlfKXQKrfJNL4t2UwPIH0xAd+GuiKdIZ7WBaHAxeSxFhUI6AFJ
YEJuW2cPia8sgf1hny2a4jUuKNE7zLVMXxLvVregCKkP9nfP+1Fz92J3lOpGzMiSvL9vDH01FBxA
6ll95D68xUq8+3Ne8EjS4C+61N62bvY42q+1WR7WNiuuMeWHOt4KItBhQaBr6EHnG9PnaIt31Q13
TuGce0EhOWb2FVZrSKF1NBNB5dz+SWT6SXS4ffrRAiPq5lu7xjMr6CV4UnOQFOYtbYIxstBcthlf
rKmdGmOFuuvYco1ZnZfBba68if9AG7oScrrLWvzfOoGLv7rxfe4SH08AKhHlg5Ap5uJJmz69VKTN
eXiJA6RT6eE9Dsrira2ZXZE3LYXYLiD3l5L/bna6g41DvIVk2XJhSkAGHsvsWmY42MkAsUB2M1QI
OCQ7985XI532SyjDai1gk079FjgIH8vymrigOK06PQGEUbye024tfS89JhxpmgguMesojwHF+EJw
kl8SYrn6soMifk0pyfbe2gaLPDM1BW5uhmhUvWF5bHejySuhiuBexznK8+NIflv2869aitugCtqN
VS23IxawKOtyRFzxhaGxOlkBQZcO2Z3bE1aH7e7Sgth7rOSdmZVn7wlNMDiANYWAnGNeZHSUX093
zTzcr6Vsdj4luc1+R3m5Ev033KNd0dZt87upuxQ3S/I82sV+GEf71oXTJC1C2L5mjzdTfHJu1h1F
m/+Kujj0/bksmg8vHVIoW/q+jnlL1RQ5gffe2Cw3LVbNqEyHi3DccIHt4BBb4jeeaAFZbReJKUfb
qqAgJXjFMdbtpHafANCfGw2HCUx0pCSHK9Ua2zHTH7KoEFSm+XoYSrVTerCidcCQ7G1FDgLD910/
CoT91ggj0pRqESbDl9xEpbUY/xQZzEDb6HGBADfh3sL+SezGU6Srq5+cLn2U+Z61c3AwFRcrnqiW
H0ahUHgM87POVr47RIQNFs5TabnrBehKYvmCBvNAii1mIzbQ5qV4yXx8cEjbZmR7qM/WQsMSbMJl
dpBxHOCgY0PYEqz7ShgllcXeu+tAUxx9tITRP5tI9ftG0nqsoWddkXtWtWxCHA0dXJT+3NRBhaMV
ZESis8i70B1KHM6kYnEnLwGEVqN9cVuoJUQ5tQMDRefxVZWyb5u5wa4kXW/jU4zENq7VOKPzO/T6
kNvWVzItKFs23MGW0C0gDg/sObrB/JBl02HKBwSwC8VryZyWhHjz0TYeF0S1DMUo3D/JJD9Wn1k5
tcxo73F8TkXFFuEW1zc1DfmwHNgEatv9XoL3HOyFRZgmAqt1CZBZz+B683DGIRTZePij2TBxx3iX
wJYFOa5i4tFAR3AGjxYx0IHQX0ocy0/TV+14MmK7PLLrLZGdGMe1Cx4NG42XAEbQOXs4E8YmyYvr
5jLXjN4GUfrSf0HTx+M4rNyawkAFn1oGlFAr9LoEhAjQlIYd5WTr/ZlBwjOvh1k9gmgdLXH6VC9z
qShhcrj/PdBOlMDBfRjsH7fWvy4XYjdW0o9E8d34CPpMLQpLnBRZjNeRg6EOgxFmFwO3nFGWLEqK
+Flt7thDYupaPJW+mDksOdIn5UZDoVeMfkpwS+DDtncDPrDQSJSxW2yal7Zl7s26F1AmvPt1bK29
SKAr1KsdDnoOHbu6d5M3b+pvQKOcJEC9vH0x4l+ExXvbqp44wGYwJ9CWZeluczd/0S49vq7J/pAp
ebMYmwQvUTNuQQgXpAoAhGBcd0tKPyjLGutgGvYLo8lqWZ28mhxLkzasr1bDzAZu52K48E7bD6VZ
tRf8WaPEPecJ4FY40tfks02wUPaLVDTc0hel+4O+LCh+dTI6/ZNYC/xrvvQ6h0eDd2fj/viN8Ska
29uNWf7r5lazHy0T45hTgMdYOXOzddxUnZa3iJxHl1zgFcZRQsixSf3vID63kkArEskNjTMW6QDL
eBkDz07fHdd4mzlB7ORYn7F7PvWBOZAQewxE3+1WS/9aM1nQtmAqh6OwojTcbOUFzIEfBPuPPPqe
NxxpoKxcJ158fpxx/lSCeQLwGmlcJfZ8RIP5wdq0VckXyxcY8QsG55Ke/Fwvs/4m77IxP17SLmm+
vK6ixMjzPjgTTVFIWWZzzCAnOZXcpwmmriY4YYzAvJg0V9T5vJ36ShO2JNcChhQosRMyQ2DVxX3A
QqLxMVYwpe3LAk/sc40PnS4OY1C9t1QF2ZyclrV4FytLkjHvav+9sziWTzEUDDv9Kgz2oe9WyVOT
PbTvbpPcC/Ga2B88cVcTu2AJAwg+I53B4ApLzS2FUZQ33ZcEJtEz2XF6JTDLAD89vgTjfEObPmr8
i6GCtwg3WU/qrW35FjTHAbfvTqAcCqcMK1wHbDJUp+Z+HnAPi62tgl1wR29k67ogJUrxQOHx0Y3O
1o/vY6TMIHEeXEglyqZguLgS5EwLQsenuARnnFVPJLhnT/8mNm3QMbCXzcQEnykQR5nnB22lr24D
xoFCVfPNcCJ9r3FdU8ZvbG3tU29+TvriShX4ONt7bY0/lngRjDtiNdmorNjmBY8n1FFHPi5mwhll
2aSGf6vV7bJwBPpryOh/zD+9/9dhnt818yezJB3+OdvzP3/57891xT//dvk7/+d//tvffnWTfbNV
1L/Df/un9n/q28/qT/9//6G//WRe/T/e3WUG6t9+scXwNSz/Mo71vxi4+viHBXX4L37zb9NY/zYB
+G/TWE1LuNL0/ruRrK91/o//8fH5ndY/BGWauoLc+y9T4/+a0fqfP+bP51/jWOU/mEnt+SZHZbLo
wmZQ6v/LoFZXBgHoPM/jXjMD53/+70GtrvUPaZq+x6EiED5Cov3/M6hVuBYfkCLlMtH1n4NahW97
gX95h7Z7mSbLS/3roFZOrZ5DIwUmnKUOGZsE8K2Nn1OQLvElnzYijjvwV9TAaVIHFoUV8F0Egi6x
VNShih/MBb4BExAWzlZlaXD79w6syxlJjs71vnGdO6xV0IR0cJ1llXHlPVuTWg+pER9rR4HRELRn
qnK4ztvgduksaiBK8jbBIWG1M++E7UDkxqsYpi/mKmE8MgvmkrqQv2gkABBSV2OTDeHSlTYDjoSP
NXG694ys3/EHX2vn2aELgdsbUw8bcphVSNtrajrbhmlPEAiySI31nTMbFSe/1yXpcaThAWy4NmD0
FupdqCiFAdkGI79bIMzJht3KgQJVisQI6csD4Y7XA3HVuzSwdtalSUCyDsd0Bb4RGj31DUPf7B+b
YBSTfqbPaQhodqmPaTEPtWXemdon886MmbpbZ0LXZ71iYivAMMp15w40jtyUTayqaPZ5RNVsAz81
Td3FvjFW61sfmnx41Zcs6LL2GITwhQMY2E7Z8yBtQB4JBYOWWDoMAj7XBtgIf7YbgCLrdVtB8Ym7
V0bn0Sdlu8tvOO+oPciFcutxUGKTiGG/juicPfJB4Ce3oglugs4nspqJp6nx0lOptbgziD0qd15v
ljUXd75RWldMqXtgzGx9SCznfnXKHQxH9vJag169xJqkbtU1pzrCGaA/6QhsK5PWI15WJvEST9+5
QfuTDeg7lJr4SSQOPz+zqLHEizSQHWKTMbyNyO9tvcx7ayizHXLHNtDAWBd2SDXAUrFP41R8BAvn
r8paxI6INDO/vGC+Yi7MderoazUYuKpn/6TVam98dUl6Tc6j9pzqAH4hGjtzwjhDEioo2fFGN6B5
LMaBvmyW39i0rMwSp0Lf09GJ/aG7XZjT+M9/dbAOkh5TdC4fJjH/6pHel+MUuGZW9k5INCjeoPIN
hlbxsehmK+ZMLf3B6j3QZKiksJHrQ2Yb5wbv9TWZyIunDOaENkskrvalmgCIa4ftAM3ytxvbPXMD
UXYKELo06i9szeLcZH3DLZYGDLt6L40W47qRfK3MbYsVmVo3hW5F2ll7JhxxUM3n1XNus858sn2C
o/qzyi49lFr99k7x4PJzmXPGGNkHHE5nThe0+c416e8ysx8mjLMdGg3qy5n0kL1ZF1Ic3uLfOkbx
EGPyJCsZSrMh0lkdnMp7vFT7VvAKHAjJ0nBfV8PAvUN8bKWE6t3mzW/VU9naYYXDG6vqicoASTmB
czWAjIp1ktz7DsBBUZ7rFh2yvKDhfQu5vsnrjurE2eW1ATyhz31Cx0mDwBx/leviHgeaBnXFiLEY
LsZAv3DjGaR1CANPsTFu5II7cLLEsuuzNYvSfD6PvnPKTdr9kPRY2LwXunp3HHlPCKwhyzBuDd43
23eCrYgUQseas7lmGvPZjSFL1UmzdVcDI7CffkBgZ8gxH487INnnHvyk0jPou1lklXUg3O3/Yu9M
liNX0iv9Km21xzWMDveFNox5DpLBcQPjlJjnGU/fH9jVUksLVcu06TarTdybtCSTDAIO9/+c8x07
8sNTZfbRpvQglAl31La6I45FWu1bpw458abZMnCg45V28j71dnXs8y9OKemdDSBgVUQmpvDcwMiQ
PZA1QTCcc1uD0P44vfGAN3+TBjOdVYvW1Dm94xV8N8snr+CMzUaR+80+H6pZ4UXdQ7UZwvvItx9i
e21SYLFxyd/SHjHcBRim1q21t/Lpyv8PkDcMi8NIRG1Ird7yODRoQGzepF/8hAOime8v+ntihJD+
CuTmFgWtVZ+V8NsdQa4w/8wyRcrRlCeVeM8DoKRu6ncpB12VM51yHSyUSuxN3QEVWmGiDEOM+PpV
OPoC1/p887Svf0gQMTzOyCuSj9axJWMjH+V+wObjk9TjORU9TXlnLLK835Hz+fAFk9RTZKinOq6w
ymTujRrMW+yOL+YAvH6QTB3VdG25x6LceCAzDNfJJ3YcahevbrqtHs1CVSUeMywEPpv3AkIsq/JE
o1qq3bJwFEuO9LM9JNwOs65bcoDBgDTbf+YLdNC+G45FRAh1LXmHosixM832Ttix2oXnLMINNAqN
szSx5PU0Ys1JXIhTmh5sNdzIznr0iG4qI6JJzqTDufgO0D2LUq1jF6aQxQkVLsbVczLqGcpHIoeM
6W3c20YntwTA53oWDFq6YC5MncIFrOiTYwKxSLKXsuL+ztgyT72ztHWQstz/i3Gkns4FvbIiNv1o
0CZE15x90jMw+UwNc2Z5u3ZMdoVPcLDFkrfsuuqCHwL/jB6Ax2eaaacanaaeBq7AphidJDqWYEyR
JF1WCSoMBFmjWLkQ0/xUNw7Qc98M20k3aRkzvAiIs9Xa+BhLc43AUe5Tpg1s+INDJRn7p6X9iv3q
G4MMxoR2i1H7Owm8by3Cfq70gA5BbdvYA3UuRgmSLxs/u0li97rEDuEB/NgMMlsYcgG6LA3FSNsc
MSg+3ns2d3sJ3gKW0wBUzoPNliKYgOw8AOB/a90yRM64Gwgobquexi6oIE8hveGe86QwVy/BSjLa
pguE595XalhP3IP+urFnm7JhH5x4EJQQYVG34GJtc+VvspKKQquBIzeKZsJBHV40oOrHhDg5lvy8
fJ6QDXDoYw91m+i1YCCcJPgXHWl8ukOFvFs/u1CsFphAK4lHlCFNiibp7suhelXY12XFSHEeKqBK
Pw+BTQlciEdy7Jnpt2X7idfyNUwc+0j1D2NWpjZR+oZzSRwQ7Ot1qQO2sL0QszE4Cwc/mMHVdEoj
/wUwF8ie6cSkdhNk2SahGXE9DSYMbDSwDa5TrCLzRUC9XDxgnTO3CN7ToRMTtZ+mvij1rKTQNdvE
I20GPS1T5pB7+L0hzBaCLlc9InoxW45W3RhtDzGbHHrH8PJKvI08/XqqA1uwI1V0b/T0lfayf+OJ
rCTHw8JOFwbTTkYF091gUfxNvburMTNqVPxmohEu45qtx1TXMbKnd5HzXELHo1kMiBKmz/55sg0i
PM7j//pDA1IcAzDI5MraGPTwDrVbLdt+/CJXvRVooFu/BCvtgMS/Uy3bs8nSeacdjOYpMgrjkHLR
CGjWDFmAEHuiuExWSBaMEbyhl2fR0Gmc+zYFFSDrFJ2KVT+aMx/W1+R0UKPOvKEGGEpJlUfGsWpY
ueq1MKY5MFFAN5ecWr3UeGjQAMos3IkRYUH2NHhqI/wnAayLecVdYMPsoPHITkzIZNM5zSGT1d8Z
ecZNkDpHqB1shWCdcjpAQyyqFedaHjgZRqEyB7uSOC9BwFnctBGw26PZ9mednx2GpXrCRa6WWVQX
VxBWq0SEQBG4jdVvOqBmQ+jEJ1ekEO8185lI9ogjPHuUstgHmrXXhvoR/8cDflZmij8stu/s0fWF
nurWCmeFhz+bG8hYNXko3sawrre+rm9Mn9JPPYg3IY+Q1MVOWdg7rycLpgJzY7X9B7z+Y0qqGROv
f6qfAZIOKN78RnKHEi1L8IwKk6RZU9Pub4n0/mDbKfehrLcBSHoLUPiW0fOOWvDpIYG1BJcQyBT9
LK79RTzq4k5+si1neDXOR8fKxSZseLT4FTTiSqiP2sB6AoEJlT7qD5mOoxpTK7l8cCTwLdQKPwO2
gVbed7VNoeTsfRy9laR94G7A2J6NAkSqgzT1HFFlSzUAX7xmHyK6d03oN1O2Ox+j/hAd3YBx4zN4
jTW4hacklw9N65znsEAI/j9vHRqJ6U6jyKLD+GSCXxukv3BSe22kdrEtgoa8I5si27FdkmtfY1Zb
RJ6nD0lqffTNcCMRnpNYbrQJzcYKYJnaslmWoQ1izZmuYS2oE6OxKawH62QJAYbdM/f0QjNdMWFr
Yyg/KzKvS12H0eZm3WdlgQKrSQIUZQZY06Ddi7MWhYFaKnZUrW8L6dPdhhmaAh6A/K1DBUdUdcSv
BNaJnudhWDtgDIaJYyoxhHPuwBXHZcGwudYOTthv5DgMN9d5jcrpVHGOujStl54bUErIOxe9nEpW
QgbOfXVzDXqia/SJdRLUO93tnimehkfDcwxwZfqceGN+b7abDrvaUo90yaBoOHBxGKicXrJ0LMHB
TlUZiopO3Q0wlgFP0qH2/WwLjI1MGrBOqurqlwRxYoeu1S2pwJBh96JBKuhtwfBZprMz3rqnnTYl
qHzpdJFsLOJM1hxnippB4DZgm0N5uL6uRWOccg0vuBcfS91SyyKhcqclL3VgB8Zwv3z3XYcmEUvI
LVfDHntUdxjd7guSYbses8ji7VM3mSaQittoY4piPLls6sXALJ751YhtzrSPMUn0YeY60PnpAVSP
8I5EY4ubAjODPnbPrSPovYtVvms147HQO/3Erpe11MXkEwmzOeD0OYnCLzdi7B68fjYIxPQYsyFW
TZ/tSch9maPXHTtqhRpMihoWXMbswtpTchxvpRPs3I7TYWXTZGRk1MsErXysZjQNhdkUfDi+T9q2
949WSOkTYsa+t9CACH3Zq6pKbkwY33n+UC4o8x8AAXBEsfRc6lc9mIYzOcJoZdaOBZxYjgdHI8Qh
jBB2fhXsa7uF/pn655YtJNoPN6qDbjdRVQ8zV28+LbOiK6BJ+judGcRWPhoWfJ3CaqItebM/03yo
9IyJbSImu2Vp+VALMrJs4Quu/OBEcV10ZniFaZBTaevy2CHdpS9DhvGD6rQdJLFLrdecAVPRLEkz
YtceYE/w8Qo9mX5BS5fXgFaosK0Nfl1Qkb3+bBfOOY+Vvat1/QZVMNnRnYqDzEOhOltsQxvAhCeC
+7eoGhAl5/ZTrp3c/JZzfV6KilulCdlez1mqkmOdobJskVa2Qorq3M1oevYmV128mOQARilkfRxJ
OVppahygTZDjA6fS+0SSEg331ZTcB/0wrVAA6d4JSErlIKc8nS3KXO4M/5wwsBUObGLZlOaYGekK
SOXqvwcCidLwiNhLIDsek6VZkFbAZ2CRfVkVmm/v6ETJegrA6Vl17RGTo/BOPNHNpcI7QBYKEGXE
gExYXrLu8PcGHDxc27h5kCmhsSTvdrArelp4BNHhpWlQwdWRlI3NvYz5gJ70cplGeKeHGXHjSeMB
+kW8bnT7T88DCFpv+qg72WdEKsfxzVfv959FAWCWHty3/UAMLiUegRP9iRAJNz98dudVg2MAxwaP
nxlRMQKDZldFM7fYHWjwy/PdZMDTAqQBsNzP35tA0nBgLW2NrVeS2PvJLKaDmXi7iYP6OWuQQ2TK
76XFEUdfQPacTIwANKRWlEaHsJHCMh0JZ9FHw0tDIs5tBAxbkifk0OKSz4v9hcetvzB7hwDLH5OW
x2UUOXiigdJ6tXtzZ5ryGHfQvLz5eFBVW1+bTX2V2PkmUEZdB71E4KlbwPOgVWOfuByHtPlTZweQ
l0w7f6AeTjJPlDb0/1rCQdfMR8w0+p2n6MgaNE6+sseunqXJsgFaEv4mwiOiSMkY0bTSU0NsFgiO
3dAvJ5dtmmwYjJh5fS5Q3BCA+f4Mk9qswV8LfW+Uw0h0Lf7z+8M1PFygRyEftHnwKWyH+iKo39r4
Uityqq3ou8Xvm449HeBqxseCMXmQlY2pn5+5gJwM8mZTljqbjWCkt25do+a9sy+6HzzsD43sykMd
kcFBEQXiIdQ+Np0/NoM7IHkYXUwP3nrSl+lyUuW2TDRrZ+RTuK0Me+un7Uq0iIkxhLU1st6aSYZz
GVzjWjgm/T0RGJqC8/0U2B7DqUNvdSMmO+8zndIvkhnhtmzHlZup+Zw4G/47GyBFqOQdNOr3qVVc
sAXDlk0+m/SHuOeS7rVX6eCpLm2sN3qZvXbU0YEIZhyizYt8/g2s6q5U7VUbGKL0WnU1lHb2n8QF
pC2R/H/ic/R/4nP+ic+R/3/ic/7rYub/nVL535E8/99VM8U/VDOv/4mIyWf/XcRUfwlHOqYypSEg
yhnGv4qY4i/X0B2DHg0LLqDp/O1/ZHnVBP/yN8f+S1qw25SwDWRPPvPfNEzrL0cn/SfZSPLJtlD/
JQ3TcvjG/r2GqUzbJr0mdFPaOl/632uYs0kMG25DFlujm6WfdLyQYfxglObZ8UlIDctOGebGDbur
GGhmpnucVhZHPNsZKYnIzW56PEFi9S1muB4j5kJuKcpwz6He7aPKJGtSq1tFYFlWzbYropegBL6Z
MwONLTxTkWWclVf4+zjGB5iFTPSnDVTG+wK8Sm3CqTDxfpcTol9bPpHbkwtDt+jKbtkjAbXmnNiD
OSfeh61GDs/SyO9Fpf0k1p8EazFjg86663Xm8xx0scuYmKuKeVdZxtOz4WElMkmTEbRYG3iDVrn3
YiaYsjhaAxV0jTUABih8M+SOncJdy8R5aWNFIMuBHIqA9Psi3eiLokkGKoPgneweHL/gcFpsbD9y
H+b/aeYmBfbQD2XcYvHE0jqjDgWz+35k/D6ms5XYTr7FRAqqbuztgMHH75NLCP+wnbLZa4rPqgvH
aWWRnO6T6cMw6f4ti6tGeVArsw2F0t4hG314AhPNynXu0dzDbJddXnhnTE22wMc7MsgKD006bLKJ
RJov0PMaUPNIRuwgNGLkhU0pcQlPE8wC8EG8qAfHgYKjTHJXIM7ytY0eI2ofBcm1jLXPUYuLpLzp
pbeO2sdcJLckNjeRpV4Kjc6KRAJuU+iCnRv/CKd9VYVzHBO6bDMqV8zx5PU+6jfNkvCfaGFA/IaG
gsfNYv7oBmQ6ipAYBBFVxm5Bwz6Ht90kRxj59U2LGaFZCKSD/d7I9iWU83v3FvjRMxcGDrGkuIjM
fI9fasxTzwN4izKbC0sEw+d++BZNunKq4KiFzF2aJLqR+jj2RfNccOgbNYPRkUphUesRFiqOAsNw
1lp6vXK0M8uq8KBTY2aaYkc7IBy5JkovJRGG6DmvOgvbtqx3sK2x5+ZMcAD8n7Og/hgd+37MSnBp
eJjChjqK0iGaZZfYfoWW//hl8eVG4imrqTWApndu80Kuq5LcgCnw5MG0u2KHfIuq8aePA367jvcM
BOd7yoNgRRzaEPZP7uc34gxVWkULREPeaafcFW1zUSp7KqBIcAn6NITNL8zdMSIUTrBMLDw4bkHh
UEAI/ZBwACFT166TOeo5znOAxkQylFbdrWAfDZIp6vhDWuNkYuXb1aMOvHN47kv2zKlaJr7irItg
dB+32Jng+rdQrXjLwpKReVy++aJ9Q6e7llkZrpvwaJvazWvbS980TOqnfTi450hXt6KYOGIQxyzJ
CKym2R9gUXd5h+TBAVi81kFSnRiUHNNOLKlPWNO/eYnddFxXEic21IND+Nnorb9zJLqonHYRZ39A
+EW7Nvqhu9iqy9fo8PbjTGvFu53vx6B99+3sgwPwu1DpTVmJ4uAabwIYAKs6jgEZ6fpxGEvvYOOY
2oqmPOYzOd2eyem/L6GglCap1UPd8YvLK/2lk8kFOvYxKJDn+1VXJIfMDL5qEdyg7FRG/ynKFKpa
cjUsmvr0xo/WbpN8c2WnJwbiJX035V7rs8xddXl2iz0knJy5rF5b1zJMebuyZFE5ABvSsXiKgk8S
wxsbrKIMkj8mxIOjIcWBPDpj7rqCpxs91Wl7A4z8R7Xqh6feYz4yNovjm+0QidXsQzWmP3btXC0n
fzTcBsWFxmK3n+Bxl99uB+KOfhu9Zk0a88cqI7Dl9uq9x+nS6g8e8bMh/yamL64FzriF46G0DHbF
g6Ktzmn84kZggQJDfwuUg0zEUnUHY/CFckIYSvpwH6j+pnX1JSqrp7lckYawa+bqtwRvba71x36K
T4OA7jaoNeU29NSfA2r4HtxSP2SkurcVNxbwclpj/CbAyz8apzhfxrZfkW6tKD7GqWu7yQsxA4QJ
HZvf1HZnK/WGBWacmxUwOqjq92jTpCwejM9CpNjgWgbTAefhC4hDl5YlT119I/4wDJvm7P4pTN03
U8yLTVAdIIaSAoJs2DjVvT5tG8BIG5OlPy2K75EA+Mn1N2bq4H+py3aXGiezQPDFNVsHAUtV60BJ
b8bHVBJxT3wCMhHyRl1PDpN+tTZDh0pJp2QapmiILBmv96GLauGrpzIi5xJTqGmardym4ugk4OGV
R7iDc+DezY2tnzXxuii7g+UEGKlHA+9dhKbb5UW/dNMQoofPAki/aDnSSoEvQPYkI4zi1HjO3qWe
p4qd1yQjIBW6CLPEtz7NJvxG3xoRWZFz6b49u325HisDaaAOVq3L2mqQ9uPhDmlMdsUlGKs/omZa
Dvrtk6f6p9PryP+YhwhpMZzSRhIqNbMBcucTjxUNJBT8EtgZ65SR4sKI288RjfeupG0kCM37yuZ5
B0saXHBLC0Z+4uh/CSoMAKq4DZ7a84Pau1Qb5/LANgBxxmMHH3JAi0lCSR3viTCqTepo2xa88UOL
NWPdkuZbBHgm0yR5TQULQrPxeu+1aFnuAvfT00CDy/JbEFC9g7FHGw52dQw+G6PQTqkBli0HEYEE
zzc5BMHBSQZt3ffWsYiJcORGDiOEsafpnDygBY5jB3u7jc8lAzTWXSpHYz/dGKEWLqGmNkupNeXC
ZuC+psh1VasQDHilvVQUdCithRQZZj/DYOerNvvyLPvekhEQNruFxIDt2rHgaelQO2FZMP4R5lxa
aWQbY8A8avoX9objRsL4FxjuVkVRXtN0Kg51kz9oo/vRBLlcCDTghY3GPxVFePx9ATdCR4E5/v2P
rpbtfToVuWRm40nD0qMV4YvbjOyEyAJuDWguBwnaKUty7zqNg7oS+lZXC3M8TvPy5JqBTd5uBstM
c2g4duW+05KBiGe0tvsp2Nn/u5TBtqbx0OgUXLomZSP1YIyPLqQO/v7wwHMfMLuSN8u01DkKm+No
VD9S+umWVFF9DhTuIw+W+TnUAgqloxwRk5i53pBFT/QkPQHJWBlN55pIY46+xyAGynyw2TfTfQeB
J9pLOZmHJFEEuueXsmFDVfkBEQ2eob+zdM2u6GaPm35Poqem3T2vqdptrOlo2ul90RQvBtcHAzZQ
eFNorGoqoHaE2bZjUFfbAkAWIH6RbhorDXatp70UIKnYBAtnbaKQX6CkevgP2fCKtH3tPMfZ9REM
QfpXt7aLONd09qaw4k+dcRdf3fHWArU8NN0rLQNqG7rByqw6dys660BP6gY5CZLr7N3NGy8llDG6
S2sq2tXQs2LyV+27Phxww+A3H5EjeH46LPSZMNk2GW+GFeAEUVigsp7fnj3kd5WsH6k9BwPtpQ4M
Q4eHNJ1GqazU3ShfW4uAk2ZWVEmKYqlk/T5Y7o+OGoEPmclhFBvw96vtRC2eWfJIM/Tv3jBfrJTs
ETEUOFledYe8sEPKrriXqVu1cn7yWqP2dnSZDEsdUSqjkCUoJ6wM+Aw9jwnpOCCrKEujcmg46hqm
Lm0wIdGnUFxAn515Du71jscIxXtoyJ0BMK1/isLPvqB3UOuDS9GET2OPTavTj5VgqcJziYmFbgb6
AIlbmHweeE0sP5P7wA590RE7WcBix4BRZz+Fl4z8LmnO4xCyr/OSBD98idEf24UAlgct+jYDfGnR
ZQUf25wiOnKWOTsi2/2ubPFihdGHVTIs78wX1Ycz1GzQWQioWEqiD1UVl5h9DwI/lESy0rjN3BVA
6msFV+lu8HFUzC3gKtBgS89SLuEBOFIOFFrKDqCK5vjpG0C+w4BsGPHXg56PA6aZ7gQpVIJljx2Q
r4U3qGxpxVO3whRvrYnCkdAMOSW4LLGTxynMYo7dad++BoPPnb+4kQ77xs/3/sTEOXTI0BeutrXs
7sjWDD2QUJmhgh59GNqnx4O6G7rNSNQAKcRIVtTOZ9qI70OoF1j3sGhjUgVGx3lrvgJ82Gso9ukf
fGicb+avhnAlZipbh7h7Z3TJMiwab1XWD4ELJChTeb92qfCexnpgw6xdUXIfGwjTC5i5S6b6xUHX
8Q8VCM9rCC1RUm/cTBRPnXOKxp6tZl2VeyzY4MfYSQQlNpwec7BrFeHeJcZzJC333Y+p3A06O8SC
dWU0NfMcoD9cc5/cyAQdXCXTs0ydHqfIRD1FD4dzKapoWBXkBiFHD+G+jhOybx1v8YhFZ1mn1a5L
u36HQbC8Y8uNC7Nz8aT6NAxsHGoz12FszQQETd2b8jmwc38b4ldTFv2WVZvtEx8XITmNfNPVqM1j
JQ20PxHQDKnGHUiATT0ny5gGYCGoQ7nlcMRYOhAgg4w+pAp1wCLVR6SVR3H9D4vi7/IoHeIxeWmw
yHXFeMBnrSjBJu1eF/54+H0xK9rKvZLWxYp8nsH1ziJtDBPqURjgjJNErmh9P/++dHXiU1KmbThB
/73dQih7vond7e+HTEMZ27S1T0aUM7fPdIIggz+COmnzEgWfQAidDEQVOJyS/xL7mUZw/H1hu1Ie
SpghpacrVFVeAKpgobNfi2QmLLcy3dVzCUZGZuLeieWaPfew0qIxpyTVtO8LK6rvQf6kWHZsu7RO
ien793Ia/OOkwkedNnZlpa+dVOrgRz02Lwpno4ZKIT2pKK6NUE7mP4UTgDeJGL/xNSy0k15Y+7Cc
2gMeGLyxZbOBXVmfwj6oT1RMwDaNydkx5gEVPZONi0Sciq4cFhWqP15ohWO6+5xmQ8BgJHQZ+PG5
/TULzLYBfJ17czYSBDwDThRHYekM+k2G26CYbQfVbEAwcSJ4syUhn80JbvQ9zGYFF9cCBNOPESn9
bqi/etVRSqUTzUhktdZny4ON9wF1zocmgx2imo0RcYdFIsMrIaRYRT6X0WSdh1g8tHgqfAsypHyW
wVciDjl237RtdpE+3jiyvwe4MngsQkzAp6FwDkwrCMTVqsfF4c52DpTtVTcbPFqcHi6OD3Kw+Mxx
t6zMGXjUwIG+cyPY/jhF1GwZkZLQedf4nyT82SLNxhJ7tpjUMXMSLCdo1xQZeu4lTc0vmBdehhWM
w/Q+MK3xgSaZHUYtuVXduIXigHzOrTIG8mewYswuI9yoiDP1XZ/k5GAa+v98vx8W8c1tvKOpVZJ7
2Tvg8vmQuGl+1+Icfw0W1x3n3SWt8DFZM+sMGG0zzJacejbnmMaKfrqlMZt2ptm+Y81GHg9HT4+z
BxhV31GOh98naZCiyB+XBfltn6fOqOvPluTix8N4mvAM8Q1bVM1hI4rxE6X4iqogKK564RD37dyn
OsCZ6U3t2Y6PBp4knyHWgl0/JbXYldIROsdsYMqrVTkbmiTN7UttUIx7OuuYzrYneGff3nhxoLnD
fz/GuKNCXFLObJcaTAAQVfARS/T10mCeJXR6l/FYsfg+QBokfDDbr5zZiBXiyGpma5Y9m7RCSILY
tXpWDA8Llz49YAo3T+Fs7mpweZmz3cvB98UVUp5bnGAjjjD88cWFei0wLbNdLJ+NYxhm3cU8M+pq
VibmjqyZs9EsmC1nuInbbZ+3YAchBaVmRe31+CKCeOaMMMicrWtUJVBcgJttxNX2+4d8NrpNON7c
2frG4eEyzma4qJbdnSExyNU45dBTI2zU07LHdOXipXOaAhoA1SNA1BnvAdPCdafP9ju3Cu41BQnG
6Zgoojhi+43cZK373ZqnUUj7S8Iuf8B6r9Iw31eVg0bMIrfsAf1hmQ+2VpZuitkWqGaDYItTMJ8t
gx7ewWE2ETJqAVFIFTR9rrPJcJzthiMLMQdu/llqCDyIqvyrW1JoMOcSj/I+KkOj29QyastiFHbb
6OMtVV1yrXXhY8yKK1w4z1EeFbtBgAkHMOltzDY2GIFmi0pSwN5HArBd8QVmIjqElXWeNPiIWqG3
Gy/WX1KtuTLDrhdJHT9rqfU2hOoapNwBcKwrzo4ujbITWnBaFt4KC1+2lsVXA/nMpF1wjOjw6uQH
KZaUHQ2bFTITB1HyhCVcO2LP4pdt5gA+Upszb2hAgtLcj8Bvq101sXTVlqIUDa6t0c1CdvlqTGBS
OjWsnDy/dIa+CoVznYxIgfdMdkz57ppcnfrBv6eHEIido+Pha06dqjHQMcAwnUtLOH0xea7DPUCR
GvS4s6uvpWMkx4CY8D9Vnp/f5NttLH7+5W//KLNm/kOV59BGH30d59p/JvfwZf5V7nEdxzKUo+B3
kjMjE/b3zJr7l+mYHCpJs5nK5j//pvdYf3GWtR0+xq+Rzh6koDpvf6Ug8y+L8iESa4BtHYSk/5re
Y9v/Ue8xkZt007Jty3V0XVl8F/9nZq3iO4smacgFTtOtVafDIqzGcptDFkq5DyGico2ybIHE7oNu
rzuFBBV39o3GPqkOspCFVYB1rc+Pvj9eIyK+nk+mtuXcixzzJ/SLNUR3i9L5eg9swwYSIl8QoZj6
SD1ZUyVpHBFOYGNNY7y3E5geQujrhpQRd+tHz5xhb8ChtMP+3uJxm7n+c+Xpj3HVvlpag4kdE5QQ
lzRwt9XRzkpBUDz84N1NluyNFZF2OOxWjD5TwHaC90B6FSIP0/7soNGSvhp9zeI29oyVQYAFsGm7
U8xqN2XBvmWe5mvho0rdCwH1r6Bl0Bym/aaznkdcIkB/AAfKZd7kL2xe/6SO/NZ04Latrl/ILoht
EMizJRjwRL07HSYqfxfksu5yxSJaZwBgqgySS8jYhJ07JS79C5IP5TaQDDpl/8lz/wln9oMzeS+t
Vm8BIu3cgGeZS3BB6zl0pZCu7MwjG4Pjb8GoQFcm00cC6NibYOXbPaYnA2eOm3lkezzKU0ZrXCfg
DCDFy7Wfmi9NTHUTzUxfVgV+bwz5Qq1exKBOJTRGzomVDjw80wN9adjlLe7g0vWaSte15N3PODtI
q7+4zPXcPJfLqsEllYvsXAI+XbbZQH0Iw/GxxOvkOXRxUIIxzoTItoX0mHXQKNtGpSuhcDjbuQSr
RIjhTHS5i3gaB3H97OJN3fLu3PUFLNHEzDZVWT/nfnsF8azWlZGduAlBXlF7t7R6pq192q0JfweS
lIaKxK3LBn2peyEoksZ6agNPPDi8fcBkw08M/LaJjTgrBpBzPiACl4FWHr9OCb7tTFRPY8CQYeSd
AOixb7x7zyJR1jXXwp/eeZb467D6IbASLJLGetUwh+Hq9YyL5Q3rOMr9DT6teCEEW7Jb3AS3wuBa
BKz5xaiK7V6o3SaF5Pf7kuX2rRbn1IfTmDjUTGOOJudIqQTTkbY09DmldhBZ/lTn1ncYLdG54NDf
pSE+LBxCP67V7nM201Nyspkup6376OkVTTSuOjWYsRY1oU3Ij+0Do+RuAVAZmJbOwQ3uCIsSYwJX
c+8sy2eHAnN9KscbrPW7Zmgdaj0oO0ww4A3aVyeOSQwLLRSkAPT8AADh3EJ/6hocc8QGbyAkSkjb
79QEE3aIL3EiUMqSaDtyAoGRAWtM9fEmcfqXsAhegQSc1RAtM0CZarCxewXQILp5Oq9BA1qaQNnv
IOESdGAoGenEOFXMpdOyzZoMvtuuP+ptDGkbEuYw5evA1LYJw1oWwNNQE2rpjXRtGYwzInBorXti
Zv5Nw0G5gOf1Vbc0dHO1eFArhj2V8VdPKNZE62DA35Zl+0zMGKAYjnjHQlqd4s+hrr8h+9zLQBIT
7ZKPdpgWnmG/MNU4N5X/IIsQq6e3M/1pbUSc821MfbBCqrXXf9smcorXppdEUTs/IOCwDXYUkpX9
oZiBa+jqiM5Fs1K59VNHBRG55KRijU7BQt5VyAwLK744nmo20Viy+YmHfd1Fz1nyltj+tlTlH60W
n1XhYg+lpHwI/IUZi2FT5dZAlNYklKz3ePqHttgwqH+AnkMCMQ/WoUFYvyyIK8xTz2rM3wetvcoy
5NiigRNysAIDzNuVU5BvnEDVKzjqlAUS1dB1qGusmZzwDCKKAlZ0AkJj01HyFMkB8AON57ANIgYW
8J0LFz7wGLBpBPmojb6/nM9GwCNqDlcr13CP0aS9dlWq9hF5ubuQUOKC/jFrBQKKsxRwy7Z5rOxj
ngb3Tif/TF5VrqJ+3u5XFXMIG7IqvfRbn/MLgHBg9VWhn9y0OfXWxHOPyb3u+iXzuIraaK9pVr1p
vsYVsJjCHghOROztSH3Gcb7mrJxtnAj/Xd5wA4eu28I0LvxDN2Kk4/PHjAxDxxR+LDu4XUEETN1D
pFQEfx2qPYpHLSx3gQnPHkegMzHYjzLrSMB3lenqxWrFhwNYO2TS3mT1YcDXaaXjmwiyk5LxCyO7
ihOBdRNwL0OTIES77so3esMWGfTRRWBmh5ghQtHL51xqy7Lq/G0BHNFjwLBSvNXCARljJOpNifYZ
QAM8jPYc5OUuqdSbVoGiDP4ne2eyJDmSLdd/4R6kYQYW3Pg8h8c8bCAZkZmYRwNgAL6ex5KUJ08o
3Lw9NyUlLd1ZXRHuwL16VY8a+2hcvuY7fLo/k7PrkLwPVW78qQzuVaE1/BAP2S0LmnMeVFerlFuc
ky/FX0LbE6h+KLkhe4GAT5fFyY2m0FtggMTq2+voZM8+BnjDvbuW+SeKUE9N/0yHBe/4dMezpN76
nX8VQvowdpEVly59y5V99OMflpeXiHBr2JnvedI8gsC/ECxXcnleSkDRnD2hMxliX/wIanj9JP60
IIMHjYrwjGfJoVoEN7iSukoNSUt+8+fDLu3TD48wPbSTP0a1EJqpiaNw+9t6UfA7o+ZiqMRzMxbQ
mXYwzlKax4dizZewJWw8ExsJKCPnT6ONFSJ4WiLpoYyqvMdE61Wv+ICKg2SXKRFhIAr1zbrjJgsx
1L43JlxljrVdWrx0DX1H22RsToPft0fPGEo6VdLfMvHSXRM58In77O6F2ceYDN9j9tFzH665Eyvu
xR5lz1yPoepdqGWgS0689/q8XHJnzvTB+V9z97+//Cvy5p9wcfWBetanajy6FwYA9hl9xiYnv4fX
HtJrxL8Ll+64bbny6VK/5pS1PHQby3OeVW9Rf6oP5UKfzHN9PKdo+OhxTR/0WT37lhZNuQbbPmmD
eVf15cPUUBo5uhtzJtNBKcnVkx8ROj7fAcdZGT3Bs06f831919cHflv6SNtEZpbTqA0A5Swf6jF8
Sdxzpw0CeJHuCY6BDOdAhoMgTtp5PWlTQaHtBZ42GpTaclCFm0lbEDy8CMGybKIW1/2cD1fa6v7A
wV+Xn6G2MOioB0iiyT5N2tvQmjO2BTwP4EDVmfqScFNqQwQOfrR5bZKwtF3i319abaGI8FIg6T5E
pACiLgHW1lDD67aPqmxf+Ln9sZKD0KaMAneGhUtj0naNHN+GHONP4mB3ZkVAZdraEaGh7kLcHvU/
2wf+jwQfiFeVf5ShDdsOamKmzSIjrpFF20dSh8f32PxqSbHcAu0w0VaTSptOoPja+zp7g6fIMlA8
TO3EO6Fyjybxq44yIW4jNGdidid6Mt0E3pZem1wGTvOtMyMDq4GRr32LEVAng9ueB/jNtGjjBQ+e
45yJK/Z6XMbNah5fNJnorXj3cdoIHDfcSroVF+63efzMcOQ09fRep/7XglNnqUuaYBsOcA3SUZid
czw9lTb3tNrmY5RU6dgWesWoTUAhbqBU24JK/EGDFf61SL8w0s9VRBXSYl9cDEUDxqKAuSrXTqNa
e45SzEc5JqRaZC/p8LxgTeL89AK6Aa9SNpm7NuWDy/eJjAPiaJN2xsZ0eV3KODpLQTMAyVk+yZNS
e7CFPW54Ak0DRqlEO6YWkyImIiHcuuKz2SMVgOYFcIrRaipJNQV6jBS2jNadFeB1184sWp6ZYZs7
/Ql3LDIc8JZf/AjWg/Z01drd1WufV4LhyxiLB6WH7NhGyIIGbibZb7IYiI+zaYBFTNWajjAU+4Af
hKQ/FHVUO8xMrGbY9vwn/TceJjSVPRGNIxApGZNCbGq5Nq39+0s3b5wWIwHFxinRZtxtvMR3g/a7
KYxvvk8qNyqcjBv7OxShbJtpl1yBXc7CNtdhn2u1jy7TjjqpvXWTdtlNHq/OCW7qsan+enPwR5rl
I/vFG2gJugq1Vy/Srj1D+/cs7eTrtadvwtzXYfIDa0h/S+/+brH/LdgAEzXvM0HFF9nbZkziE106
RB5da1V6Hik6zIQKU6GM5aHyZ0ZV/4Xzr73yoG7PIaaDJfAODF48hoV5kG1fbQ1RvNjavehjY5Ta
z+hqZ6ORURi+DMC71gA60u00CiyQ6VM9cxSqwyhBPp8ohB3T3ZThEGLwrbLyS5CHu/cj0bOynB1c
BnOwNupwOItA1BtEZtoQMnWsOiDcvDd8PqThq29GmHCk8QQOrsNgQT9EiTFGZeYnWWW5HYdObUt5
dn2AjxWRkZfMbj6A0Hnk56R7DV1xcJLpyo3M00lXBgycchSJtlOO6rWAPnWwogD8AC3NSkmbtpUG
azswDqZIqR4wsP30c3zzK0aXNHolcQfAgD+OSwTfswwAnkWeuscbQv6C+AHlSshf8pQPoGF1qykA
iOJWMyFuAqvScCrmA0wJL25TEtvF8uBT3jE0f/HrAC0OiuIcMd3ObeNybqDsLp/kUZl+eenLubxQ
W/armdUnzR1vraUbKP7SH1ehG4IFaYHKB0sjz4w/57gjSzJKeRID0o3xbI/9q0EHBJ/F+YhjcAHO
ShiiHutwVznlxafMkl4nPj1u/hgI87uNG+J25K4DeO4bGqGQmL3iiZvKTL9pomADGBldTUmkMbQK
Lc8YB2yOTU1S3WM5lI+92ZAhozir9Y3+6hrDNrMAhlrlExUdhLKEDZU9Y6scx/pFEXrne6ZWcQ6K
NKaa+EzwKN6ZNuRYL+Bpgr4q1gE4drbMEsrfwMhISXcK90Y7R0leDZEF5rOk7rsizKyJ15p3kO9j
PhKgENN6606Bv50zktlFLpeTk+oHdANab5Cv8VTSa9JmV+oJHoNeBWdaBJ56itDYRoFfpuKpivqX
vs7OIrJ+UHj4Gsev9UAN3FK30wo8e7iqKKGBxY1EmRUYZ0KcpJSSrEPBz8ORJ2+2T74sP1TY/mk5
acQCG5ntP4yWMXDOMRn/6Rzf4Eauae8z1VPvLP69KXPWghoPkSo+zNZ5lEZ2KEiuB+YQUEBBQy06
eb0KZPxtI6vviyh/NcriOuS/yj55aMesBzWDy2XyaCA1HHJjk2NvPafN6aBlUNIdUwfaN5/7ofgM
xzg8i8F6C+Jl3kSB9OkFK0h8CnBEDrVsNAMkm9jOnhvLeTA7MDsWb6zFrXZJI0mrRtwKaJFAYNtF
mK21D/JPWXHZYGAoNkMkvr2lzI/0HREn4sS74s/axo4h4RsG8a7oM5AnqOWkIB+cimGqHj4b5Z0K
6utqplq6KLs/loBmCWL4w26j00R6axyDi8QjM2H9k+Qdt10TgChNmuY6x2xnUzLQUzfflKw4RrB1
2l3wXIWC9/OxCMebq/9JkbuOSghupKDihitKmEygX4m7ita5Jqr7qqz8bRyfnIDC6txEReqq6i77
S2XTczrJoru1bve3LSLst0b31tj8EILFwcXW3sZFaq4lLcbzZIvdGPsc8kSUAXNOnEMWtAzNy3JO
PSCDwl85ywRJ2ZDPZtjyXBXcCqOEPrvgp6lK+t5hZ4wWmBrb+LQXbFWKqpy49h7Ajn83hbqjrrOc
z88xpGTmdrWiQnXormkyPATJY2sFm94tr5gOPjv3eXDn4zjFXw5KUt879OQGtgXJXrH1utuub2+l
eIGTeixj4xuqwE15fXMAxf2S8zKDeCVzPhLTI14t8zx2voKLWv4aLP+F5kG+Qrz8TW+gw5BXODjX
q2n5J+EnJ79tHqfKvOc9P4zaJHrMvtQ5nOIywffXQWxjddRAus7eeXn4t5jkty3R+pkXp8B5aHvU
MryadzyNIqEpJ7ceweBk+8VOIHBOT7Wou6t0Ncd9oNaxi7hx+sCyRISkWKaYIfschnj/3htwUkX5
q4E0iX0Mg7sIw4mCL5/r+fjAv8IwMNFw6bC3UzQEZ/qmqQdoI3sdpua0lx3oXlVi6B3G+kaFVHas
oSyujMHwD45b1CdXeq+15CiF4/Ejq+1j6FYb0cE/NH/hjPZJ3zXglBbv0fDncddthFrGTV5RFcsx
B/vM8hgrRfsYNgbQwKvBrnl2k4+sBoB/LHzUKOXDxi/Uj+thuw5c45yN/B6VU3ib1FLyQY5TdIOw
CbBpUd9FNr0WHCtXPTALcrgxxH74kaCULuHi/SQ2ByQV7RbaHrYJUXGCvFvBYKmq4ExK4DJR2hXL
/hws3U8vSiqf7UhcKY3MNITmOlt3M6XyyhjsnzK2BywPyTnvguY8Ah8twmnPBwPCZQ2EyvaXfmuZ
87dJEIM2QMHVvJ59Pjb9ypwNscbFCf2jZ8dHVUHxpGgRJ6XqrK+u5CU4izTc95WX7/w8xZIDiPsQ
ZF5Es2OD6N3htc+Nh7LOP6GUfxnKQl0T14nukNWiJv9IW0b3aHT9sZRZiHeNkVq5le4DaV58I3kb
QRTzcPWxTAUYX6cTcIzHpYJLTDMUkP/t6Br+zolaHj3QIRzzgpHkuez8pypJv2vqYNfkX3mNWtZ7
kPJv7YbiyVNkh+fMfI5d/whkJT4kdr3FK3MDV/+EsvOW1wQYrJHosWyA9NM/ZxvF2dgneXiPIFK4
tn92I5eIMFpm2SUjG1ifnP//Aey/cgAjWvQ//jP88f8QHzV68n/+t3/QxveUQhyIjVxQ0z//D+wj
f8J/3L5Mk/Zgbl8OzkruWP9x+3I5cPmhxU3MIS1kivA/37483/TswMFK4fFf+E9ZJ/O/E44Sjsc5
x4W+aDv/lawTu4P4v7JO/EeBcHg3Y/oRZJ34f/Gfb19+MjtZUczW2qBetu3m5DgvVL+ZYG2pa/5w
eBxSv9aeY0oltDtw2BaJ1Z8oxilH6At0C1ttPj3GtdmcrBQQhBfZAY0W7i/IK+7GLXARdE13t2oT
ld2myRBTITQNLIbOXDy6cmDQrShiaEPLXS8/ZehJXHbQjmZyNsy122Kky0Ris1zVBVlsSGxGzijd
NENJHoONdzDHsxnjUuzgatDZ6eOD4pDl+taXVSpn5RTcO5z8dzpMuBlG+mATv7k7ZYEp3BkpQRhh
35FOh60mNu0H6ruxLlhwaGiYMOZa5Xs+9u9DPD5zumvRbwNtKKLND4kw34pMMQ3n82Nudx+p1gxc
p2jWPa+OgEoW3j1cqptIPoSNQZFmUwKLHuYD2B788jaNp1JYT2aXfKbZEu54wtOaFTjGXpVxd64m
Xmr+iBdn9KNi65o1jtrFWKczPwYCCPeoy/+2o/sEpAd5IkqGTd85n1kMWJo7kE+iK00oOJibbRvF
X31pZ/QrurqaM13Ttzw9+OO87DtFkr42c+4R8LJOjQkJS0rrLY+TO7/BZFM1VbYOzPn3jrpVg+z2
ex441i5eyGJ0WLpN/N3rau62ZmQyFQeIA7liWtplgqd4PI9sfGJ6czNG86bGZ20z/K59dpLRp5QE
o8tmMbxh44qFWqZ+gPhVKUoS3IX90MKelv5NpcZ15PiJ4kBqcRt2STF8cHlFX585hbDEVkTBYRdI
atkIT0QBrWTD4l0cuqV9u9x0bfyJF4k0mudeFPoBD/dD7s5y09KJrY048TawgaXRTrO06hZMUD7p
cp2wQSc47DEjsUeyBoKbo2pQwrJiLFlTgDrxFgdizI7nM5tXu3Cm4avLmPdcwe8zkSAJ2Pk2Kuef
KSB+ey1mDYgbWOXHbuMu2ctkwmAsYQhvIgKCGHyXte3ldLlGvL58ys6RK4ItbotnQb/X3sFMtyHR
9QSTDzvYYEXsUsXj4HtHy4ucHUeYE70r3lGW9J9yMHrvODUdvKj4CjvqzwfaUtaYXNamwJ/u2fQ6
FqW/g2BG0WsyQXS0BNuJqf8XNKyJwWeJoEzAaKnTa+Z2H4TFsfcdsbEqvtntr7FF3pmNrdSY+5mr
/2pe4A2moVD32YAwHniXaZx2AhY4Io5Sa4szjeapw5Vp024TDo1a+TBsEaMW6jO8dyM2AFU2UEr7
4WQ7dMXbtbhGjm1dHH6YaWn/DodEbSABuRt4sudOVj7yHS7ifpbQHvVvx/b9ByFy7toJd2LgehtD
tj/4a7bKbPAxDz2v71AeOSGj7Du2vRsBO288tfyBBUkped1uTDxDEjbouuRTv7aUIt+k+iM9uICr
l/loUooLKxbyfIzmE5GmWzUJ3rkidV/4fJ0Crz7P09sCOmgFQpnEaA+7rYW00fXSRJdpyk3sy0NO
n/y6rmktBq0j+fifqJR+diqBdFxS7BCP2upbAzJnVKUguip/Wvcls6pCl42/z1XRrxeu/LTL95yE
zG6Hsw+CKR8oJ43StZ+1d9z4VKXT201ID/M7v7TOtvnBZ/HezC36aiv+t1EQPnaUM2ALy2q8vjDQ
OnoWnAl9WaHoxFkVoegCOC2cfD/NfPszqt3WPpXlhWcm60Dye1FVf6N1Nd1aXRquYIC59F2h1q5T
HKeqtuK9bWEDcOxQHdyZTGNki486Cj9wJL8WdvxLpR2fyGmk3ojx1vHGk5NTmekwAdFrC8APisla
1UqebdCRQQQ+22dFcr0X9kmx4dtUranE+s3dQT8uU9JGyW7InVttBN/UmDaY24xTyWEhAXYJhq7m
V6PnqUpPVo6esQD9Hj2GrmhyT2FGdPAIg+iMvWrfM6DZ/yY1e2aTGIxXgyHOZJgrHB632GIPCWMe
Z61nX899HgNgqCdByUjY6dmw0VNizbhYMTYqxscwEZdxSNecCjeDni9DBk2wi/uKtXW048cq5JdX
84Ay+PXTcKGVhNdAVi+Tnl0tPcVaJJu2S9gd/1luq6xh0tRTb8b4G0/W+8I4XDEWV2X4QJpqP0cs
F3lNvzVosfgwuhGpW1pQd4uesHl6sOcydPt4MfUMTrAiXOV6LNfzuaUndZuRXerZHchouLL0PG8l
6rsLOSN2BeuXq6f+kvFf6TVA7wN8RM6V3hDi0f5JZgmgJnnsWCFIeGacF9gqEFrYhRoubSwcJJhO
iKoXZyYRw2pnwhXkSE+yd3a3URPu+qHfJ5H9s7DKzBqJr3ebQW85DMlQ2Fl86mr5dhxUmF7vRJne
jkiosJ62k7UNcsToiAvAqPqfsaNofGa9KvWeFbBwjXrzIsridka+cWTPghZPj10yw/NMKIWohnEz
0trMFkcVKtoue10/SH/d/A5cMPquRbKOBdBmEWz0Rkik65UEMZ7+kW1RxbyuHF4YR05Wt1HvlEwF
6bYBwLlXQpOfuGqSFy4YrUrOvtxyySmPq9DraZL0tsEMeFrGCNPF0KZ7I81/Day3OWuuy7pbsfYG
BiW+AYuw1BtxrXfjXm/Jjd6Xw+kJmDVvS71Ji/ZR4ozBM7pKQgd+GpUbM6t3yArusIqXrOQ+q3lf
FvauK2f6ydnac72/S73Jc0yps3akg5pAe1ja97HrHk2Wf1xgJwcxYPmnCmh9gE/GKkcwKEf3pavz
X0orCRzCzXOCuOBhJt+InIJa7q8v8Wg2h6ETtwpJIkWasKoXY65v6QwRtcDnYvN7HLSW4SJqYCf8
GhE5pPscp+nnlBRXz/I3wrpTzgccu7tGR1+rJAlySYRs4iGftMgoFnJKgqzS+KFifAGShOCStcMZ
zYAGda86B0gyAdKM5Wf7BH14nSHauFq9MaEbaTWHLsczAN5FSx7OQQb0MPiTrbUOdKBQK0I+Xe/A
vOUtRCxi+sDxjXzEt6U4dwhKYeK3t2whUx9kF6Mu7oXWnijpKlc8KnyjfDPj4Qtt8Jpms0fsFueR
8pMjSN+nkiKIALSRltISZ7phOdNgT+LMz6PWwUYEsUapW1TY/Y2TwGbIjfoqtXomCiwMdFwhqvUH
QjMXExAcZvYT8ZIPcErmqimbP3VBsWpCuqSInBPc7c9/UhriHa1Fj4mJ2Zti5GRHNk2u4Zxtc1Om
COWofxT85McRQTDTymClNcJcjX+smadZGbm7Uv9QXHlLta4otMJoIjVaSI4t0mOCBCmDLNk4jGhF
7bGhBBFf/4S5xdfaZZ6LtwTCwdk10s928mA3koZKF6G2vtY+Xa2CTgqEE5J6caFUBDcSIzp2uIdo
/kXK65qU1avP9RFBKPs26GRk6UBvDbXyOnHTzlus7UiyAdJsWvFOMFMkTq3a0mSmnjgr8rrUmi4+
fODbRk5LtRk+JAi/HY+eCSEYpuqHl7unqRlOrjk8NloxZgUC6d7J4uQEnISQlTutL89aaa605qwQ
nyk92YAu/KE7+UxF7AuutScEUuhhHbi/TD4J5Nozl9tHXyvbCRI3vif5WlOy47jL71Kr4Dh9eNpq
ZZzYSL1NtFpOd9JeaP281kq6rTV12s/G/aB1dkqv94NW3lutwRtajQ+1Lp9phd7XWr2lVXuu3zHd
hsVyJrYZbjqt7k/I/ErL/Vr3n/UFYNK3AFaqp5zjgJkoULPNcJVZQgCax2LmD4/WwLPQbU6x4sIg
9a0h1VcHirCTLU2zA3YFSLQGh5vqSXDS2ORkmjZuSOJ6scsbT535uDhUvTrja9kkLyYNfJxGEn0j
mZ3xLOxZnmc6vonQqxXtgXCyvb9pMO9IhL1x5f/0ObwM+gIz6VsMCuRxLvgIe8ngrq2Rj6i+3Eh9
w2k55gTTHgIiKS995OHYM+mrT0DfEYC4kd4Ooy5vUZhjcuFMlOh7kcnhCB801nRhHaylOkT6yiT0
lQlYHX+HS9vr4reRDRV7TnwrOU1Z+kblcKziYsJ7Rd+vSn3JcvVNC7GMSIu+cwX64rX8u31xBCMi
R0b3GnEak/pGVuhrWc7ZrNb3M+/fJU2elb6s0Yort/Fif4LyoFvVxmUUJ3KD5mo8QWC7EiN6y7EC
csPyyzUeCHUcSfdSNMRFry8hlfsWbnUT+hodueUG31Z+X5b6iz6Cohe88lor3RFLPKU4tkNt3Q6w
uGort4enW2hzt+4gW9vuQ6Zt3wr/t40PvMAPrqhjWKkpug84xTvcuDnOcfHPQo6XXOEp72X5wMtj
Ow15wafyPRkB9ll9Qe+qF1xdIHe7np7dY9cDX13mdZnyVoXagI1dG9qxh4F40Cb3Gbd7pm3vqTbA
C5zwLTbareU8TVQdBx7xUCDIUZxF2z6X41pqO32rjfWpttj3qXFfLPfTNcu3TpvwK9z4Bq78WG98
lYuK4o20IrVADWfvu+4FfTu1QLJgVrW1zd/Qhv9ZW/9zHQLAXgUVn1xArNJnRwcFCJLlh66hv0zo
GEFPnIBUQUa6gGXb30wqOFgGG0nI45iSt0UHEhrby3aFUex7o+UFH81X/lQM/G+ukWW8GZMznYcg
lWErz403bSxwtTufjOy5IsuF9slrmsKlYQS4ScedZXXf1B6ygthQxilJJIo5u28pJRg7HLbcznFE
5s1HxhOSZxhqqeDIs9R7TsUF30z5Vk3NI2S470R7kU3mUyNOPggv+7jtRLmrcNq8uUALmHINUN9h
/MAje6FHC9Md5SNMjhZ0UYIyh9LIzE3fwtlkAnHOA5ndSqOuK9N+7arwpwppyrCIWEcai81r5jWL
gKNHr7YJYqXPg5z1ntdOSQdPkXxCqj0XkLYTjdzmdhptGo3hLhd69wzBsTeDZM4ujq+AZ4Kl8d2p
BnlnEL3Lh+Ef3hvOt9LAb6nR3zT3HQLNAtdQcNeJ/8RzT83SISORqMNFvwso4lhEgxUgmXOhAeOj
Ro1nMMc7Y36eNIS80DhyHu+E3CGUGwUCjQezvIuBl2PG6vmal9tJg81V5r77GnUeaui5rfHnnQah
dxDRXY1GH2Ck9xqWjlOiZ1EujpUGqS9MKRcRnQidXZPOt091Yz0bEQ69RWPYK6rWakJl63Fy8Dbb
5LCxGnRe/s6j8VC34tX3S7rGdemnxryPEg2Pj+PBnOgV7APfWU9N+8wF5CqgxAuNiw/y8dJnwS6F
I2/Ck1dw5ZMguaUpGos372IHj31yKJmCV0ID6bHKgKbXkPo640WgUuYX8PUZHPtJA+0RFL6GYC/h
3NMG8FvEmvtj6HF7bEFfA8W3As4EXU9GTgPzG8j5sUn3dDHTK04rFvSmedvhLxA16+hgFuOhydmT
IPHjs1cH9qSnEQM+H8w7b6+bNZc46Uf1TnXVcxm7L4FLUyStoK/bumxwbQz+r8UdjragWwPT7yu8
RQyS9ASMeXTiKz5IeXWUuR9pE/BoFUBhaYePkkcv0JtlHXjzHR8aqWesUAKbi9m5J/wRl0C3FRTU
Fvj5eOyJOye+/9aE3rXU/QZJ/T3xm1qc/shl9pspRpUmhhonga10R6KgoLSihREX1dx+OkxkaJXh
J/BGk+wrBMZYkWpbmuluDSfTGIkvJBPfUMLWcKhzku8wmc0nUpqPbMEJNb5tv9mLyiKVgwzZ6CbF
9pVv4deSWl9kJ3eVboMoqYXwqIeYqYmwdV9E2w3FyqiKp4UeOa6yYqdyVDDTtDBPuN+jMXSXtM6+
Co9yKwjRFafyOH3GanACdXzBrmQcZhcmsGTwxZNKqwVuOHfb66aLUnde8HCWx5wajEL3YZSuqcNk
yZenuzIaeI+ebs9g63nD6NFvs7p4Nwhj7KrmL5jK4dYk1sswBlyeJxyydHPPKXSUZAwZmSR5uAma
RWTeRaKehOwehkKi4/EjGOS2NYN5LezWJBRnvnEiyLfu2D6X/fKmpo7oYD+dTNt9dNU3la0PVJ/y
YBuQdfMw+xLdtUzZiqN4IHTb4UOCKHpMXXpDKBx6GQt4zyI/z63LJ6LHL8WhG4sqi6YjDlHae5RV
8PpH4+PT6M/veIIYc5rAIiA+ug+G7dytqHtNVLJXPXqlEtYv0ckHzycV7roRVJ4J7+vwJ5nka9nR
oCiH6FrX1Ip1Pm/fsfwLh+f+2E39YfDaT69xiw3FvfZ+wkRPbB+bmZnXr35Gz7YeJ1m+6xVfwPPc
dd9j/t5lqdq1PlHdosCXmNi6a5RV+GSM7f9GJbcDVC3Xm38PMjBPrpvbu4JuOAT77ynvV5aPa5+V
+l412Wc2+uvMi/ks1cFf/Ajf+CUPJk+s1rTRz/9Q+PjLTIEooBzflhj3v6kb411R8KHpaBpJt87c
nexOq1p+9ERo52Cya/ulZ9Jz4r1Fc/57yk3yhib2Ltex755qPsFF31UCQyJV4S2I5VM5hCeADUgZ
vPVZ6AX2k9HFiy535YBMO7QNo8ZY0xI6IsG1h1J2sPepCt4Msg926DK7XA4XGbnFkbrLcr1mNLz3
yfhSLNYDnceRRzL/BHwX2+hypMuJTiRevv+Iwe2SPoU+P0I6ZVgdT104QQqYZ2RRWkYz9TYG7off
VJQCGLT7lChEw6/JQ9W1Fu97tIJXNtt45VvqiojA1boTX6qTn70gw8CIz1dwzLbGIi+hSa20E9XW
OtdPC6snl5oaqtg3E315keGQ+KxuhLyn9aAa/AQeTcOGFZUs8rRaUpnCV7Fo9tJL8JjGHJoHUOqN
7+NDCOdD5wdy3TRkeiohr6G1nyvrYltfSZYiKhMtsyjEjqYHepP+ggQOSTW1HfLU8mP0fPpaR/wE
I/1GWJ+hBJfvNbA4Zksz3nDJoqz7J1tihi1WD6yl1coJqi9WgfmEMv2Zes5nNNpo44pBwelfnfm5
n+xtAN5gZSksMd2IV9PjqlCHtyixD65NN2VnbHPP2jvjPFE4HhHb4avpLrqGhVLvxvHQrRrg0QG4
O2g94Nd4R6L6rP0ZWkCZ9HfTZgBMk3ii//2s+oW7FYO911gQrMP6b0GR9tpiimUKPvKBOC51uE51
Vw1DI6EZI3hU9nDPWUv4xo9n7n6P0+AWOw4WP3Lxj56jIL6kn35VWZvSJaNpzScnGz6nWDrbyOJR
VjodUe9/LxUsemFMWCEnztRYyTf/xHilPF211P7tM3yRS/4e19OwdlL7xVuOJKyyFZTk1gQUaFDq
VQMCWHFfA5SRPRWG9x0t4Fj8aPpu3P4tjIa/Zvp7Uu2wy8bRXNUhxvQ840LW0+jNMcPOi0MlRmcd
pN43kv24HbKA6HzlbiuLUDjHo21cu3ufSrAhnjG2mA8uObhyrqCWW+IeMd/tc9V8G4adgFGrfnOc
mvdRCsc4qQu2DSwVvhN5O4gaLHVR/ihcPnhtWFokAYvpSGtufAxm42uIxmszJBfXNBBcWM+ND99z
vsRskAOYrZVkc2TAGtfKBUDjFSX8wdA9VXgAXTsvd5xoMtIQMD2K5ZBaoVrPQr1AauiW02CcxWwS
jtEJ1zYYNk3T7zw82vsFRhYeP7DeXm9cGWOOnTr0ObpLKV/nMb5YMv1qfAAxtdAl3MrYTi7yjONf
58J6DSuxIZkCZJrjjkunG3aOnRE2NbEzQi2599g6RN8Iwl2FUZqXedwY2HNPjFSIhG7+M7aUakLn
WyqwSS1PrfWjX9a8DobL2I7qJkdWUIPEVhhReOxOZrgdUrZaTskG6uEAqAyzGWNKzgLkXeKy/RZj
DkZdMs8l4d+G88ja1EeYPH6LHftPgcjKwfLdaZXAx8xiWUt1NHvnO2+tbC1NDkR5fINykgeleSKB
t6N6eNsv4mEJKoL5BXp66tkCTxV/seKaXw1JTsrKIlDPcTFcFNP1MOTPnEPeLRUX6Dd81BPIVq5r
vhZCqq3jQpUesIStsspkdJwRr9uuzo6EP1dj2zh0BzqsjfRQUw3QpHu7dD4cOzNhIlAGaImIRhlU
YQp5Kc/LjeS++PLBDlClk8zaIJRTWCDDSzIw/NiQ6/y0AoHlMDfVBj9BZNooSFH+JjPbCpw7o4HV
m2wCALkpuA60K26WpqFelBfHvgGIL02TxDRjj1FQWCPiW0JNq9XFf41aujp1neAIgiwG7wExaZ25
GAzx7aLj+6T4e2ApLqNpxOjuLvV0aebi1AvlUTFFLVER+EeOzyw/tfMU5/b8Yvvtz+y1+ZUEJOvl
kNg7sqQkb1LZPhH+pHKwOjo+AdBg7pYNJtQzOjpOKkxN2xobVUCnQp67aBUO8wijWkNJ9dpjKdFB
99PvkZ6gc8elaI2m8AVdE8Wo/hUiS56XaKBgr2Uhgnu/rkEgCfcYNll5TS2YUQZ0uhXeXO4xjy69
seynZo3Rzb55dh09QZvo+QFYmXuoooQqWp70gDTXysD2zhUDK3rwhPVsJZVTnxrJZT+e/WvRFM45
B8aFy6E7jAZBKQokyH5F5ckSk3XM8uUx9YJnR2SnQk4IEG3lrZXVH9yujDeSWnmCjuFHRrVZWtOo
KNEXpCG+Wqd+zVBxOJql/gpnEPuKZceoclxZElucQkSmuhYXx1+mTUgIYqNHEXVeYGMeiNuz/jvJ
k2erH6PCpUkyXoNa+uDinmqZ3ZWBS7om2itduGZTR4OLzyN7odUkacEMVXaxaUzmGvqEo9V8ZsKc
1x4Z3ooaAniqDriE8G10m/LAPboWoCdyXkhwOvv1xJaMBJz8TP2QnSN8kNyFvLMS9f9i70yWY1ey
K/svGgvP0Dg6mdUkgEAEIxjsu8sJjOQlHX3fz+qb6hPK9F9afpVppSqVmaS5BpmWLzNfQwbC4efs
vdeuL+k2cv6Q38CgYbz07C17ew6muL8z8vQ6A8vB5Os/1nQxAb5qH5KNFDVPGkbfKbf3rT1fjMF4
4HmOikVwG12p6Ok6RCha0Q94FB51sgBhH1vuPqdbkKYKhBe5d2BTgA2jaqyfY7z7jtyDurusqzmG
/UiWdF5obiMqybzBH+hFG/63deo/b52y/f+47/af/+f//l+/ERn/vW3qz5/9r7YpU/+LgLule57l
en8DQf8NGeD9pXtU1uqCgIKOQYoC3L8jouEC+ECiXV/3fFpOBP8wf0cG6H9BERD4FSzThgf2X0QG
WDoOrP8LEW3qUPngW8AhADjt/kFIf308pEgW/+MfjH/MUy+hcG1xiDpzjC5Zw16IdkfgRbQbsBLb
cnIusXNmeJ/3dKSnhNJpCc9H66oeTA+H9XpT2d3D0G1tEHuPbZt9jhmTZ2NwZzWnOEzW1wIjsmkl
KXIFfQZ23SNEUFcb9Tzy5Gd0hKALjYW3ulm+y36uYd8gMXflmUU/r1veLn5zw8wYebXDbs4WDIv1
upt/pHQCyjuP6zLDBJoA+ZSfWJdq3iDJs4zLR+b5Mehkd88rOd9v2u220JDgoEbnTv+15MRxpSDT
t1E1vqV6HlZsUyGTip3eKI3KrL7Rtb1DZT3KpuE3Uc4mtY39Q1VRAGNaxqEZ5iToiyxndwq0tIeH
ZiSieczjgXVRiyQSz/adZ8LK1Ir5gcDxV2ZyrdSbOA/Tub0d282htiW78cY23qF4vnVddydZWuwo
r1wDSfDpUDidjV2MmxUphdJQXpw1ey1BHCJcgmYaE64msXdir+OdmmNmI7ekznDwJcIkNJf8qliq
u0TnDma3axY1K3EjLtSiBgYx+vb3ojl3W0lRh5asjPyj2PeFCOg8zlhOFrwnhiHS40QLDB/rz6I7
2tn16C9K0mljia/FgTUkMhp7VqM0a4ZFmTE+D2dydHQ25glAxS6wNsqIncYTqDi1e1p79wgmi2Lc
yXJR5BSbywGxoo9cHRKS14HNmzYQCQYPcw2dAo7FzM9xqnTncdE3lTjBoWa3FgS4okdbxi2XtSAY
2haJ2F2eGzGSMGF/0RQF87PP+OTL9sqwU6BTBAu1Ucd9TdQxsCeLOLUzfZhw6cK548Y15+PBS7IN
mA8LmEZ+MQ+JMx1GeL08Be8iYVJaawkOCnZPtRmMu6YVOmQ0yS/thsTtDuiTeaDHNV+bhVQzsvVd
qf10ytpl54MI6MFa9osMZaHZ+4U0HdWC2rXvs2koS3bWTIYhbo5ftZkdOocsXdxB7CQrxjJZhpo3
v0KJ/EYeCFzIYzgCQGCUeEb4lM0I+jNwON3DJziUW+QM5sol6qmam31DwxKrFTzrLJzYl5kvZTu7
pH1OtdFqUafKDLc+o+nQMgLXKrPjNutN2CsqRGFqgM1SxHGaSYNpLiK3We+Izz1gXWdDUvObnOye
tT+DeDNTM1vXdcTGYgd0MT0DbeCX5MvsKEdoU5BW5p3HqsFkk4BVk785Pe5rZ79vXoZcEfMz6IX9
4NKRy+oZ/9OAE5OMGBsr0FVo/9t37chjbMXPhuZnN3M2AqBMO4Wt5UPXWUQHaFPiuLY+4WKpAW9S
nseGdc0IL3rnWDzLTE/FCoWIr4iy79D7jWhfh6MeNDQIh63H2m/Uu4MlumG/9aO7p4EeY1TbNEGL
xC830YVAlLpAWnp9vfW3c+V2t8bavM1bjzzMjSgdofL2TizDHI5vkwKerMZyQ1uWISF88lnmjM+f
bzqFkm0U0wtETybZ5NQ852n8XXT14yb4JsyWvuwakXVPayw4McXZKVibr/Q8EisyoTXrt6VLYSBR
De1Qy2Dr2u2Whb+JAIMxi0ouSsQZArr20lHzHdg2REs/nwXn/EPZ9o1K/vjKQ3ITj7FgjYpSZNTf
ol2BnMANDxjOSnbjzfpCRxaZLeSCO7Ce+77KiAPDeju7/NQ0XmJ4m+aAexb+8JXtBhlD1rYdWxkD
2oSuga+G6ECPerFi2B8lzOaY47BimjXHq5X3CoIbqMeNQiySa4pEkHRBylClHGjgNnDvxHJ+EMN8
ZTWtHQ0WCUEKtoNKQc802yKhpmVfrljuNzaYQWE3WNrtB1O6UWw2x3Yk5YrXCyOOW6m2U3iR+bMc
NJ7iIX4QVgFaPL/H8Ao+IBmOvcuZlHQcunTEg16xEHMzYHG9aAGcYqvJYwtH6UJ1uy3MGcaIiUPF
MbB1xizZvW4J7JEaJ2umbwpm20qbYa0xCabgTfiv2HZhcKs6kJ5UpIu5qoO8NZ5n0WYcr7iT+oXX
AMmDatFee6s9apL5Vee5Cuj9koeJxEW9knadcHEfNsdL8f96OAmrYs/790l32p6lgy+xpgpYOHMR
FFimC3PsgzXzj8KfcU/FfEIkMFCOJh/vgJ5N+3x65aoPKN57QVSuI9J1yLt1fmfzqIeTRt7O7BF3
GvytjYaKsVXjr36Ej9ska30SUmCnjC2wfTXljDPvrIK3Rkf7ot6MuLaK+1x6fGzOfJrbCt9Dzepo
6SFtOq+bAeEahNKZ/e/XYFOumwy8nzPy5e1UVNe1YR9gboDB4CpTNejNC/94YWyAszfnZD1ptrhv
tNJCAa+m/VA8YcD4AeSE4C7ju17DSuS3hbfT6cekt8L+3DRsfcawMpZL9pdJmqeBapxExmS8bHQ9
ykj3FGhCmeNTEL30Zz54MJflcPQt4+ylGHU3C3k+WbdAn/jBvU7iQTcxFLHSCah5glEjqMkwtUkS
o6eklQV7UZOeJwK/YprKj7WGecxw2qfBmd94P5TXG3UE+YJhcbZzrDKcITqbAey88kQ23OAXC2ul
h10zNu3COTSqyvGoQjbkHuGC5ickbXkAAij43gEimAx23X16WesRZavcqpC491u+Ge4VGWtWqmmW
AaTPMMBioyxdFoWTy46g0dKfuHRg5MhDUl/F2RdVy8uOg6jd22v+aXcuqkQypvspRz0GgTdC++sO
42gjkgmcYTmI1UWmpzZhTO+bDzyXlOOZNl2P+bdJ+d1BEna9gaYBeIdFK3mShgPUGTl3p4GeL5n2
tKURKwfs980vop6RBXqioGrM4j8lv62eidirliVI+EgcfYtmTdQUgLQ58y3zeG8hyifTWEQUdoFe
cuzXyuBBrQBc1Yp0lSjk1dj+lFpy0hQLKweKlQDHcvwSZAVfDgAbzHwJ250Ljh+vS7wrdq/jqe2g
8HQbCtAI1Y5DF4iu2bbHDWcDbA9eQw0vsqLUoQP7TtD28WlQTs5K8z7LxryxaEazpPwolOeT0rjf
hXKBpsoPKpwnU/lDXYyiJoZRMj48fcpDquXlXkocCPNQMxbjzNmUGVAONOxNmFBzzKgVplQC9m9l
u775FoF8W/lWhXKwLsrLmmFq7TIOSbjNxm5njgSHZuV+XbDBQnefw0UQUJ9QL6eOq1OxkGRb0K2Q
oGul73AQbVZoK49tj9lWawESkpyuIs011CPk3jcezP7FJpVgeXFkVfq8w3GE/qC8vJuilGPudTD5
EnlgTVngOHLz/iCVE9jAs7qbSpzdLu78yV9fJ0MWB6d/stfsiyUrCU7lLE6Ux7hWbmNb+Y5713jM
29I+pVt+YAF8lSmPskbQO8U6FE6iNpA/uBlbA32TytusK5fztrzoVXXWq0UJyk9E/8tAU75oQGOE
9ZVX2sSiMGGe5uDr2ITWSqscr8tKR1WQ3KgxP5KbSNuwBiNqY8fGuFuEnnJoo14vO/whV7Fyb4ux
RH7A0B1j7MavDftXeb1znXh+bN/GLjeZXvnBU+UMb5VHvMcs7irXuKf84wlGcgtDOe5v89rEYm4q
r7nNchBwxW6bbIfmQuu1SxcSY1z3QGaRJc/9FpMLTpdxIEndL6hkupWZkd/MBCTs6xao6Cqa+Y6j
Cc4AvkrB7XjJkV4SL/3s1+JzkgXV0Wb62Q72jYHJar8Ue2mO1q4VRN/TbiYMkHqUbVIJMC9Gv+OH
78X8YWUtIYe0fV0R/zm24p0AqBau+gYdgkVaQPElFywE2xA7osMf4cJrEEOQLHetw2sNpAaqz3Ni
pT+5gTs7tYguoGCadBHqJYWCcn5rBv7fsbtcdan3NnvY/JvOfo5bVrizCxjNdm5aQSED15n20Khk
gI2YlCJ6B6RVKIYhPpCpHMGkEgUN0QJWyk7UIh8slUyvDTyoMCIZRXoKW9cxe9eoVj36ZvKKoYjU
ssovTCrIoBINXPCuRJbdDxNKVFHCUpbEH5D2vNBQiQjgso9WHruUIJOWgCv/bqr8BGWDGwQ/i/c+
2Yqhm7S9D3xs5PDfVP7CVr6cTWUyJia0adYAoywg+qhvTEBxaGqLWd2uiKSGSncUKufR9gVHtnqu
Wvjkeo5ZVjOJhGA4LxjtfLhSRrocc87FnV3K+YZtrsKJ6XqFWU9lTTKVOtni46RSKBVxlFLlUloC
KokN5Uy4n4SArnGtoKY0hIN7NfpAYvd2OB/2IJkOoGtuFvmm4Qk9ai6JmFRlYxKVkinSn94fjaNN
fp4Q0Hjcxnrcc5aV+LqMkd0veZuR4I1DAMdUSZxaZXLEn3QOMR1tIa+TquROwKTP3nhCFkkSEk3u
3O6bmHOrJyeJfuUEXraa0SpeitSPo8AlIpSVWcZ9WeNXn2pEj/UXcG0Yev81WUTGqJ/Z/3sqd1Sq
BJJOFIk534jgacFKG+Nf09pjoCdQwFYWCYCi6Jy7sfiF6ZZ8k0o6NZPNooPoExGoRGWh2EFqgS/o
CE/pCGDL4LOe5Ve7qBTVpPJUjGV4Ksrejxo/fsO7+CD9wg/yQcejyIclW5JZscpotYS1LI2bSp8Q
hWgw5nDGNmRgyHZ5TfMWE/baVOrLV/mvRiXBUpUJ81x2OQMxsYy4GOCD15ydf5CrJFky1lrgvPNz
6WGlsmZcpuaEgmJB6z3RD+a5P7k0lVCz8t8ShE5g/MmusQDvGc+hdhhMAzG1lsD3iLmP54LoILdT
oiOxysNp6kEiINctuJUa24D3bsRyX65amFQ9GIBHH/SOG//QnoUTYrFFCNr22WlmZHQzPm7uwozo
9ue+6W+WeNkOQ8pytcFN3GOcnlz7SjdH3g8ieZQWhWR6SmemPVOHpgK4pL14yPMhrGNabDsdy6pw
7iXcw9N22y1tBxJ+uB/g4Q7QF5faT46JQ8kuZBVwwV/zlr6thTGeQAcbrOOIca1loGv9ErB34Za/
jRD7ekg2FNSfyphqiMnStPPQqGqTjC9tEctb4Qi5h0DoBrLlljjlJmUPDYUyet7eCuL0UY/TFdYK
pd+NoQJ8U75ztybYluw5pac0tGLpHEYCjpQhf2/Eey96dRXHpvcr1c6x91Rzv917ZY8BgSkpdfVl
79kuygHG6sRq5oOlM7u8OJsC2Y6DG1m/G6TTi6ueqWoaD7IiEqPHUeczrqcxi4a+1ILFGro9Nys+
SuzLTeo/OyNYtGaNH1ml1ATejTVwB/y3fQ8MP4GOh+fTaHcJvjU0McSdoVq//WmkR9u9KbN2ufOX
lj0Eb9eTWbv2XdP0zvWmmDvwTbOu6u4Tm5lcU5LkvON2dQbXLW98Aw12LFYOmKk5LN56kbX+tQ3W
0UpLSjdk6e5wu7LBGf3bfvuahx6Hiut91ouzA/bEtyLDW2Sp12XPoC/Z+2RlL4KyszAhWPreUomE
vIDHlm/HTpp4SpgiRl8usHcqwWbFcq/Nybka4hGOcfLkV4ITHMGJd5HNX4RDNR7xfzbkgEKwae6x
pcoPV65n3muzdRLazLS1tL8HZ7oRHhVkrvZgWB7ronnCM7HUhPxrglsgr1d3I7jIs4PqkR7h/THr
yqv53u8jTk4khq2tX/W8xuq7NVXo8veevIUDU/SPvkeLVibrLXDc/Je/6PqxGZjt4mY88PgkjBo1
dsY1vcp7jWhDsh505I0dvw0A1m587wiXSqkss8BdD6dBeBRorUrbAlW4svdz66fJyebQyDEc+f70
gOH/QRO0puft8JWxxgr4v0Oegvlpl86jDc1Ag3NdafMWJL32wzICh7XyrTfbGzgEn3WXNe9pp8n5
wriVdp031S26KEoxzfMBClcGntwwpKc+Bi5SqyiD/1ZI/vMKCaLGn1/X1/JP8rsOP4aPfx8uv3xs
9Zx+f/3/NJI/f/7fNBLrL9RLx/KFpwMP8P5Pstz/y6QOU+ChNlzDc/9Niab1l3BRSHzX8n2f/RAk
5r8rJMZfumHrPqeV4XKbFf+1YDl/6v+rkBi6zT+tT74cOgrPLv/7v1VIaoCWvEY0+v84zdOZ3iC3
o/lEZ34txu5VE1z0Vz/7EobOaYqJpjOz89RSVTBMPzpQYy/mmMWjhHKcpAgVQ/WTYooC3lG+mNX4
7ZqSXXmCB9ur2K+CsMHTwy1KKpvaKrlVYuDOSnbOfmuHcV0DOy8OGXHyvdcyX3K75Xa/0Qqkl8yL
C0auhD3hLi3Kn45mrF1S+XxzuBmtWcEdxWFUqLYpwpKT7bmZsU5bwJzrs6ADMr3zMkzr9vSEpxGq
HF05dT45u9iuRrww/PRr90H8JyYRVdvhaJ3cdjl3TU4WeOwJdHoEtse2vif/rnE8UqmZGOIaoqFl
MIHNbKOMMQs1kos7Fuv3wvde3VYyewqDEFOZIUUt6YM3shJibdXi60gFgONI9P4WSDHhAShW46CZ
HSU35DEP4/qL6hfWcdvw2NnwFmdgpjBVWKGt43rCgnylpR4EMpD7S746B8//HpaiuLXA0GrLcOXU
7vNYZe5NXfr3pv22WfP6UlYIten2YyYOn4BR9fSujwQw6UOlOsUJ9da760jjcIPEzeP5oJpsSaDd
iZ9a/JtBzL0TBs36YU8sqniA7hqPO0KZSz7C0fkuXbvmbjqj0at7cet6c0Q5TQqTRUUeXck4xqgv
PTq8B52glc0MM8x5eY+lJlxjt7wswv49s3NN3ZlBK/Px8Buu2DfclGajMLExbNSrdElzRJ02StYR
w2o8mhqWPsuw5nBK7Dqapu/W1pu9n7ZcFr17L58/SVnj4TMmwqwAL6fN2Dtrg0vPmu5y6jyPbmU5
R9v271K+hXQKFUgAnrIxLjMegTJa0pqEWlKkUWtsuKmG+LleqnW/ZdK/dTwJ59TBYL8A2UqI1Edr
L6+0Snuihyhi0+AhPXDEFxp2Q+qtuPqnuJvnhvUYUK1mHu9FkYRzQrkJ6Diuf6N3dnxcWk1KblRP
sY9C9WFRBtl1zagHsOv4UM3Wrb9manmyPmQm5O5ugCaQjDwvqr+AuoCDthQDADx3X7ptG7kFTlW6
pKIqbx6hiH02XuPvKcIygZqnZC6tcs9tMQLv1O9cjafXIe+0R2768GXx6dAVIhwibEpigzXbhgNX
eiAO7A3asb9uOzZx6aDYe0nJPq1e8BRTQgGMVtI24NMp5F+mvJWXhliugXEtkr6dhVP1PBdWv6e2
dA0L5vM46c3zbFRmlLZMEMKto8WeTx4brSDFrrpfB5FFVIDdVUU/hQ0dSowON6AH3b3v4DPx8vyB
RWOOJMU9TkPMKnHQ8Q1aZYQuwTuZo4vEDdDm8cMlR3Ztls4DYOg0oDll2se4qJCGnCtPxwxrpOY+
1/tfk6/ue+xTFVRBMi3gyEjyCSx8+dmK9dJk8pF3O6xe6Vs8GphVrTt7deJzV0OQ7y3T2yd2YQSm
W9i35j1xRyJ+Y4I6kmQ/XB/zI3M1XqlaZdqHL62jUQJ5FnszEbqCZuLQMEIfKmqwIPYerK2jXNUh
GTAV/IIrnjDTb17alNCB4S3uzulgiQ5vncp/GzJ9gSbLTOAdCyvxcHfaB8PfIMPp41fjFY8yl2fE
pDhqqce8tbPEiWZlA/KnbkBMBymaL7eUinQhRPQ1GEhITZUJ70FvUUdHTIJIR+zkcuvgA57mvQK5
YGDhTrsSt2otmyIm/oggyb5y5xfyikMgqSzZaSiKvYgsQX4hzoqapYT7G3NXdViGYT65gx8O2uaE
TiaM3cyEs9MytidUHNOpBv1Camu4Cue9WxH0bHbju2FxCIVZyQXwxXdbcySlKatww9vea/ODqONd
taE71L23QZnwwinVVs6VdFRuar4QL3wBAIHYw709wJCdXDaJrRjWo2cZ350X72pv+G1oAMe2oo5k
Tw11gc+MuOkHjT5MDo3543X86Am1LG2VfnGLxPUP6Cla8+rYTRuAqAFjtsuDTKCPpIrv8bgKGgOw
fZFsa+GH+gDJ/FKMFEhud/AtJWpmT9kIHTA7DWIBboN7GVMx5LZwxapsu1qPPKvL0TNN/JxCsUP7
9KpvxjJoqvHGLId1r098rTMiAB0jhkXFMpLxZaydfex1gm81CgstL6DizDjyZoa21JAaUraMOZoG
1PyODZXX59e0W95LxH+2nvj4rLLFM/RAoJZffCdwYo8b9XlivfMdHQlgfewId1HbXdZ7MeU6cN4C
wQgXG3osHTcKxVKsNiH02ov3bg4xc5p8aoB8ZFfYrQcp259cMNS5VvoiGhYdaYx5WkuK6cbVlibg
gu/s8p5ZmWdoh8GYnSsdrwEb2H2ZY0mjYToHP/Kr6wrkVAf92OhBnfFWj7wWjR5hfG83g77P3In3
Ns0HYdoVPMM6XUbMGPDDnfbGB5QDUOxAtap+sfSMiGENm8uIHzPwwb2OzanMsXWaE0GR2E7Gq6F0
arYTBBotxnt3Y9Z1yc7aVOpRlBZsthffKqWHqHnKvgyz22LOyyHFQaZvmXbw6J4mN/gKXeZJrwcX
5sX6WDr6m52RMJp5bKA5X+XFdsPn0oSTU3iBNzg3Mh8ZtBMrJJ29nFmJsT4bJiN0pOee/aF51TLz
YZwX2D4lz0TXvhJeuuhu90TAp5+Aa9i4sak+YM3TgClf+fYt5oAPONU+Mm+SlKK6224S2AlTeMc7
6WF1sGP3l+GbD4nncDhh4kaOEmxOG++AD+43tzeow8OC1rEoJELy0vb1XemPb6mTvw85ojSYoGj1
Mf5nkooFKx9+Efx+yP0EF4QxXjDiXq9ieiFJ+W7liJCFYV3Y0WCg1NfbDdco3xDTIPlv4GOQ5q5Z
x2+xAkSV1mu2EtOKW3QhIdeQ068CAcOKMC8nfCLZGDWu/JBq++ojcBikv6Al2+xlduWKxc0usLm0
fNtBRfMtWikcYwvz5qTdp3T4ILJV5BF62ZOYyqibl/ceDDqdPXB68EXAHkULh7nDRpPh/z0Zs7uh
0ZKIkqS1Ih0/pKse2N10a2bIjn/+zUENDvxC7yKLu2vXJae+cJKD6FPJNnb8pdVHX/PvpVvkJ/Wv
uWkJ9+qAnDJDXBFKhQa9sv8HJ1mEctTf5j1yVRqYLY6bUmk23ltvZsbB8YqDuQ6fKXWnfN03vn/+
+OJ2tVTiTxE10HknNl1EKWO2H96eQ7q8SjEwjt3gn5NKm06d5R0pO57OEmt0iEmeVL7dl4cqgVys
2eyWaT3RCSJHYjPvNKe+c/tBRK0qcy+7/DZZ6ivNx3AjJpPt8vhRJFOJHrSQ8Kbii6fM3GttfG3n
J7tJ5kfPJCeQSe/d2Pq3tCH4kLGfmpE0wDrgNloHyi9b+b3Sv4phdTyzAyiv9Y7ygrQdnmqiTzc0
exehZv7k3nw3TeZBLyFJu3aWsp7eftV7Jwe/W6/QW2b3NwXAr04OPNTM96iuD1k3PtNLAEd6O3i9
DYHFeGFt8kYx93VnEBxLaVRTdyGMoopl07LFsPqr1ubbYowtindBjH/pyVBp3YhIt6z+fu0EB7J/
M9hRRwo8bukcAUJAUjgyjfjgDfZBkJVw59g65az1Q9DUMDSd6bjGqRZZGryRQun+Wcp8UwO/9S+Z
aWvBQMwtwth3AU8SmVX3aWzteLUsFtqPaAvmICJRQKGfvYGCkLwDNzLHlY3USgpDFm999tUv1Xcu
/RuT+hZjctkfm5yPCxfO/itmsdazPBSWkV/1ugWTq8V6ZtdztIBZjUY2SOhs32sOe6Z3xWHpnftu
1F8d3fUeKaz+zCw/ixazuF9r+wLkhHPAnB8ytILTaIvbPseQb1M26aj2mHnwPhuGwlCX+jtCMDYt
7WhvD3PxqPn4B2ai7ccOJH5QFKo41L2oUww3SfnjWSx2RPWbg/Xcklxmbx1Zjv3Uy/mxsXQnLDk4
9nXj3LjduZj9x9Q077rGsfjFKwiSY3G8zPIz2S5NDsyXsjgnrG1TPlrr9ZxIdcINze+Rp44dcu+h
89HYe6Ei4ER804aGgOC7UQMHdj9+ERyqO5Z7h63CKJj2UJsX7a61Zns/yqpV9RsyLOv0MwacHPYm
nYclLRcR+07zxlvjoDTURDz55uu80GM4jxSx/PnDvGK5bqT9VaGfa5oDQr8oTn5niSAfjQdta746
DvCe6/PJjtszdbXo0J7/MvcgNXlZ5ltOQ5Iz7Etv01nv15TzdM6xKmkSUiDRsko/M4378GQS7a43
3vhEZ4eg7lgbYgkJ03i7130YERonakwrslYeYZQn1Iq1LzSGXjUeuV2CRT+MNjc+L0FTlqcO07KV
3ILSvBASK6Itz0D+DMtVNlbvvU3Ac6INE5ISJiPpPBDz23bSplxEjvnT2j0XLhktbdva/YRRZxb+
cBSyPQIPdg7WEn/xku+ZE/iYGKkZuXrBuq6SXR+uRVvcpMkC5DrRUB2pf97J6pdjok4203CvGwAE
qNals7djMJncut2NgqYNKvUqr7UO1VReGzVBmwH6xiHujZMQRCcxnbCz228eJ7Ewr9HyEQNt9C5b
vVS04uJ5/jsDEfJAQ5dDVfvnNCev1UBKd2NM0SgqL3Wp78bZewdyBVhnvJKbfB6X9cXKAfLO2ttQ
i0+wWItI+xvS+sttPjF862J6SBeIfbEY43DSm4UOxyY+lBN2MxpwDek3mJ0o8TQL5vGutOl7Xz6y
0gF4Tnf2ocrn97pLV2BMDsKY91hj/dgvy1a+cCvCGJOW70QocFrQIDQdHamT080dFgdKGDFWCtC7
ajzM0yXWASyvA26FvICV2VpYgGIREsND/vTN8tom2wvVQ9ZhpsJKszMHcgF3MJDaBaGSrHYkpfU+
aHA/qj5/AmZHRJkIwF6sALL7tzyjz8F2ip91KmEY92TCJiNm/1J6N2gZJeeTW5DV0Z4TPvMoawTX
f5rJZwpMg5jaYxCvBEuY8Uro0Nwkt4JaIPwf/PyoCCNMInCg3JWqAf7WrB7GbPedpcmru2DpShWQ
pK/s66Uuzrz9Aujrd6JtbxA+3ptz22i49zNWBOq1Sa0u1N6E5JvJGRZb9aHTNx8pXjtRvoLiLeA3
pRsSV4Eo19O0eVJ27EBYrYkPdXuf644myOvRqd8N0d/FCT2o60I3fCuI9Q230iDF4k9DGxZO/WJM
3lli3+L1OEBr86ntsGvjYpolKwj8TliU4bmTQXUOBss9FeT/cGd2EUC+L5nOG0ZjVuBWj7fIKz+S
xX5LiuJ9rKS+i9Fj84FN+FaIj6Wu+aQSd4/9jeIOyZ0rOxTz8Eta83dniC+vL6M8rearzc7yYJzs
m9g0z2KkmTvO+NpjbcgLHTGTv4LtXEA/7EawFQGBf65sEx2ZuU7Lb+7Mt4NmU+u7aSWKQ0rdLCXF
hRi/aD3p9o0NW1JqU36eOynP/ns8kQ0y9eL3IFLocnZ9oc94N3fLKR+yV25rPwasp0mjBdnXPJQt
mreo88U82XAb6sbpDVcYGxfiHstYMlIpklJGx0Qk7a7ZscXsD7weDpNuvYgJM6HvFzcaiXVLzASZ
ev7aNT9wHy9vW0PSrYitqNK1B15GYZJg7NQ2mwIFT7xnM0ZLwXbSgSyk8VL2OgTOfEh/TaV2lzfb
Z8eLdudr8jbhvNgVPctbgoYDkPOWyt4ERCHBqPI57YjTA+R/6DD8xD7ZxGFywoqjGMqeewcE4Dk1
sju7YcoY43tYVYEhXmmGGvaGXv1uYerQLc4kKs0zc8W7NKLSSJNLSZc5uViiQX/+EEtwcsbExGDo
ITKxykkXpwL3rh1Ny8N9XTmsU2QCExziRlK+b8SbIodfdDqtxJfiJIlgod6nnFXGQtnTpM+shnuT
eJeqgjJQhg68V4HFszJTdVFx73w6Wc1EKI8lI92UvRSqXipd21ehCqfM/LZVBVSVTxWVpzqpzOyC
pHLTzPr34GcDX2mGZI+rYEGfVT5RbDWriitgOR7e7Py23kb+YeffMqEOy6YXy1QFWRZNWQ2NWT7N
WSMNWilNWhq/M7wQwULDFlOKop1yhWEFouefjqriGhmTiRygFLXjS+JbRxY7dJVStNs3d6ZcWDhT
69Wpgq/YH78qVfmV0v2VjySc6AIz6QSb6AZb+5zSb9O6lLSGpbSHrbSI1UTYel/y0dvjNa+3h7Hm
/TV0UIsMm82HD1qk17RrMzExZtZsiGdVWTar8rJ4wVpXd+I2ptdMeOVN68WvzTC+evSe0dUOFUhV
odVcHI+A5w8zLWkAZJXyPr47+HuSWX8ah/Iy4DqqO/9G107siq1dqYrXZueaGOaq6thaUt9LUdmH
1cKYmcXLUwvKhFn4YdNcd0fakuq0MbldVdEb6UCqcti+Yjp76ErK4CidotJe1y7+n6K40X20aI5b
i0slmqNVDmjTzrfZDduVxADhjZ9JFna0z9m00NEffy6zXj+PeLZXqkAaGk9Q4TmUoMqyCLgpa/GE
g5rgk/o3dkFPs036zBXpl4FrT12QHh9th3I8Odk5cFZVmEdz3qAq9Bhj9bDR9LdGulCM3N+mlspo
mOb3eO7uaO2B6nafZv5p+Rf2zmu5ciXNzk+EVsIDEQpdbG/pXfEGQbKq4F0CSJhr6Sn0Opr30pfs
M93TRzMa9b0iunnoi+TeQGauf61vYe2dkn7g2Ng8VxnesCZ/C+jxi3ShHyLatMMuRdk05AaQbJ+c
2DDJzd6DMNvmTHHkzVCGklTJkjy4zIl2iW3sWfs1Dcg4RIs8FFRXAgN5cOLoSWbW7yJSE47oHCro
8OrH4uLXWcAcJOOK4EDGMHcEVYKU60KPqJp5OcuRP0BMJaTkPnHoMV1THD6sqPn76ejoWV+DB4C7
hqNjQmaT7UsbDvt+phmppn6yaZA1/fgxhDOXLvFP/DTlvmYe0XBogS3jmNuZsoU1od5xawSQmmhH
BNuNiZiCb5xSADJxvc8IqHMIARhTmVLGu4OmtrZPg6Dmjlg93jALnWzF4euNYvPHkspNC/KHnY73
gipOpTs5W8o5fW2TtLRhUiY/q28DZQ0fjV4tjgHRKkqrX3CKwDAkaM/afsmWtaRNBUsmJiJLWzRT
kwMnlk1TmzfJ9/1ycXOq1pa7KZIfnt4maMMnRwaXWzK+K5You+n26ECa3oZ0ggIEwkBbR50ZD6k2
k87aVsp4La6PDWS1Ajd1Uca/B21CLbQdNdHGVKroaSjBqorJPV5l2r5KmvRt1IbWSVtbRzyuUptd
sSlz+VjaAptoM2ymbbE8V0j1Ke4ZAyQQjLMSB22orbQLx/G1ytJTAOQYU4gH79ksb4XNqliVwXHU
ptzOG9/wVT9V2q5blOXBLkayFnBXqZl8nUr2klEgYmh5XO3KjkkYaq9uweYIIdPHmoc9OMYnPGvD
cF4E5aahqrCTQ38Qs3teiuGca5txKH1WL3IyMQpg5TP3U/SXx9qc3GmbstCG5Vlbl1PtYdZmZtQ6
6gW1wZln+h0Vts1G4n3uiiduMRCjtSl68b17i0HnKXIJ7DIPwVCcxGyrtJ2aG/26wl/N2lldoK9u
Y229JgcJRUSMXxG77LPR9PzOzuvottdGG7cVDu4SJzd6Q7GOi/tFW7wtbfbute2b5HiqbeCTNoTb
GG7ZrNUnjD4jjIThR/1tH9dG8kxbyge85RjhMSziNs+07ZxeGaYcVFBDAz+J4NVZGrW1tFWdEAKF
rdq+jqs1Pkw42nNtbc+Fxd8aGbVOrcfKJ5saDOx6ZxzxHc74TFvkZ22W93tGhPUcGis/np8Jb8T7
YIQqCrMn2uYdTZx5+ApXdSXx4ffakK+0NZ89+LOtzfpL2EZ0GnZrwzBTUJpY+jO8/UaLyV9pu7+l
jf+OjgD4ZAFAXGO61PEAxT5wXTQLZTINAxBava3d4FM9PVdLu0l0yCC3t7UOHcQ6ftANpFPcbjj4
LZtvPBP3taw/5RQ/Gh3hhew50FEG7hcgJQhwbBsddODhPwxMcdvicXIh2CpzILFMNiInIyF7ZszL
RLROUGjk4qFcLZCvdmMwYfCeH+oW/VpyZ9aZ9tX4HcTQkQxB+AcWLhycWC2rvhiPJHM97L7wv0h0
lN/RDh3yWHTcw9TBj5gHCM8mFtoG8aXU8RCL4+egAyOsHWRkiZBIHSbpmXBqGtXdqIMmg46cVDp8
4kY8L50OTTwkmWIgIYY6qjKQWeGYHMKiqLGlFQ+RjrV4OuCiWLFoJq6vjTa1YNy8zUnDZDoWM+uA
TBWvBx2YseiP2gTNbWRO2NR0qIYbUbllwHSeyNvUOnijdARn1mGcnFRORjonsc6eDuuEOrYT6wBP
VdTuCtItcyYjZi7HnTVIlrVpYI7rILMGgRtvCLcRkCMdNOmYkEVeaNLBIdGBiSRIZOhIEdN8ip/s
6Z5yWjDvOngkdATJ0WEkRSpJBijBNCMxDAJlqINLUZkwdHKJcTI9zICfuTsP/cbiAl1FVsLkMQZC
Aq8zopvcf7Rswz6IEsx0q0NTUFO4s+ggldCRKlqXn508PSSz9cvUoStnwjWJIZTKVxJZno5mLWS0
8OkxzdGxrYn8lp7WCvJcVgupPqgN/MP4vOvOqu9A+KWHUAfBZh0J01PA0B7qHUE7G6vmiwQEt650
kGzWkbKebJmnM2ZkzSodOgsy8iONCO+7uI053KpmAyAsPeDiwCJrQDDQODcwssYux0nmMHIrhXgp
04QaSUUnZMHjkClyosEjeKIZBi9DURA3ROUi4nuA4HZWCbzLHVh77VQbDYmLT0b2K5uG11aH7/LP
GETSCX3hmnnWeFEY7idNfK0995zUfr4PI86ObQLGjXGnjVjNCHVP7Ua8cZORqBSOdoNupg1aJzfw
nSc+lJjFyu+qF7/M3K2XKWOTz1PJyMa9DjFBLThx3BML4yVM2OgS1IKUkTCY/yHLMdpmC+670aqv
dGIFu35yr/FofFgEGiCklzSpuHujNqyjMU3Qa0ivbuzaDbdJFT/k3XRpXZCYoO8SBqeQmtph5k07
AWjO9ktPT8FVRysUX0ADM5nLCMpcSijtuMRduR28fNu7rHQOmOajr+x70B6niVgCKJa4OYAipJC3
E5tEMnVaSpwgtQkiU01oY4YIjnijMV53DO6AQt6NTUNHYc8c3KvjM+mmls5VRo1D0u0yEyEO6JFc
Y2hImPqxtrRY+7C0QZLIIB2W7haaNGdN7rxSkegfLYw0DYwtlNAHZ7AvmWlyUkxDjrMdS7rDJVl5
9jVr0p9Qi040WTKdNVSix88P0iVySaLlo6ic3x4lb2S58JVamKoXZxo2ySKZFCk4dx5cjpI/BT5S
bk/GSClYTrdtaRHvHCGpB1UxsgSKLcWj3tZkZMQK7L+MMtyLYbpPcswb9DNtPA4cG7dEgegY3s1m
OoMvyeKLHc9f5Wz/HoZ8AgFjp1tGIZ9+JsSe+woFXkwdsAZcGQivpEZLpPkQcOuHrzizlqxQktXW
LsyTTSMIPc53UT28GxOLDumkn1mbkEAVUKEnGZwopPn0KJ/E/v7D5CfYG3bjnTjhemzhuPtyho7V
UfAk/35fG8Qemd4yO9Vts03ZM0JRbveDSVVn7+UPoom54Z4WB0wltGCUZoBYhKJbzILTu18g91YR
v33NzRvLrWh4flLogUuUuyfAs2krZLkxBe3o/9/J9884+XC0/Wc1MR8cHP/lv3d5bWDqG+R/0BbD
N/rD0mf9ham5G4TgEC2oAn7wt7aYELOfa8JCcHH8eTjq/o49cP7iOJj2hOViZvpmG/zN1IdF0DH5
hhY0NscT4T9l6jNxEf7Z1Mc//w1fCGzHdlyhTX//xtRXZItldTHmtAQCJd3cGIF7rZqBWGJqm/lX
k8lkRZrcW8jhpreu1tuYIIAH8W/ssMrXmdbkfMQ5QHIUTo2/GkP9IMSxhzXzOjXxNdWq3oy8J5D5
RLuEXFREbrUCmCIFFob/1g3NR+9E0V3WBCSZ4DtGqr6qmGICNWRKt0cTsPDpsuKso5OgG4CCrKr1
txaJKKm0OjkqMoQT3Pckly+JSR4ktieK7m11W/fst7XKGSJ3TmC1qMp9j/pLnPU3ZWS+j52y1oHW
SRH9xpOttVNpWMGq6VhJc6DPS5mcK4bW6y4x6n0P0irzIMFguDtQH4obWiu0DVJtfeao/eEi3xrI
uBYHkhlZt4Pzxp+4Wnnfii/S78/OZZQAze29RRYOtT5MEbq3abVmnHHeAw6f33rsaIXWlb/RRaHW
mh1VjQwf8ozzj4sWhB/AdpOXjprEI33mbI6RrQetXwsnHjDUEXN1ELczrXIL781F9M60+h1qHbxG
EB+0Mp4gkadI5UFypCjwOR6QCGJO5Db56tWIE2lj+uiVtD1UFwlnht0+KryDHM8Uxz9PCPRYR6lC
VNcW4V5oBT/RWn6rVX1X6/uuOuA7WC9mj8Bfv7uSYzX9nNULfUrR1qifSgNYeZ3J+ZSZ83vUeM0e
YgyZ4FJ8GJV/b1khIKCojM5Nm4DZIOY4JLhIJtqwl2acdlEnos1c4j8RDFhzgiTrQNnTrZn13U1e
/6Rj9zNn6GEx/CirkeUmegoZipgjw5EEzQDb+QTo10AK3oSg3XgqGeDBwnOtJyxCz1rgm7w7DF96
JOWEQMI2VRYj3JidzURiDs4IJ1hifIDhGeQ0PhmBhq0ywb36klUztZyLOkQDtWUZKADsQxl+OWZD
pp4SFaO69/XcKDZ/JOCaqTPBXptWDHPSQRQ3fjl2m4701TpXKeaaxIdk4ejJFJLTl+92FjA1E8v8
Ury2zHUPEQV15nTXEjVYZQgWEJaIYNrhzewwVUKpZ+uJj6irx+nqFp63xizbgDYTP2Whqv0sef7Z
bXZZGLb3YpJ30q29Gz1B773l3TfJRAYUnBC/AFnqLgOg3yDbG4SMGsubN0H/VXh5etPZTAfgxBlk
mexiT0hslbDQHgo8EFE0WLcKIrFgZLfyzZ7eX8sGQj3e1061G9Dcd148vdsONhQbTyklFNi3iERs
hqDkoJZUH7WvDtIS2a7ksmJScs7GiH0glRWr1K3hKYb1sMPVBFUXYbJpRrJM/Q+vLss7c5lWhRm3
t1PM/reIx5e0Du8dLvO7gvDnmCj5CDd5Xaq5f8uqNj5ZE0M/mYBE8AiWgKhCBTVuEMHOhOTcm8KF
McHs6FwZPDhpVC2rK6CngIg8Zaauj3WhRkleXMJEU5s91fHEdRWgsVSuAqdfT9ARgFUsNaRm23mh
sbnS2+d25STulzAL3DoqfUalZLvoIdVKgxOnYsdSJmm/HSTpMiP8AGd2hWeKshmZpJpKx3xZmhnG
KpD/2M4/G04yO2wh90bq9Kv4xhgGrYY9Q6IaHwCAQ4tAFZxl/uFCDPNl9hwn/m2WB/etXZ9zdpmk
mhh08rMcAoZeU56fs8UnDMtaMTuIe6ZimxmSTNqp/s1cdETBc3nQPEFotSVZOPLnmRf7UBnEiKy+
Xs9lQwON6a2noOgfSq4pwmmbioHOak7Gej+UAzVEIQJlV4pLLnD6mKRqmRd0X1ZS27vSFo8Zjs/N
JJMjyb5h3ZaGvIjM/sTW2O4rC3uh0xBorNMB7ZPY2FPuW6+WdDAMI4Scm6W6hTNh+1N5RtdGuLIs
zpKDeu1JiK56MDlHD1sikY0833ElwrMoOciatYTKglluFwYUBxfyveS4wDAquRBqoxINbpxseUKE
DG2w/Dpq35VSnhfwzkx8g8sQJb+jyvi9KMYwXMjwqHlyztI6UECZrpLJl2tJbnlDeLI4kPnWg15n
m9gg2aYp/m21Abkso9m1mCLIkQQnGVnoTTUN9XLe+Yza4OYxerVpbdqYNYIBx1fia4BR1p4RDlsL
6hZDLCpupIyPltV/2o53jho33FspZb4i6/nxp/IZ1C8xAOBvQ1RIepYXku/pM/XZ72lrUdWBgMfG
NtiLkaO8WeQ3PkTejW/BfZyI+BuFg8eF/OChdV2eemm/UWhMBIQ5/xItA7GproX1yzfsgcaL+o1l
rUApibS98BJb5rOVTMfOp8dJOK6eRLyNhmz2C0ehlV+K51bh7axlPkLEwAQdOxz2gfzezZNnX3yv
2GBXJiiFJDZU5QtiGnkGjwyfz6FyiWEqrTxlpmc7BcDNBD9Kz99vO61wdviTHucpX06jfpEXBhm2
71e/3/n9onB9VjBr7Es0cF79fmffGuGuYy8StmF4CgZjdFn1eXUmA0EbgkkiwWPtY1oVr8q+HpEW
RSXQr3kx+dHy1xff7/v7m98f/dP7vj/a9+O//bKmWpJTIE+1vQiHcoreP83Q2/AkdxkhBN3e59v9
Xcioba/SEU23mbjKjVZkf7wqSlKjayYp/TFA2KMvngGJGmr8H/oD5o2txHCyggLGRMMJj3MpoYO/
vlCIudmojHVsTf5JUiJ7+n6t+dtrf32T6dXRJnGO6bdkF/evL2ysQWtA3zzhDSenLrPMz6br0miX
UXVX0rU+92fs/N1fX2Bw7M+2fvGn90WtgcOjVBAlMv/MRNs/f7/mKss/W/lsrz1CvDhyudv0FfCS
fHKZr4NUxTSFwbJK+v4yUPONST0CVWk12cHmr5ZgMzoHpCYR8OzUPX8rbUZm/8PbyRQv5+T175/w
/VXfnzpUlgOA0Ku2i5iMSzr4f7wgr5hujbCiStYYGI/TgMBaOcLM9T6zFhEPGfGzBD+qIa8IvWsY
9Sh1PsubwTaFYuyNYjeIEv9oUFyzQZYPNoAxtqqzIdAst4t02hOeHIY1dXPOR5f2FQp+1mF0J1F8
cb4tmHclVNg0GOxtgrkgMZOFnnDDuSWatxy8R8E9om9sYxctPf4a7LAk/l3Nwuo5hVdHkVXNljgK
XujSv6f6g3RtF9jHmEZloO0DnpujkbeIWQWCimyEfWQMxV3KFuT3ZLwRbnYwiEagUtjjznflrlim
9NC2bM2XId3MlsMIwEOHAcUR8v+iUDAAMGbQNBO/zsnwoMA33wep+lVGTDGcSWq86e0QA2XKXBpe
OGlU6CvP5iioWImHlCoLijlUFB5US+CiaMjK++189Lrq1zQ4jygODHUANMRCeselmDBM2g3Z0QUs
o8iIGFlBdg5t576vvsbJqbfM4n8F7OYYryApR8ErUg7KT0eMR0nanEwswIkv+s2UeemG/f2+w1EP
e1bLk0N+47hOcgprJAnTvZJI2FcmG5SEpz/5wQvOKGPXz058pnpvXLlh3rGO0gzRMP0cBnNv0cGH
cwdUPYql8L/KJQd/2zmfFOFsQBK8mU0PXY0gRfEWB82m72e17jUyBQv/9FAwOq49U+7tLN9l0FVV
6yZ7CnPYlIRVsi8XyN9e49tHxIxTZ1dP5NUO9RLdJkl9lWBozAjEkOMzTE6t+8YkJBKyA5ic8dOa
HEbzBQ40SStFYFDTFWExkhwgmJ2Zx95xklWbGwzERpGQ1qk+R4a1rjYSxLP87avmtlkYybvMXVel
mJFku3jbRtPAc7fZ1bN7AyE35rKh7sDs059ZGn5ilMaYDHpwpWb/TSfHtNzFw3D1IUcD3UclM18Q
Yj8QghGBJ2bZM6C3wV6oiM/C7EAujMlbNJ5rNq7EhKxDlqbcpTk2hpMNSpO6JWsI6IpQh9bIQoo4
jOfYifB1ir5dK19tWodCmYiR4b5Zgh3tXu5Ws0FW/IAl3mH5UtXjoyppsGaGQVrJO5cmbP9SXq0i
HY70WVs7w921geI9c/kTPMoqydx0j0uoMXp5bydslTAyLkNz5gbTECzDaG33z42yd3WWfrBAhnfl
PPvr3HBe2346j5kBFatNIUrw+XSNye7dSbhv2NPTAjUcLJ26EcIZ0ZsRA2DAvyaIWGzny33hxPLC
UXHQXgEr7vHvSlnvOigndd23B9uaz8WglgcPHY86sjHcjR4pO3L317hRF3dk1yLmpyRw7iqEViNp
yKu1t+RBnoZF3bcKBrEZ+a+SuRqLNl4Ms5h/0Lfio+a/eFkubwr+nX6kY4RS8Xo99ZZ7N3vFzyE4
VnJ+iEfUTI8zd4ZPfoYj1i0fRYCNm8BMhdPcSLjIZ+Mg/F5tLLd+rHv7TnnZL9HaZ3Yrd3OePzUz
J/eyfoyG8JeZGlzXDEKsJxva1HVxODQktXsu02W5iDr9HZfGlt9yr+aPsq2eWzcYYWpUwAqDvgE/
NLCvE5jvWTsPhls9wwmS0AsI+dZB9lRYLRwkJ/kJQHA5+czP8aUwzaQVm9XYSk+Zu4M0Amd4fkyD
Hktm8LNzfCZ5WDfXHD6eMdX8Irl0mfv0jQ4qMkF8t6yVx6QsqRKbn2MUy4Nw7GhvNVD7k/hHHsPH
BYUt9qFbJpyo3Zw1Y3lUJo13eKHj6t415lej9B/MWOGo+wpii9qR+AWwL4Yu0fl7T/rXrCR2JdJd
Qar7ZJsECCIed8v8lRrunWcfBid75Nx0DVyxBqF8Qz/tjRJuD7gttdcz7CflAAni0C3Ek1l22yyo
rjO3rlVs2LvAGr6y0UWqCZPfRqCWA1MWRuG/ycqr5b1KwOvLicFUSDCyPaKG3JTWcgy84QUa3g/X
BbkY+ADfHKel3qPfNlLFODKNTT3SvxPH92FKB2mmq056OIDB22x0nCKtg2ueRWA/ZR3Hr6auXj1s
YZklfvQcXRK/P6dzeksq594avA/ARq9ViQU9dC7h5MbsWAaSDeICCudYPzpZ9NiEPqtbBFTYS7KD
FwLjHTxWgkoKop0lkofCet7EZ0pBoEto43c4+EDiZVftA1qMVKu5x/LYu/a07TyPAojcfZsCKtkp
MipXi89AquO2rqifWlORdm0bcQ3tkPzozEGipX/wIFPiGngITsaM9qPSEgu5Cn7XmMfs4dI38tEp
XOgpGN39wNIxdCBlLWUFELwCcELGGxaKSy4tujKY7WD59XXCzKn5G1EBuKr5U+N3aNdDWGYk9m36
o9vxtOQ9kVW73dtePmNPMIObDjeMbtJhUKw9YtQ5JNde3+4L7SD7ftMQ5Jfq98a0z4nZbuZmoAsG
8xnuKmrondcQUxpz0HsPk1q7FHehDJ/VOPh3vmdcmWZt6D1RhC373xjQgwePWVm71M+x9sA12g03
a1+cBba82hQVkSEIzjfYHLEsmuPnUoZ3GcY6XzvsHO21c6lZw3qXag8ed6/3SLvyYu3PszDqlRj2
oKKxAuDgyzvxRrAzX+tsCvPdYCM775H6XbbQzHMHjICtEewZ0OEAjxXfmCE8UyzOb6ZgdEIzzrSp
i/DW8Kc32qMpntV+wwzjYaAdiBwtWrQ/srSYEzNMinHInrxH/5nba2JArS1l/RPkY7OevpR2ORoR
fsdaOx+5ychtjhky167IGnukXPBJdtoxmWGdzLSH8p+fOjzVJf/7r/+FFP1X3cySOpz+u7D9729d
0y9Zd/Xv/v/6WftftW517/78Sf/wnbv/9v3hP/L6//DGlpqGfr4ffrEU/OqG4q8/xR+f+f/6wT8I
AE9zQ738x88yJfLV9TL96v+PZnk3pJ/9Pxk68FhW9b/8z+J//Y9/d9zw/S3+KKf3/+KHoW2FTBpo
n3VAE/wBWXb+EpgeewQPr65NreTfhw0mXxIE3D8xQXlhaEEd+FeCgPgLX+A4vJf/Qj/y/5lqetMV
3p+HDSZ0Z4rubfRc5CzxJ4JA2VRpZiYFq5INYicoFJ0l0l72jhcz/C2NV6on5ksVkFl2l2LnBInB
7G5kVm6zbRi97I6bx1RE/WqeIpMropow40Ay79qz0QecYxfBkcDrkw3fjJ+CXCc9JT2VU7VRvHYW
yrpA2KVXZdrTV8M+2SbxZPv9mlA/cc4Kl2bp5GtgCwnidRlvpXEE81yelPD3VpC4G08zed15XLve
gA2QzuFN1OFc9EdnhXEowf9id5SUi69GEuQURnLk5wFYU6Ei9hpsXFE0ZPbBOqFo6U7QvycXog3g
9snB5KmzagiKlqMMtlU+kdaIx+MMqmZZpt8zOQEqGBlpezjxztRH3RWZy5ZjopTSzV7HENNjzix0
JRzgVW18i7kmOrQdw17wprjoYmJ8PRyvRaX7IY23nZP4G277lIslCUUBJr4fPvaQjISBJ0qDXzi5
i2rcl13FrNrGJyeJAlQMKzjOY/pzLOq7+4xUc7czSBYD5gn8lYuR8ZQ+mJVX4aSKyaUyP2aNSjZt
jFtqyjiIhKnzxu6bjSGFl/BffmP+vNp+M+3xKh5s0Dkm3Ya7waUXvEjjtZH6PaEYUGG9LH8UDpbK
eHIZitYe5IfMGi5J+RwNSjsUqY9kb/VgLs649yC0npqkCzaTYd40sp5oSRpO+FIu4TCyd2KyDyLa
HQ9V014nW5r48PEXYgqaGXnJkjLH8pFTHn8Z2hcguxx62xD3NUC9aGjuiTb6V7srwhN1Um9sd9ON
WMYL+QA6gLzqpo58uaXACWU9knfICAD/eAgcSYSZsN0Vy0y5n9x0JENDXszxPPeeQfjsq/Aa29Gn
BHEFPrB4kwlf6tjl+OQEcbh1abM1jFjsmrZOdvMooFoMA/wl+g6JBUfnKRjinZlz36f/EZ02/zkj
3pD4Sc1NJd3HMBxaLK7FwaYFYOXZNsctQUheLWBj0xQjzii+JEcctC+GSpFZrL3JPobVXGw7u2Su
MOLbVMAjbeqMycusnQgAlsDdaslKbDENHOHzvENog6xqVI/OFCQHe3E/uyK4pyLuax4eYoXXC+tA
tK9rtY2x1VMiUW8Wzz22ggwbu++aRTWaTqO5TQuDqYRznuPbtlmeyPAiV9T0ZnsS/wnYoiAHbeES
r9jJ1toTbcZgSTSD81ZyT7V4vzEnm4xKCjw0dFa9wjEM165c2RnOCNPmPO5yICOsSKvvYrTPaB4x
KU8mlXlY4xSowoNJ8wuzB4yjvS4VkiVwQNq+qrspaNu19OHBeSp+NrvqSmikQfEyebdFqrcr5tus
pbq2JLGfiWkEWMAzekiyXZwRO6yYjLYR9dsLtpo1MJ/X2NX3jcG6GjbZbXiSd3EFyK2NhgEPNsdX
wwUtMMNWkDVZ06Irl5Pqx6MYk7t5BElKKqzeuJwOtfBLd06THgwceztfcD3KCbyRMxLvatmcod5T
Genau6i3bpFJ72l3qnAckHytajrlR9XezlYYM21IGDuhfbKdmF02lIIGdj1nbXim7sAM3NHr8Rl0
IufqQUKgKiLVnRGRbo/IqJGYdJ9E0XuIi/zVZ901gSrzZU5Aj1oxsPeHYVI7ePY5g8tuKvH/hy90
RTq7mhILH0dxplstlnOvOy5akxzXpHsvUgowACbXm9CjE4ODR687MqqI6exY2k9jW9z1l4Tj+aVr
md35BetE2y9fk5c9dIvOTesOjukMdvVnxMBmQxsSCKtpviRywSq1nIrSD1eCfDGYBpxqpe74yHXb
RzuWz90wvy+6ByTQjSB5vncoCOl1U0g4fOd1+gOVdR5gJ36/MU9Ps/AejXS6t5rGOo6RWZ4MSkhG
3UaS6F6SgoKSZB4cXvjXthunba9bTFJdZ6J7TRpLh74JaJb4Yrhoa92AwlMZURvg53JogdM8+J17
Q7igPoYc51fGI8ybSR8n51XBtyakQtOK6WK17t4RD+Z1prtYBKUsEQmDc05Ni6frWjS1Tve3jD5N
Lr/Qo+Ar0O7S6p4XKk9ZPhziQboDZtBtMM25MRgPKN0SQ8HaOdS9Ma5ukGkqoC40yjD7fODpRMmM
0H0zfkVyqzXi/LqUNfC4dn5aCuth0D01rCjHfqGbs9MdNkzwT31sjJcyhBlAzY3stT+G4hsL5MPK
cJJ8w/adOsZVPSEFhXOabH009q1NgU5KkU5Noc6gm3UY+jDc5IYflj+xCNaE1hioWAkbEOV41yKn
oWfUXT0mpT2hbu+JHDjKJZ/AuDw16NbGJWE45XVJ0b1kAfstvHDUhUCSESsOaAgS5CwKRj+wfDzk
WlqEeFSW7aibhSgaw85QOm8cd9I9sqN1ajzgdWNLJ5HeFKCdZEdf9xV9B8yU7jByXdqMKBoft55r
0rDF4Ew3Htm6+8ilBEkN+eOE+SoZ/P5Se85IqEOTFnR3UubZ4vz9ItTNSgx+DL1VuW0oXWLau8Nv
bZ5Csp3tjciJ7Be6pSlJ/c8YZijWwJqOuEWsZvr+3LC6OKP3K+9fJvgBq1Z3P6Xhb2rvgLToVqiE
eqgYDQxshtCtUa7uj4pNmqR2KmXdD2sVws4c4Xrozqleh29bWqgqOVwCaqkepG6oooMS+BylVSPl
VT0lVn5Km1Vs0msVESbWPVeKwiupm6+YZS4BNtGF/mHuaiSTmaJyIxL4DL1VqtC16vhnLzNmn3jH
2aI+ldF1UAwfXfDzXcrOrAeIsula9pFGtcfUQ0bM/VEObDIbNvpwyFU8/KDW7DZ2KkyYaX8YPXIG
frng0wg3Bet4NrFXSBez2iQTSY8Guo7TVeeQelVD2VvMFUWKz6Dy6mP2O/BjGi+nVws/88bosYtk
ctEAy+ZCT3t4k1VRsTMBr8w4qFdDbT82FBH2jbX/HqPkHmO8NOlJ+U7imIYt2wzVN3vLYHvBjPWH
FxJWhudSzZ13lqQ7/UxybeMCrgODyyXnugVq3u8WDOihIGhUey0ZBEqniTAzW69RGDwXsx/RFtu5
6eP2i3+xjO/bsLqPOzSmWlqXzs8ITVKhsnV6+UDcms1NzU6Z6wVXKK5p8glmSujU3meN/xqluTgZ
fuwcVENMwQnaa1BnT2jKHyiwoH4rJF1iQ6iG4K4xTDxD89tjqN3Agr1ApMzPQX10maeCaMG/Vzql
Ws+qp3Nr6dhtzHo3ngLloNOvhwZmYySZyidPwcsY4/zUMB5ZocHavjg6Qo4/O9Fe3dQ5SmfwiBIA
4K6Z3HKq95OtrRjKoXRCD6TKu8CJyRw/GMu7qJQ3c00NpM+0GmODtxrn4GJY/W1QMaVJ/PY2ja1P
lXZUM4/VeaHdfjV7A2z+ppm3nZI/W7N/Hwz6xYSvU96UHRLr7teR81WoZ6FzJ6aNGdl3HBIqNbTQ
ZQZU7cdojMO0yzNATJFPJSaxgl+OS8Fsged7k4Aw3cQyFvuFiQ1xZfZvbcoAy8cFEiTzIz0Q29Bs
wQKBpNkDtFlXApF7UcS/ao8VUhQUaLQeRs/ZOCEcgjtrdL4zNfehdAl8VngRaZ2ZD5PB3cVtrx4e
Ijq0Yeb0bGFc8y6WbnMPF6+5n/3xoVzebBMAZQsHmK1QOzwW9KwWbWfdj9i18pIRf5Y4X0tCMLwT
ycFLe3Nv23SApgKBqqOOIiXku8Yv9+ok5M/SRK0KMTm7pKCZ3s/f5mr+GHOsqPFlBmeaJh0KSy02
Wb+0BwRrbi+tsa767AUq2CO22h0VmLfQVSk3hnvl0NdXDuBfBjAtlf8SKVMjbFk44oLHIfkY2ROs
qlxcRGsdZ0Wpd2hhMC3UHQ5idizFV1O1r3FkgT7GM0wsla5Xv5zYxGV3hZfd1hMOLIa1DUh2pPEl
u+ee+NJRlV1CFLEMl/rCxPtklsYKH08PXuDfmXRxQmHiN4xNuLwaO+IXIEvZXKoTe5wg5XuGEFDX
DiPelbSBgrME4loo+Bc4EWLjMygfKiyatE1dRg57pwAgDb4F+26ReO+90qMLP02P2tOOKWN8ifKS
Eu0GqDuJBnPrj8waG49ixkmV6HdW464DsqyFisiBUaOxItB570f2j4mIHKcxrpbKGbZmUz2Okhkb
ANHB9JnnJQQjpy/wYMzLUltuHZd+hyojS9yA3SSz9hF2/BrcA+6XkjEMdl7w5OlTipV6jODKUEkH
zEtTgCLuDJiIsfOU6oXsW3ikaAZbmotYKkoIzkT9OfPOHk1LQXA2M67CvM10IcKzUzEfyYt3IR7G
vnlsKix1ni3ppqRFHWAayl/pIWHOdIjWBHeiyDmIFvLYQF53M2by3smSH0HO9Mj1Js5n3N//N3tn
smM7kl3ZXylozgRpJI3kQJPbN379et9NCG+eszd2xnaof6v/qsXIRKkgCJAETTSoQWRmROSL8Hcb
mp199l47b8iWFDAjVCa3IKEZIafxHgobWRO+uM7CohpRY/ceM9fQTyz6XTLhPHlQMniRatgW5qg5
RuS8MYLyD9b5R5VARuoLjSm652lqBtTIBg7JRvkA/7UiAND+SYi+dVZHgQ+WxwnPEgMfS0MX1uTJ
bO8H6DMhqw+upAtNfZI7HnLkCem39hAL8/GSYXzY4P6Rh3rgQZz392k8Q8FYXj9gBUziAEZWcZCe
oDK8zZZkP+PeZJqPKavhX/wm4UZa/ckP1XeG9XxlOx5CjUkkwbSdV4wkIExp8aQwXPx0Or8rR5bz
Hjdu2BTRbWZzRy7n9GpXQIbjyN0ZkXzlh+Rp1qVvPIeLdRRwLZmc+dLbfcbRZRXrVls9rj9r4zWY
+EslgBXtohE73dAkW2IdKCADpPcKhhYGPG+lvbjepx1hJHCEdPf69u3E/Whtc8Vfl14N2askHOUR
d6hQSZekVUUIw+UQM1/7gO0u3hA+yE1NJURZHfPKbs5G1vPxnqFw5DeUYTwggNEqPnY3QdjcMx0D
DPHerLA7V3Z/7qLgl3IdeQjl+MDFgAujcB4Z4K31FNsEybOPmXXQPir0bd54r5lXqh0uvLT8iozq
UlTJR01fiYrZvaowhEML6JKvjnlm/ULmF8RRNNypELxa7OvHjGpoBlwqS/idE4nxXB/zfgLaqe98
2JSRRHGSdKgMbCwrYPS6DXDZQdlj5FdXw5bfA30UPcEcv6gm+glwJZXO1UvxyBbFsXR9e2U2r6Qz
+RbO8pPhYekehmw+diYKOhVga6PlQjX7uX074DmYqUbPZoyBUQX0kN95uqok2brO6Z/mtnpGIC82
Cplng6rPWAH74gT6fK3n6iOocWiYkVPs5oEcILgZekPN4qnlpy9StphENMoBXWjwK0kHi/dgpEME
dhump5FMr+SyBB2Sq1xfB2G/SI4v7C/JHpGHsoUuRnDjG143eIdoPd6WeLlWlJw8TK3tbGKDK41Z
mT/ejTs3Hjw6GFUpkcUuZ4rdgDCoz6XIX5sRPGGD4a70yOs6wEXp9z4QJGTZ2TcLS5Hdua0Bcbdn
UCxfM31ompgKuEZW9n1c9CQponobfbEjfsC7xrOAIBNpnhr2tGLcSjlF1nIJF0VkgAkOUaxFXIhv
h4shsJI0VAUP1pIflQYRoaF1Y/5lJOBK3T5mcLQ5TDkRqABA1cCLICS/uO0D5kVqjh3yWBCmgKZq
/7Ww7sEaAzExsMTQYNZjwnr1iYWSUQtf2rb76OqqQOCkXQyiHRguWrbtx9Ye5/suz0rikvzqSbNE
y50Rcg8ldC6xHSlumyQ7s/gGdqFJV2O0uVYR4UI0JxTQJv+2BqiShU85j5+/cmbwQY6WbZWB385v
5NnrOtZTgbyKukN+e6FO3DqBQNwEMDnAsxa7qE8+MG9gALdIS1PkAOHNu3QDk2KZjM2OaOWjLqcI
vA1ULpdjmxpP86bNYHqkdQHxWQw7WVgf6awelO2JY9HzMO8q68iXkMdKKtZhLMGBL8E4ACZoyzys
NTnJKDHFttLOKSfxDr+y4aYSGrzCFMZDd2vAztlwbYlEPmDMGmn6QIs28vKpK0PKsW2KNOaqWIa2
7wKJb0kS4a61IKqO4lradg+rXV+cmXTWHPFwHDG/+YJ+QBx600o1fbPnCbsD8RXsjGDZ2JfN3nBQ
jMJxyC6tKi7tQpWSbVFd07Ei09Oi8flJ5R4WenUeyfwUo19bzVASJ56NFfmzHSA6yujraE9EDaOc
032mJcu7/L6m8Rn/wIQWQT0ry00kHRCmqqZ7YqBohajKxcKFC5YemWIeeYIPZXKgZpjBHceZyqYC
MCvb27HwYabPlPlF4P+6VZaxLA9Vd19wSEd0myKGlk4c3tYDqlGQcYlmM8tS4Un59qEt9JJwqi4D
7Q6I3KwGkRxCjzoPU6o7nRk/ZoF1Me28kURqdT8b5Q0+7o+uR/CnYWJaUfpy99ef+UzMG5XHRFdT
e9p4E46INhlwXvLIDEEgUg+gFD0kIb3fOb1rEr+KGQ47IZklWRpUa9tMf3WLVBjFA4zDZF0n8W/i
ZinfZh/Tpk33bMtsw30KSMuo2PyOySaFVbUWFTe6OHG6nSmrR9NUd10Cci8yKeWbUroIS9gQgvbm
U2/5x2g5rhJMrquOTYqlnGFX9vrWSvqTlZnHHsbFXTKNv1QDC+4F9toTGPOzVucrqtoUxsvxPGVI
La4mqGVjb1hbDS3XCQfT8vFYF0VFhqMND05JzTnxiA9ooZRPt9lt45Ch01n/m8zqtQ+dYmsbWx3K
JUg1zOjwxmclPEYjB3yuk2c3fQoOJwiRR7W6FX5yKRe+P1Hgvtd/TDOigQ/PbDurj7xiIcwD6d4f
ZXaWjboJ/braF4ImlawpLq7TvtZmyS4GEuomN1b/9cXkf27r+N9ZX/5P3UySCvoPN5M33Rc5y3+n
+fWvX/yPnaT8m2O7JgtGml8druGUuP7fpSSfNfaKgRQWkaaFpK7KRsf//E8uOSfhmLbPtlD81Rf7
r1tJ62+2FHDNZQCI3JM0tf61KWZHe8dMHpWK9e7faez/+PP/RXngXZlQ50STK5mrf7OVtHwCWA54
bRkIl/XKv4lAVaGb8o1Bt+ms7J6uE27OY1yszOVo1J1LeBhhPwdGfrIFN9GOzMfWbTM0Fkazg9NN
L0CtaDDza+IFdSAO4+R/2H0SbqtqUYMUTx9BvCjvDOcc1LlBV0hE5mNaYglMavUystnL8Mb9Wa8Z
0fPVUuy8DHhyGfXGv1iTpqC6mTHQXAZCHPl3DRNiuYyKkpnRWoZH9AhFbGnF9f5lSu9ZGDEQLuMm
Nj00FSbQOb3rCwvRj8l3NS9DaryMq8HUvpa6/A5HQZPAeOd26jIvA67v2kdPWjdDjw3B+o7wAaHb
0UEulE+17RS8BFa2fCERGhifG3L7BgJfylxtdf3OcRX+qfQFdcagS8mlK9KrD+EylEvUfoma4Fzo
jO4R8KdPmb1FyyifLUO9Wsb7Ev8FWPHXukTvSBR3XXYrG7GIAu4iDzToBNMiGBhC4kAKeMp0+iVb
RAX2VXfNIjNUi+AACqfa5/PbiBKhFkmC3QO6BCpFjFoRudh4EsrFg+iS2xzRDoa4Q7FIHP5fYkcr
9oaJwTGpSHG4LEpqHX62BSvRYYqCG2iybENmeCQDMOWxS0n8pIO1EazTCKg8pimfD3IbKFE0b2Hn
4FZcI84ki0wDzp4O1EW6MeLxD0/KpRoRZbTgNYgXMIFmoMN3B2uuwX3kOjmD3tLtFvvPRfnDrK3X
RuQyo+J3P4Uxa7Ji+MiK7qdbRKZ5kZt6gTbFFvCcOjhecbF/oZ9eg0Wkimx9dSrgmDa6V4m2WPs1
s1GsbwMULlyo1iJ44a2C+8lUj0WDCpAY9kWC8ScFPr+zGbFZJrhHs20vQ+QNPx76iNshRYG2j5IK
8iU4CDqYnuZFiCstUml0OJnbkZ+EUBDDvFSjg2KAiBcvcp6zCHvsLAh/YPcW5Q0tJRu0aPYN47Na
JEF0JfLfqIS4JVGICKn4XQ4cnZ9gERQBJzoHKoTNU4ba6KA6iuSl6/hr5Xx0bLKFFfdwM0m5LpCD
bvwOg+4iYSq0TIMd8bpC3YxROdnboXhiabjlhrnicfQ7LZJohjaqF5E0WuRSqGcvE/rpvAip4SKp
YiKD27TIrOkiuCr/mmLQOEuoPy6KbIwyK2w+FVSqVIAHCq4UZWUeY5TcdJF068UZby8yb6nBHtpI
+si/sRmckkUQrhdpuE+qm2QRi8NFNibQAeEFJbkt2PJx10JeLhad2axfvMnhKcKbjWffyZxqqzub
kItEcZ5ZevKtWLcE5xQrm4FhDvRHd3AIZu+yaLqWfde9iyCE8fVDUuGg1Yfyw+KYcgsNFkP41LLz
ahtcDQDDw4HLa1fe+oZ4srSHMSrMv7gj/SQ6vtN8yPyoJnMCbhRlsxbnKeEnjMsYpyIPBX9+rhxC
p2P7xwORxuVfP6OLlBu7TT7mPropiva5y2D1DodIN0dPY2+GGrvCZ9Hw7uDrqLn4mjXXbjviicSg
z/XnPAaEITa1Nz0lXEyp2JwPbFl/uN2nG2lnBWvzAtpI4ELDLe5GVxb71mR5aSbjCsg3WRyQVL50
PlRpvC1tWH5wwRJN3qu7tHHwYaaQ+xc4IB0KiUCacKhJCJJ7a2BC9B1KdYfSW/RLIOQJFjAQUBMG
DPUTAcjY5UP1xYoXPJSY7gqHp5ClnQ3fsGvhzhcqy0/OKPdqhJAfcRYphU24mIPj3A49fQXyC7ai
Qwtxmx/Emm5Ae5OAFVhFhf2c9b21moYacmvyQ9DuV6fDix+OXwZgEmRb52ss4weHya5sI+RH+Cur
DOb26t0ZeZ5NzdHxzKdSth1IkuQ1BmvSTeq3lMk9V3EoTCL+yvnvMAo0pG8WUb6mr8LhIDIEsbYp
ap2tm3bv6EwnYXgXXynBih/rnDM86tk7tnOLEcDNd6AB7r1+PLeavcEg4OrGxn3qqhacUuGdjJS1
8zAcxzE82qmzIyvKfTsofz3qO9auRfGOnonAEf2Lo/FG2JREdklzp0bmIo4GqmS5umo5XSefYCdy
Dmx2yU7EinZyhv07R7W7iurw1u2nkdSCA+ySv2Wnz8uDA2H51hv9G7spr0XAE8yvOLsrVOXIeOyj
4dl0vWfWO9U6lc77UAtw1vjIXV99hJ2Cpkxi0sCMsI753S4c3hF9MZoFB7b52tGwCXNRliDezO+I
oCfnqPVN4LBZ4SEJNohiv7Y3X/mXbOd5+JNwS0nzzzq0KRTZU25KXIpxzebEIIRsHoI0wsHYGZRm
p5F51jI+FWzpUBFJEfYBvnnk03UrcUf1Q+Vus4lH3hSqW8NwNjXqB5rWkO9tnVEJnFk232J2ceDK
xSYy2xuf+sEmBmxQOUa67pv23WrMDw0tZQUB5OKloKo7sZxPwVdgmZxfzfgpTnleMHNWCrZ17b8J
Pb3YAV0chUnbMnd6ZZandMAZ6pERmpMHwKF0ERucM+RSr5JVTa/Ty8SGUt5Ah81mcW3j/ikMh7ud
coE+6RCCa952N2WZ7fqWdDMYjBw5ifm7OZj0au8BlAtKJSqP0R3Z0JuAnRTZiytMj8pmYubCoYJb
dbh50u5BNpSOpHx+5DjeeUP1vpRHSBbaG3IJNLRhFIga+eIXEkxK7p/HuTtYRvTInY9NYapPy85Y
ps1ammCyGzouzagCzN3WVKf2+KQb9elDt2SBU9GnWSfeoZvY5ZX+byK55KjaJ5aVv5vKvbOJIK6B
IK8AV1RfhbvRU0PeEQ7YidX0jwxUCdRURjcNl0fo6P4pF4TuKgfAWK2I8dg2SGVvfK0N/QVg/Vxq
wWxf0LDup8lVZOWzqjLUB1h6a00z775uQixMlX43/O7w4ATeXd4Xv2WDR7Wikaduu/CiKMlMxvY5
Sbo/1Xgn3ZALrQN+FI/htVTup+NjRo6GeG+FzfNsyzuv9a5g4miz7vjwb2j3fHUzFIiuYhVgYJSC
wmQeoGj3664wb+MSVQGa8EqogshWeZ/F1RP+D/ZUVnpEi4VuawCBE+NAXad1aXXx4XeIwG6q5m3J
AtYyvirXu8+lxkSU6JPS84vs60fhmdk2oWmYc4jKUwUJp5u2k2UC5Wy6J6sFPpRNDzYXSU2OlqzI
ArZGCJ+T5sYf5AYUN/VuEfbbWDzlFCWQJfpt6Kje9YzCTWjq7ZthEHdqYbinMqey3YVb6Rb4DfEJ
k94cz04T3yk7eB4EGXIKvW4H3zkn8F10QnndKCyCmxO/2REvDWuiIwki0E6WwPsN/nQlygJ8a3st
Zu5frgi/yIdS4zhQTUnVD89gZe/gQDcHP3LZfvR1eVRLN4qw8heQB/tusIyrS05RDYJ4mOYtaIf6
zEh2IhS3Nov8kS3eW+/WL91SI8TlfmNM9mvqZIS3hleHZDK/nweg7gfPrIjLUOLLB24wkns5Qc+d
uCvloCfo3PRf6ry/RnwX3ci6L2dv7zwagrt/H/EFTKz7TnI5ZU5xODe77LcwCs7kvP1srH1STI+T
59xW+YsvPrVnXgMeqDAh4sdAoVoCw5zbEIhsjvKv3r3Q8zfaAwvsyPiFS4u9Srix8b4ixrR9va9l
99tDjVoRCVSr3C6fGevOA4V4azcDsJynTnGTtIw3nTqUtZBcQDyGqWFqD5ZSJypY4Mn2pIDZHpLA
jt89WHo4M0pUjMWVY42/eSrv47Z7NvCFJHjtbv/6j2JKm1uSaOHWt7h+N2zpSuEkl7he1qu2KPax
CbJGK0nmmkYJEP/sZkpcUKkWD203k44aMPtzorFB8YEuxJpSjemm94LxZHBsrZSYrF04kWmAsPqR
2xa+CZoe/PynasKtpWf+oJJIgP3do2amd4FJsxP5iVXTWc8e95dMspHpGlwvkxMzuZKLyUw6DnWP
I62YCONOmpY6jzhsCnViMmBCtKD1rqNbGPtO5nyW8X/xob6bgXcd+si9z4rAOiWuY149ht2Lx41i
xEV1HVB7zrz9j2Hjm0dRBZfQj27T1lGrlN++W4TVypfkI/qcOHUnA9ySeXLJx/BCcDCdq1dQQzti
p4QrbD77GX1hAJRveokU2kf0OnTM/xB+nkZYGiMtpjMuLQ5B/Dh1ql/7Q2SKb7gMl7h02J8aPwVx
PYS0rU4oCw6ygNktpTHbE8lZlFcpnx3ZjWsv6M9z5wM2E+a1n8zDVKuPXgc3JNo/hddxHzHsn4Lo
tAzYBaNZMsphJ8SgtUkCscNYdFWemA9Av048oEIoeJKPQGU/WyapLfqRUyOpNqJL3kQ4sZxpLHPT
Nv5RVol7UzovEU9iTrDiWqa4kHO5hD61s5VDINZGiWlLoKyT2WeB1Ty1jvUqjQSXrh5Ix1j+Vpqx
jdwZAO+rIyo4yc4RFTnm0rOZV4hTknb6im2mb2rKsJQVq6Rj09guvY11aT70Hb2UfXNTYwRbOzqO
dnkfHOlJo+/mKU0K45QROjIrhOUaDH+JIronQ8br0jrHIqdiIpx4W9O+/OJCz+2mOvTBQPFHzSUT
ung4mQAL7KUOxgnXcKI/R8pmVl4qChCi3MAAu4XYcweft133HK4sibhsk7top2+C8wt2vnjwQtlR
PAymywkGH8ezhWSZ1jj/xo5CDO/LKx33bI4/s+/udTWd0EhxiyTE5MxIQGGq3IvZuRh6p3OXDu8a
WYDSs3Q6+ROn5Vgax044ZCqH5o8RGlAKedvWflvudHw/s9bm0cPJwWEBETPAcgH/+XH0snlvdP5+
Srs7M6ug21rFG1g5doAe+julMJtCFPjKseAWuMTsUOX41l1mq6B+9cF+bAJtsZnJi/EMM9TOJ6ar
9LXFer3VaV1vFKrSTzDdkV35ZjF16Oj5YB/jjRwjLl3irtVsm5TBnEIrY2159c4UDbWRfgVWXY0v
MX4QYDV0bdKwIrwJP376HnhmRE6zBTjY1ZeA/tDEANsQKNCuVWs8VRn1yTrN3zp3cRJB9aM4be24
4rGd2S/Kdmt2a7PM9RtE3j8WGMobDVeXgmheQGpfsFcB6XSrfA/nvTtPvr/hkVS4TriNs7zZ6trd
QaJNtnhJdtpT93OnKFj2QZQtVHDUByQbU+5sv+7XZm7Q6LcYLXUK7p+nf/kL1pAKtJRInQmFRgbR
H6a/t2SaqC2Kq5pNS3GIO/gxVUCQmcqVX2dY8omZSaO7Yf0p5SINDuOn5RnPalDutlQ9jjgc5VLE
TAckRcGlUlo/gmwoyx+nfXMkZJrJrb/qAEBMOC0+TKv5mEJ4GFYrt7JjNrR4ALAiXs4P0zksjIIw
RyHDiqMreSwnWkGywIi3DOy70epvVcH8V6/KJ2OJLnVm95yp9g2KKMVp3Jg6z34AQRJu7l2VfiKE
ObsuwretaNJGm3+L4jAFnOn9icrR3iO7QZsgUWkOlDU0mfVgJd9ZJJ+0J/dOP79M1K+t6rawL51A
e7OQE2t6Yjxsflr2fNPT+NnIUPlHnVqHpvx0O6BPDent1ei7V7xDpDYF4tWI743FOMUikBTSep8k
Lb5bvx02gQcJvFWYrlLLJGVAInKgeJHtk3Mk0D4RD6/i7RjbLw7hqdUCEsnkd5MxGgaoReZccRhT
4UU8jfolnCVt/ZI6U4l9K9qXKjqH47hpsnAzJDwZErut91kDHZa8lwJG61Z2vsspQSBkm5wsb8oO
lSguvoWDFTJiTWcEeMvRO0eyvO39uVxqj0Ej9MFNarIOridzxwbsuarJVzUxRiUKpTGzy/kmMKd0
Q9QBzEzYfDv8nxV3GKsnaV57H5l97D1PkUdnI2jp8pgQZ9mTgH4be/00mRTXay0P1G6zFO68Pabk
Pf163DYWk0qFWKaKu0x6F+qx1yq+HzAbdf7CGCx5r1Ml4PBV0U/e8CXpvOrY+uZNPQ60K7DjQzRH
awq9Q2g9uA0snT6s9zkcwHax8DAZ4v7H1fP/9yr/ecycGxCL+g8SX5fP//0vZVXm/+5u5a9/wD/w
cha7FREIsvR/p8ux2/jHbiUgu+VDIPAtlwOb7PC/7lbMv7nCka7perZnm44kgfaPxJcDlM6TXEjw
Bgn3v7RXES7/GH7kZQFz/Pnnf/JMQY53CXuZLoAcH4s0f///QcsVhMHEwACypi16IwJMJF4rvqmO
k4TCeU5PItm2M0esctmJlCr9jkfjnoH9MXX61zkccJvn3XcZCJz80Bcq7R7yPvoG6pQdwY9sc7e8
CrshQ9HH7YEEGwysuNpW8aeyaTr3e3XD7XFpmguZR5v0CLrFX9XFgqHU3JzbmogE9nB2OtYlMmcD
QKrxDPvmK/bsmTBK/zYlI7ae+Nms8U8AUqdK8XEGj3pwy3o/Z8WIDYBpbuD5No8eW3vqsohd07pQ
Za9hFmCQQkQm+WO9C6hmgak+anxI3o8am2e76fXGCHOo2u1dZXQnnUm67kb1kQLS3xTWO8XUtJvX
nPpZE9vb2k0eevu1NHPUyyS7wQG87rjRO6kC69wedFuetDF89rb1rhp0/cx5aS1iWn1inwDCgf4p
N+hO+DyTz5qKCauZllePOZzjc2uX/V4Qh9p4ksuetMxbnD+E4InnQeupOLohZQy+ujZluaW/52XS
bnXyBv4HR8rJIh6a1PCYuwiYx+xC81vEu2jRO5vIBnA2Zo+d6fOAxa0w6ucwYNXCzR6Kd5691SVw
obSqd7LeBRvDRc/Nq13XtFRgZjXbhImLZOGTQ8+TG5n4yXbm5cKhQG1B6XnhzsV1y4W9X0A6ohbt
JoUcFDhk5KaJKE1bMi3HZyK57Hlw62xFdyc96LAdviC3J82VhtwsfTySVg9Xqsywq6cj++whJlwD
WI2R88ULqD932doYxVtd8NP2Jv8mAnTnpmsfWi4OfPPI0Ldg76fsNiiYHkQx3fZLjB6YML4M64uo
QXEWwSJf4KTh47kiQuju4izDjKTk1UzyF++RNT/0EZvjJEuPxG8anujDtRo17ZGIiT62Q7stObO9
GSaz4R7tgmd9nV6HZvRxh0dPPT5l3ff2rdsRXBTCJbvdgUyOa5zNtOtadfprldmhbV+oyPjw2Beu
56a7K/+Ot90g+bxXNvJdHaFH5zGIP4venHVnB4dQWL9o/fatgEJuDRSfhUsgI9LRKaCVk63To++U
L8Syqasq9IYoYE9a3Nj2CR0QWQH6bBhvtM7VTnVaUFeOZusBgg27ne+7/iaw7LfKMjZdOhLd0/1z
amK8ELSSbgyeQ6uun6qdGJKdYaJftKandoYsflKO7k3iE8FwdHbKFlKcVUw/TkZ/YqDHpy6Zee0C
6O4+g3Eu3JkbGVZBG6YMomy+pQ3UWkUPBFueEz+Fez+SH8AnrnZiwoPoRwvuejCOrOXW3E22hm1+
RXV6TGgwdB0qNftFAe/9RQsJ9pXETVjqImYHtlGlrNZcc+A9lO1LVQZkuQluG/BmNh7DMFs0rufR
7C+MMxJ+JNDcunjxgGvqIfnsCiRBkk6QanBgrFlUbpgT7rXP9YUFQLKxX6cSBZ5P8Ji6PDSb+od3
iNR4gkqb8BYaE8tC35zfei8eN3FFYZidcrM3kyk7E87dFq1+RfuDWItWvZKlc4eKfWKtHK3tAc+P
5cf5vuFlSP0y4wNH/0dLjfY2C01zA28nSXPiRhWjqB8gaHlWRJFxPEdUHOLgav0aQtJEixENZcl2
aFn5pE51FCYfHyDpm7rPXz3EBAxnix+k7q/tqA1S+rO3qWs8O0AJqC2YiuwmswdAFjYQZNuvfhTl
rA81aH8WPxrnV0Zhls88MC1NNHNUrrsMg66ZuqwEwDdZlGCtsiF67kLBTjDyPwOcknbzxKSJsYnE
aU1fxdDwMcx4Nhf+oprS2zzw4VjbWflWOVWxzqBRr2NFPGReVI/CgpmhQUXYXA5HlLJ1RCSc1SAX
zC4hTzJOb/lIoedMi1yPCcismMhiIzsFuplXOcj1lT8G35YNfL6HdLwhWEOZQzERZJMgNFkE8abj
9+Kw/Wn/DIkKTlWvcNvTdglCpS7OwNivTUTeeY4Q0lElADdFlHTD0GQhuanhW1GLSgn65Nn4BMqd
0lBXjG6+ryPUsLFarvmxCSKywodlkCS2GmHtzIawKZ2hR5Fnf/roi2PpSN6Rc7bybiotnXM0EhVe
Uo40zAZ4GDzajQg79HkerNlFP5hl+hhPxriHgrEhvH2bxS4zmO91hxYwJmXM8ge6OS2lWYd0EzeY
FBVliuuajT892/zRICVKJ0D0DNEOrDqUpxoi5UZoVo9M5Qe7UQNDIWpb7Ro7OIcfZuH8kGf5WeRe
CcNpK4byM4lZsZPOIYEdKe4DSjwL6fLkS0O9d7Xn3vXRu/bfFR5ZriZk8NK820BEYeYx5vTYhvli
SaNKpB/9C40Cm5kmQrKxaHf2wOMaRkWzxmvLVSQZq60oFV3P7WBvctGj4rUmSU0XeGRqHS0M4RxL
3mfZUM5epGgYkuR1JP1hwyD4pYrkySGbeKDm4oErIEa92uXRlvoUQshjDyqOSrn41EiKj2KQsDW+
h5NYXvV6vi3cCYxSWTAoUBUausVmjEhwDk70Tmn1TeuOj40m++EpSr7IBZ5sxxlPNTik1nPlLWPV
0RnrM/tyEvfsQ7Y9JHHsXiaBVlcjwlS72YSiUaFvNzFP/zSvPm1jfiURsPas+zGlxcLsxYGk2oYA
ET5d4SPewHULfBOvnYtlbuCpfYLtOqXtT+NydoJl+81H1AfLoIE8GGf86aW/nuZmK0LRYrQLSH3K
6CsrjEdB6qzu2mITZDjyZEWdNKq6F+cXUzsXUGV4iD2+27EkpB5Npd5qKwf5hKeinOS9shSwPQOQ
fzkwGDuANMsu5HF7IICvd3lNpXFPrQceSoTSP4VX+qucaAweYkDvTNRrO+KK1oAqEmatob0CKazi
4lLbatjOnv4Zu/5cq9bcU4f5jg72Yo+k8O3Se+KzT5KHQXg7oABOeBiOyrhpW4MerApxu87D54zb
L89Vaq0SrweGYIGzxYcYFaqlPtx0AC3FcEQwKK44F7aGFZDqK+hoZRw9wh5K1mpucfqFnFO69iCZ
o8xm5O0FDVOYPsPXJLWHLS7Lu6ygZaRrcC6QHHWTbyxY6YGiRb5Occ9CmRu4g7gcN9gESY18k6lI
wMPG7sH02RDgGsE2yoMF/M3aYPYkHn7KhH+yGucjtnqLG6H7FUfNExFnzg8j/s0q6+Cm6bSh8TIl
XlBgJ+0pJ+JZGWip3wWyYGRH9F1Rbrvjpbe2Y7Bj18bO3pzsLesq5tXoxaGTIg0YZPEEgWukPI40
+8kHd3xKPVagvkKugMm+SZX3x/PKbttG5r0WQ4FRGOaXXRV0IbdfLlnnOkI8CRQpvXGkiaL2t9Cc
aRDjr3RJ2FFcgWwcYICC8lDQRMXfa00akjtc2PlMbUCNnQySWM/7wHM3j1CK4UBNePb1JfZ48rbg
VtdBgZIUJTt3KKc1II1rW2bUwgxmjXLIItNqaxCiuC+N3jNwiXVER5rijZTDZ2WIF94Ij7JQPpzt
iBm7IKg09qO9sl391DThtNOJ47BNKAdyf9kugU956hmIGMRGDie4J6Rjepa5AKbQ41ITp+sIeo6s
TLWWzUGQgzaptlxZipxk34d89fJQwtMmN+7A/20EfqU04PwLRH5OWhds+AQ6rwvn3xi45A4tm+5N
TjTRcrarOAJaGCFzzab162kvXdsKYEE+FNeiw4mDYlmuub5iYOW5jwI1b5NZVociamHc1c8RLTsb
gv1kO2+tFLHNVaImzROloAphZueo/vjpgp2JGxcEqUcgqazwVmGTItr5rKgFXpf1PblFdx0auXV8
HJ16AYjXFKxrUA2x31LeIygc6CgjKVvugFSQwQNAIU2s6tJZfKTjqvudVb0H6QNf1ABJEDNcrGTt
Oxv2v+UB2f8V+YyUPY6KaFp+60lF4pFERD/lcqW7hwx6DwkFXndFRyKOMfp5IY8czMG486lt3wpi
4Yn09oUEVhr7NP1mmbFtRtC+ePNOpL7PtYXg7Jp8va2RCO+g2g+uZw92bmPAmUhBF9DR4dCGT56H
7FSo7Dup1EdAZoFWaCaRsKZmlVK6mwKNZ9+miiUlO581eNB4XUSQ1oE2Wb3TsTWnsD2V3hYbMO4u
ZFS8B9AkwnozOPrMT/VOPuPOSfr6GFN3xTe72FV0rCPzhsTJ6yX4reGWTE7xZNakaRpws+hn86Yw
GfFj7iW7KgOMUg7dnVXbR6C7rF0ALsFjOgXLPykKWSiFBvnZqE9dDMy8AliPaIkGrRwZXOdtmji6
Wa3ryeUb1jq/EVB2nm/xsc7G92C2oW6xVTllR4uy0f/D3nnsuM6lV/SJ2GAOU4lBWapS5QlRkTmT
h+Hpvdi2YdgwYHvuUaN/3ItbJZEn7G/vtfUy2VsTTeFzP30aNqagqaSxMimQ2GeqX6clUMeaY3ZS
e2bvQMidB6/hxUNg5iQs0QziF2+jLCYfndl3Jvu9WuihhkfBPXEAhj2Y2EKuwobEx4ND6C/v6wPR
+6s+E9IgW3aMWUnIYCH4kpM4o/4+d13NrWLkNW7m5qCnjDF6lWmzhJOnAvq3rNHwkBAPLb2ERDK+
xpKCjVMvm+9C5eDGBc3aGmkNZ8a4Rj28T747uH4pcJ1oBAptx4ymfWxBh7nS1YtYdLYtFNj1LoUv
vP3r0vh7gqAsq5CZjZICvompX5uMWynEyFRl43XOu5GANcC/mm7qLGzdztH5dmmE456gsb0OES3A
5kPazsWWWVjuYpbC47W0gjUiPuJrENsixbPDeJGkTEldcZf5UwI9C4f/q2EPv7JOMaVhjQKO+UC2
MyprOHhoOs1o+svCAYQITeJyvHE7bhc7MvR7PcQDb/zTfdQBQnZKsQGF8xjF6amIwMoO4ysRTaDx
os88IrHeZMY2m/sEyxoAbvUJOWLY9BJzy7R/dFD9qXobedJslo2Qnb5e0EdnTQ3UjoWMOyrzsp6W
SzkRX3KTPBqKdlOrLncXB02GSMZh6lhGWgKygFOH80zp495JkvfeLJ/LUL/r0QyJbPnKpMUfHQPI
OP4ltTZvuoN9pKokj7GjxhAm9iJz1IOSOA5TFFeiCJabULnTBpAa2ddEiC7osEVuS8LNZIgY8JfO
mhkad8nQaH7SBWnBWj3RDxGsyGWiQNBAMR8tHMsYPvXSC1RxB6mJ3YRMd7yX6uc8n9ZpIH/rx6rT
jywfAg2dHmE/gCPD8r/QNiNbXBsWpT8qjJyw0qjcE/msZprjnCh/xDD8VyzHWgqfnZjw5oLTkJOi
7UKJ55TLQ1nF5HWIY0qbuqENMi+cU6f0w3FU0jV5gbmSWObRtvVXeeHdzMpGUEbxLekdu6gBFkDB
vwU64YlJpbbjOvQCAQfpOkxMzl/II20RujIjWKBHID3aeWQsQYFrPTamJ9nZp54xcqiV5cuOogZj
9fSUkwWiZkxw/JmJWBqKwZ0tWTIOW3Dr6J1qmxspUzp6bByRuKO5tdk+oR0ZYZOHhwP+EC8QHBrj
04ygE43cDZiBQlViLjFnydoOUOI4KaftRFnqdrDhH8QL/11SekzEO6xtv7HWvqaxEYR1/Dhp9ket
hjAS9RtyjAgV+ElgKOh3iw30xGnX2SHbacsMH068WxLojQwVMznpl5L2xigp8OjSKhMUy8JTj0Vw
KsRNy9TmJg0OP0/c7tfaBGBDAw2X4qLQGOA11bwaZMO9bdTfDHJO0sx2ksZWR4RGJXJBs0a6rEO2
6cJOKbl0PPOb0hq1p3viJY/htfz/7OB/OTuQVVNXoLP9D7MDMhm//83g4N//9r8NDnR6ZKj7tIlP
yLJhr+L9vw4OVOUfJuEfw1HIRRgqN77/GByo/1DxuGorL07FnQK+7d/mBob8D5XXwCF7z7xBhz/3
f5kdaKpKJuQ/zQ50W7ER+GzI3iopD/m/kOKycaL+Jk9SV45aBDwAAQZtsphklNeRiwfxaBxfg8L6
1LVUtHvNiocmDblsYxVRfYRqh8ScX6Isv4R6FF9DMPuXlNF/bwN6LNbI6FTQ0kI43LbpBWkGrM/6
2idCMHbSaKgz/hm0rU6k7aCm5XPp9WhOVySF+xxlxg6YLu8wc14vSWGHNHOyd3Lzjs8jC9JWBn7f
6JcRQpQqYzoK01p2WRmMzQhF7mDMmr4d+pUDVo+7KcQ9PEwFm1Naz67cJuIUptGLuY5E+5PdWjbd
4SaMDjGCh6OzpuUPb+LaFiw3WkPheApnp0H9txUaGK0fZ1Hv+iibmBALxtyix76g9X7njCeHS9ZZ
gEMlSOLD337KUuezHeyLqotAarVb3tOs2aeVrwCMUXd6R65buCMrQV1hS8H1qqqVL4yjke/S9lRq
e5uazYlVRm0nfKt4OYBPrJiqDp0PUwhwu2LZK/3nUntsqOZw7RgQcAFgMIkQPVq06DRXPT/kMTfF
b7M6asqv5lydOGhr4oX8BnF3t2GYIyvx0F7bTuWXvBbRHt+RI0uBlP2Z6QVkJYYUDh1O7AHyD2sV
ANtNKAc6Zty6jvd5dagjAtX2PSTWSC/ZTgZd0Cv650yGd8JEJjRjp2qUg5ThbgZoUTjHvE8+yr74
lEgvGwXzj8wfOHtGUu8rcO8BpyINvLbJ+5xnfsG3JxhAL2uVHzZ6LqiUtmUNqKO7NbaMbpgbOwtK
9ceaog3NS6N0B+oO21tXZ08m22rTWeALDhrb0yDeYYQ8xul1In5B+s7MC3/ix6KmiUuhhNMCI1Ph
LVjZ2HJu9GD6JmzQboxP1khFZndQlkfkp81oqZ4uyUddPppK9aSv2wxcyRt3shXqvsmUizE7Xte8
O1yGZWXFosPFNYJFwglLPFqI+ZKC1kiUU1dIO3peVFTMKuDwMMvGG9Ah+L2BXZQ+2WfyrMpRlIc9
XPPJ3lFPc0sm5j+8Q6WzuG14jgEfF8s1VPH8GIzarD0+choueF5RrGCcF+Nmgi2OCQBw+d6WHzDJ
ILjEFEOpbmt+x5mvDdi5+K7yaYVHnm3Axsv0k4Ho69aEJWepePgdcHPOC7SDli5GA8iDxQ1PJ/hM
N8wxij6JZE/hjTzNJrFPVn5mDrRlbnG27CAzXztuDSiR08MSPw4jsSncfExR1hJYqsNDRFki2L4D
ZRe6HPGr9YVR9uu6RVHFdkmuTchZS4hL12ZEq92kIPdt2buO2T3LE54Xiy529DlR60GoW9y50uWF
+CmmshRpHHGBQwVdu5ATbM+q9njlbglsmxSlpQSyr8Sm1+M0KQY3UfbopuBRLpFxAw1f69DPJY4L
j7Z+EyOEBQzUsXMAfXZyknd1YhCUwKfSAqcgVm+mh3HixiBnLokrFySOmZxCy6Sr8cGG1NAJ/tXw
I4OupfJ51tboJ023M1rkp6X0NeiVsxQSUK0fRTbfacsTaImagtc0tnYlBY2pRheAjYOlY2qqq3iM
z0M1vNrUaWnTUZNQ7VK/4ZQ49W8Zma6BFpHUvGUlZ6YehtleT5iVpOYhl7WDrJ55GVPmpZkA6Eni
tijSXVIAgbkAhNvn9r6ibAB+24oYcKIP8tl7cBDHOvwcUmcrzEdhXrWWq6ZKs4liPTd0gPei8ZPJ
2ZNq0AnA3xJi113+hvz0rBPqwVQDTP6qUks4z8gyanwtKY+qQWllGqV9eGzkcwRHApspDyBGSBCR
9i4R4km1nuhC22rx6DmMczWTwzutBhiUlsrBV6zvh/4w13TwcsSkSmwD4JLK5WnbWQklovW9l3Sc
7jhhl6+pMS5qsSsnn7s8T7fil0ie/KgalL01oxuvQQc8jqXVe4q5y7SYsaPkTtOxQHSJxONMMFBI
3+RHPJrOeKs7CDFRtx2dZjcB6y8zqJfJrlbQLlLLb1dDp5HH14g2XKL1t0lnt405s1bXsngfbWoK
uGJxmmZSqF6LMf2qEpZ2JSI0HFknqneP015j8VLSa6TeGyRGKx4CqzstC0xo4FwIt/U07yV6Z7jC
n9R9a7aBowM8t2CfmhQlFxIqHPkOMZAeqO4sC5huunvJoAjkpFswJFvm/EWOo71utg81GzMusBPE
dZonX6jH3HDTm5UKBCln+kfDejI6whKQfeaExNg8Z2+kJo40KlyHzMc4QTwCw2JGOjJm163UB0s+
KQ4Ziplrj0JKLbH0D0ZDR0u/trF0tlgbaRj1S1yYGzy8Z0ENLdF8L9WdAP+AZ6HiGsYzrM91Irr2
o+NvjqyNWWg/E7Yqa+Ar7l7UnI0mao5xKP3MtoTmCVyjhJhpLQ82V9SiYPpuv6fyQ+S0nlH9TOZT
t7y1qXZIGY878rMZ/uUJY2Odvl/FYd3oGDYIX2uoVqmG6kEk+lGZ/xph+Gqk7cOWj8iYvmvgd/ZM
6g6nKdtJ6yNCDaybKsP6TdGiTM3tOc7ZcpTWjTNI6KTNZptQA0O+CMxdgozUQvC0xJuNLXUxAgfj
/8S4kMrOrSivqkExm7D22EZcTX9MClQveWuuj/tyWbtke84cjLzh7B1yhoMvij4/ZGrpK+U7aiNo
9fpiIKhp3e/kvM65fIxkbSv0P6qZNoQBK/pBcHxsu2lvTgcMHJteJ3aSzXxUsd9qJ3WW3UY+h3OQ
Md/Ca0hY8ksuQy9v45OkG+9K7FzCiHumRfRv3ckm1HjtUUZp3HT6ZcH5gVZNQHhjqJhv89y3I8iD
5bA3yrP819rEIQjUohOhs4BW7Y9N9UyxySFl1tfKvmK0uyrmU8jajUTpsmbyFqvNwaLHV1jTqbKw
m9lcbbuLZD+Ya5hoC2Ya/fkNYAK98wdGAkEV1zQL6G6KC6IOjx0E27KOH8L5psUtCyyLq3atjeII
FedejQcqEBhK3msIepSSogLzVvDKPSZcYicGMaL9cuLhSUdTXceqfa1xVPwb4l0EOqWK5y86fXki
KG9nRkDtHEiuwqcF8p40z+yjbfoaOl+D9UVq1HKeCpXRxzxvi1I5FMPeKUCIdidu8grwoCZm5MBj
sqwVzYurNdMOb4i/6kTI036puY1yGJn34SDeOnfgi5GOKcNnZtfFq9p70m9md62w+jKC25bRJTTR
8VXoafM9z5CiOjzExDMC/Ni4KrHxJSO/w7grjItCsswaxt0aTxNMejWRnlfAl1kR7iatDCCGYQku
wozFg/l1HScvtNTT4XYrKB57WMBo5HDU6vqpz206cqmHX1bbKYrZ0Y4HQK5vcI29aVH33TD6tdbt
rWQ48zaQ+v2JHI5suhLUvJwLXYoL6+DaR6aU+yrlS0H1kaPQH+mbNwJ/6R4mVfewIjEEJbWVkWme
fJWjSik739mgIYgDrSD+OhsZg7hXhbKgfJy/m/gvRzFWtcPQWLgAjinjqaETfl4dy1Ec4Tpv1Omp
S6AtDChpDL4myoNkYLn0xk9EEwqiJZF6m/BZVjEOE2TWBL1FMt8tGt2Y9Hkmy+oMcbsHcdvM14yI
yQxdiGwES6oTzMTPH5c83idlRxsi3lkcUvgs1oHqthXDocgZdWbXFFvQlBi4o+NtyutW0eZM6O3R
xK2jM84vivCC5rv97vsFKrZsHaWy8xlGGxLnoZaOaJajzG620LJY+tiWutmA6emrMeNZ0e0Ff3xQ
kMvILNETGtHd4qjJdsiBJRrtocuDZMw8QwQmLctUaCKXXCk4pDCB9q99VMTnlT9pD9dxDg8dLTzY
MgQdnJEvIItMjbqR9d5rFX2jM40x9POa0Goy5rz8wt14dDByOVW7W6lY43ypGd7FDLcr+8eGgT2D
EKfN0yMRGJA5D9r1FFUz/XxF1tyl8eBKdCnT9OAygt5IDkV7g1vLxFZ4S0n3eW0/cFx8X3iW2/k7
ax3PrLudUD9JQvNuLAQ6CeY0OwIsFnu1nG2YUedgWppXyQg0Er6p2VFymnNAOI8LPXdMoJiij4AS
UxAzU3pN5k8rEVvImRuFEa+jsFzYrDes6jQZcfrODjxppb6QwdhRTTTSnhbNh7GnMjKnXuPNmPB1
4Qipop2TX3tzz/hlS0X7FiqBN5bCHV5S7L1EYrZyfyo4YjTVsTZpuJn56NiC7StgM1bOg81Juu5D
qMUvZXcNjX6nAtfry6fa+MCIu8352eTkkksRv3u7adbChOJsEpsEFI13JuLqNOTfevKyjPPe0sbd
jFUnhqYsuuFdcx4ixsUMdD2uMhxmqEOyiCe0G9U6pStr6wKHwNOyPTVCuykn4oh5pxpKj3qGfXGe
KdYmxcAQ7S6MQ103u2hioCAfG+mDSrmtzupfH3qTk3iKqT/DWhL9aP1v7jx1XKOG4hGXc5Arn3Fz
X9qv0RmCMeMgpGieXhBsENpOnt5MBxRxT/tVcmzigxyZqLvVntgXZiQSM5J0mkPV63Adqaq9NWq3
Y+3pLWIh9r0fmw0bHd1aJMxFyZxiQRTmEzDOmoJXuDKP+fKrzOwC+gxT+NNq9zQA+pE0bZDhR4PU
hCqCZAqf+0rQuVV7An5lxVmUcDp4C5+Syc2y3PGfeoiaFOp9lyzjGrR7SUUGkGdMk+XZzCgO4Xan
GNk9sQzKXpu9ICGIVBpz7opMbHB9sRWj78SfVKOeCe3CzDWLzFcVOkwMusJGl06Qlt7JAUNWDSu3
WFK3SH+MlBJPuzz20rluniZOMtpM+xSGBCX5wFUIhuOIY8hHGJo5oor51mljEMptsDA3Q1Jhz2he
BRQxUTG0U8gji/oMlmxbOOJgFKSH52erb3xGaBsNG5EVpbtp0wzgz536QJQR+DolTMp7DEFTsu9x
hok8graYvPQ8S1YY0ifyUCs3Zhr69LVG8ihmQTOZ3YZRj4Kns42OlJlvpf6vrkFJoukj8pwgq2wK
9SEcaRVsiZUyUpU6x1Pmt0W8zhZ45Z3yFg7fxDMpyPRMowwAkVeVfs/flvaKNxHtgIJaXZAKT3mc
5VtdCyrjaOOdlsOov5pgydpscJfBfoyWz7Hg5arsY9V2J6HOm0zK3VbpvQIzhsBjUDCurYE6YA1V
lqQi4te+T/KC7Is6ZrKngzZjNLlrEIPg923U+X2pwGEBoZ/ZamtV2tkjAYrpi1HvRU9f5vGK3WFW
TCrdikMDSYpulg15Fy3F6Grm7yPCnBU7oETEyaZktxfdPTcUCveGAwYEFCqTaWo/Moy92FZ6iHDm
l1my71Guezwn0QupYLqIFzaX15YrwTC1Qdb07FtYZ6SWTTvyJqvcE7V4Mrh6p8BPweeVE8ZfBYhu
kT7rCUciGJqDRdIOHz0+gqAsb2n2ZEO/7RykurHzI2afWQJ8E0ofE88nbGLUI+uE+4qjIpat4mS7
3nzTp5gDZLwbLfs8KtnJgGDccwOukC+5/Mlt6McRwBj7CdML5UfvefM6pOYztbzfQ0FM6lIq+lYb
KPcxj1qleimjbCEO4BWXwtrHGINzlUhf7WX9s3Ps6/g6xNgmm5tKtfNsHgGkQZXoj1l4r9RrogBd
ybXncAGab4iYt5IDneIa4o8M07XLygAwZJAK8Rryrxud+TDCibIaDIhDv58ZK0CQdevmh2pGr2Wk
3nL3WdqUBDoT9uRklekx1p17si7/15T9pDEmSvwEPuwTBOg9w6nNmMZbVQ99nZmmJQLEzT3fwzL7
AmCoajMUhGMfKe9shDvxzUpgdo/RcJJBvorr5Dwl+j32FTZcRfywE0vxNUterFZ3QUQvzWuaP9jp
bWY62d+KSj02UGMe656ynn1PQ+ezou8zcVbDXSYFgEk7BxMaEXAb/cP8bPLlOyuwW0ic7GLd71RK
F3taTgVgrpjivnno3aIsAqk22N9/MQUezKShyLAD3pq+pg3sEs5OPcC3FtfTaN96BI7CvAOgP0pj
EUSNP7K+90t6LrE3DPX8mEDhBoD76axT2oZgGSFQvVBdC1y8YCpdK5dFNT3ZyF3m0P40ll6qsv+J
ep9x2Fja5kAhl9eww6qYjQtcrq19x/dmUYCg6tEh0SUifRH0kykAyeuCNN11U77Xwndp+TNLEvjL
xM5Ybzs1fitI/y+d5VZN9AngA8mVdggTFEmE4gYSh47CYqLiyqITQfqMrDsNlo+6+qD3EMNxVDoT
6XCUT1NFzX0FS8CJoGOYCmtBfbQGCYPnHBjWl6rsBtT6vlTcLvyV5zdO816RWq9a1Wwj5QN/E1aW
T3UUZ9YCfaG4aeHmll369ApLBmEHVi4P3oJjCb781upq7uxcY+vxo84+zQSqI0NNZbUROb0b5X1g
ffVqzCVY8Mu+C91C7aD+vVD5Vh4S+7lS7G1HgZwnIOIZFR6HmXdXPSYfcOqvScWBRd6meX+piq/K
eC+JHGP9/ZUwCZRFeHPoG0vGL0M6OBiyY/UltuRzX4VBz7Mtqb+jc4kX5ZXTN9SzbotT6Mcacnw7
zS7FjiulSJrTRKSAXV2H8xZznJACmQ3dJvyWxuZLaT1HxV+p0+4QXgvksEyjdEIBAcIuCeXDGzGh
xEXH3fyxgsIZysNm6fYt0SEFnm+bS56MYXvRv+26u9ijE5hh/FQZhB11Z+9o1k4eoD88Q5VAOkBL
4Ww3Oq9m8WeUfAYHewVFowF3uU/z3NZgd22Q1fScHrmQcC1kEs7aABQ8PZaeHF9jBWCJ5GvhOjfi
aTGHcwW5srYUCrrM3UjjeU3WqTbTXZzHhGGnPeCQAx6C3SDFd8IBdg4ppJe+1d7xGms4LDIcYbMn
ypkfFtKXiozah7euL1ovssGTr/mr/Em06a9Fk+nIxb6YYd0tv7kI4uY9tSbu1eIqd1Ax618Vc6nN
3cBmZNTr0xV8C0epF8M+ZBENNDl2Pw2lrWnOmhO+zuqDRL93olRH/uIRxDAjGX6L12F5Wi8MldUy
/uezy+adpZJ3LOEaS1wF8S4F1d/qvSvU+rlwNHqENuHjMCDlhVikDedHWXoazZKg7Ts/pWNz0nbk
Toj9oVZhjEqH1zyTg6ySfulN7ra2c69qhky4NGxFvyahfK1GsuwVTglAR4gEm4KgWT8JT6afGuH9
qBjSI6HhfddWe3IS24g8RI8mUNVK0A6B3I2Xyhr2Y3zVfipE31HOPy1GHnwshOIwCbPZKHctGsB9
zqdmaP8mOgVoqQ8XM6htfR93FCwZYxDZ8bEyUXuwMsb1ORZHleUsgrdVKxbCP4l5YzTxbITkuY/V
rK82ZB8sxoq6cGWLlcZwMCUO5Ca7cR8Xi4SVD8Gx7e/2NHxrYe8eM7Pdj7RA1Okj3hN8TyDP4+bB
YlubNST58SvUO89kVAERHjhU/OhkFNDOJT0yRPoLpvgYlysH7xXOXpmjhKb1BFMIISBSS6ry1i/j
IWXTUqTlyTIgW2YzFgD5k4GAW4QWlj1lX086F2SgWeHDiMV0SOpbr7QnAiuekJX9IDpuFO/2SL3F
Spy22wrOgzrRG15hP+A0bYawtrhw55VnZOaDoOPHUqcbaNtNeGugQswcmGWu7fcsdt5bO+LcO0I+
flZyHd2NntVhhIb8E4O46nj4K0UmtKt6jX4smCuWkn5S1P5joqQy7J5bDptJSjnvpmEJGOijPOdy
6JlM55b5d1p+Bknac2KCMx36C3zkWMUAkonylyYpTj7gNdRu33Ekk+Ijx5Kx7V7K9c3DDDl3w36x
/uw2P5fVREJlIbgDLCgjzYkBvkoooQDOugj1RbcNVwvJfZQU6BWQRxQhsDJyBg1GriZh1X/0WbWL
U3zFPaPWNKi7EW81PTXlu92zN7WI0VEk7URJGLbyJzSLgpMAg5KRh6OkFUNqgrl76Pv4nM2TG/K5
6zpzXy7XHWoLDsmQSvAkKrwacmeoNDt8X0gE0guLpltlcGDWuTO++Bbvw3I0FgfFGLSXql/IWuF1
Wn17tAIMVzq4OvLK4UjLNKVbhhrtFMfadh2GNiR69BBSUpCi+9rX15ATJNq2MnH6ldewgEL+ZfNA
Di2oLUZFKO1bZnhvZfVCZ+mVtlM2d2SFZHyAaeaNg4Tj2X4suZuHYMEKboalSUTqoaFKecBDZ7X0
LRuA8LP6ng7zlgwRAsK7rr8nCwdRi6uI7FojjxSl4FC1GTK8WBx+W0EIQzln8ASocH2q+/LQGuG3
qvMWA/TeJbp4lDLtXe04KkEqDoDcI9nIHiEzUGZZ0AzSZZo5FcHaEtmykxMZKxz/Z4xkr1sLUxQ+
eJVbOPpFo/pWTVl924yXxMYxQ/WUFCHm2LGfcYtMiS5QlFZlaAjhD9Zcv+BSRnf6s7Sa360l4Hrq
3iipCOpY29r9ckiXnwyf39QB9qq0tzAleGvC/X/Vpd8aIWXC2eaUbzZorihl0t38zFqgqdwO4mvP
/gmEwa0xWLfqkzQpu7nW0PPhYEXktYd0Y2371RtchXvgBNuUsbeaaez/Z0VQLB7jpc8Kt4W2CndY
Mz6Wcl/I4KYH/hfuXdt91c5dTaVdbWBRLSmS6y+LDCX8UZ0+xxJRSMflzL1DT92ZT3ZUJtJh3cOw
2L8WIbWSnYGjbD/xkpSfVYwbWBj3uBiPMY3KHB9Xzqo3AuCb7QU9jACRkZ5m0X0l8vhOrdVGGWmj
kSoGMOZOYlCicBK0nECSzlMFIFmoeNl0bHD9wzRwdjFZ9S3dQOmBD5mIjTNCHKhs53e04vcWab0y
cGIn2nBuWfyGGQt3M30sIctC91UVEUepEizw8php7YUF1TDuslSAdlPU7TL19LOI8C3XFRreiDBf
HD3jaYgEyIP5NizNndqzszFpEHgpgevkI/YJnOibse9Rlr8Fei0WvGXJP7s1WtWEfAuYUbPdCPIH
mXTT1HnkaxG1ZjaAdIeUopE5y7mCCB5TuTG0Y3OpRV971HvCZI5lshm0nmktJ0CnoOBMluyZBOsK
H2v9ONToPMiixW/avMK8/95WYeYixM40/Q1eJXfc+vq4DJwUqaWzWOIXTFm2NFESluTikmJ13YwV
eEdbS15yXeYoXYBacwCRZQQgUnwyWwH7hxOTEnqGMmOclWQZzXyK4ICsOwiyBXx8/pPEkKiZMaYA
orxP4/ySGuOtb9EOuAipbr+SqrlZ6EVzzydimFCu+IzS5WEY0oxm2pYwHEomXxPykBJJm86i9coW
jh/mE00dDkA6yW51mJFYXcVZJ9eLMa7tvax5xu0/brSinz2l6y4ZMO0tuO9kzxnSdVQ6m9VEnXbM
AGlo29voKOuH5/fZQyRnkQ9BgNCGSmzBxjzhVuFC0YpO41lIPq3h7Auw7xQtOEMMm2n0EvGLlwOD
ZqmVc1dSMOFOWbkbqgX9aFzh/2XyHbGNyuE80F20/Fk22r4YPxEr0q1O6Mwlc4YPgMnmmLc/VENt
HCwoqLEzC+JAFpZT0rU3+odcdPMOOhPsK09qYcuM0AEJIttu3XF2q5Z5NW9kt1r9hPD8wW3cJkDf
tVwdq98mis4xJE+CLVyBpF7UgLn0D2ygdCUBFSTT0pxaspJRyQUPbVjZ1APOf4JIbq8C9zTHli6A
Sf9RI87eKMy6y+htgeYB//OfchpuA2t8ibAZ5FXudxJTv7qvQ18zDTwQI7OGsOt+1rx40KSIilM+
P1N/ZLkpT7tH69guNdkSZCod3A5vfm/gFRfwEqa138vkigGZm8NxGUkoE1mEOza/K/LwHcsjZyZD
CwyTukVFRoNeZ1OaRMqZ5SZ+MaV+cZkkckhIBmBkTv2CAcch4g0kxJRDnL5MKebM7AKjGpptPbpx
A/muKwakbk59zEGYzeTtN35N4QPiQvLgbU7i9E8MuCBbmEyuelUlU7/2ecyfJbjjiSiGcFJO1CFW
yk3SHnJL1bC4Sg0qbHSv9fmsFV9RJrIVgMNvLvXQXWBxw1mhWy+Vu3c5UT05wmplt8a+KHPhtm0r
PIoe2V1T/bEkgIvF+HMirOUquo0ZI+TSHc94nwq93Ya1ydUr5CwktVSTZRnZUqj4lsRwximvPVVc
fpF3wjV07Tb1eurHJcUuFknh7WiMB82q/HiFdgml5BBsJOqxHrRTwRfl6iXzybF8jh0j5WM0B78P
8UuvT9oQ22erQXnDE4x/rWu3vSQC0SUgHZQ49erWctx66E7MA3i9E1wJap03zAkYCI06pYIGXUFR
/lXb86dBYwt1ArzWk8GFSKfTfdYB9JthBBAJd6uCA80jwPZlScV9btTaFzqeNtytjC9Mz+rCLsDO
FtBuRyKTTYYqUUQpVaMQwJwfpwIYCp3x0PzjMIgo8dnOKpMJPjCct4iUMTwlM+GIaRvmsVMKtvEY
1himBBc4yPDQIv3HyogDPHkaMVJvi3VQJHcrjzfUCfKBo48q6amRwh3cO9t3oCBbqYXoUGOsw1oN
jQkIsVf24TNuYBKCMYwsxhQWnmGcJhMyk41Ohbs592PbsDa64dzMEicHJROMKzVxM+Z6gUwA5hzq
DeObCRAR/5Stz18LLMtJaq+FpuFjEr88sRViNvYlRYI62M3KndzW2jK9FizWO25KXBCUnEnujH9Z
KLpXpw54XHxdTMhVzIrGT5PMjDey0a0zI3+QKo3wMIROlDbpIvpYdivDisg10AveUEk2M5j1bepK
N3PTc6CEzOUWqvbLockgCVQ2W3o2b7pAOomV+dNJZIP2CpTz2AyfHCPiyFhg+shkDDKW3tBTad8k
GhBcGmBLgKTtT96kcE8jFWpxNRIP52K8pPNL2L7BQX1QIQlcTEl/XtJur2ISRGLKr5bzmwNcDZqF
7s4QkaVIm/00zIclhjgXVSCQS0q39spA//iaPu/n96pNnIDI0LDRLTbnKGlij6o7BAfJGwxcOryh
jU9FRLjNpgQXOvrxqPP0mk1UcFg1X6nUfmATtsEAwY3JmAuoinKvWCljRT+lcJlts5OCvqnWSrlu
m5gdhC/xFw36O3VWALGmBrZ3YtwAMFPwNL6qZk3nzRoIc1oFWLajfyja/Eua22KSgd9UnoF3m+Vb
o3M1pGcDf9/IRxoCt6ph9DG6pdo8IcWYj0a1jZeiJMyReBX2OT/uMENJVsPDIeRDKuWnLKqp9iyS
K3ut4xKFPNvr72a2A+b33rpxujkVrRbvQupG+WnKl0FeEBi5k0m0YnF/noJK1v6FvfNIrh1Js/Re
eo4wAO5Qg55crUheikc1gVHCAYfWwE6619O9r/oQWWaV3VZmVTWvSaRlRGY88l7A/RfnfIfHowsP
BBryoCV6GzrcvY1XgAEnSZzChVIpXL45RvmJDci4rfrsqDlMimxj0GMd66Uc8CkeihZ3CVfJ7xCp
fSUSdWIltyp1+DuH8PeArmFSEJJJ6UxUrOkEBx5Fnh3mMyyyu3M5Fk9sbK2j8LM3GBrWpfTmK2JX
vTU6ojZapQgY9Apu+NHaFQAxsIswAMwqWscse3LyKMDDMpq7Ic1+Q5PcCF0Uvw096pwb3bYclXVE
+wARiwQiS2dnIGgzj22Rn+Kyfu4yjE4U1cmhZQ1cFjFPWsc1qC0sq4ISFgjBpqWtXYeIZPZhI/f2
lFlkV1iSnQXatKZ5CbJG7UwVlnsoEGCG5WkKI3wnfHyAfF7aiXkZQ8SB5fxNBVd4KwZ4EqMRJhsr
sJkwN7aFxV/v0oZCJ8HVyDzzRimxb5kEbR03YxPntoduiPxrjNOo78U7pGTGU6bDkNJ7DuATXdhw
/HjFfHFlQhU1fEckJ63CFKnUXNVn13NZOeuDE34Dvu6RVHYUrSYLpxrRooUPRIfps1aQEbUAYjmK
7gkzIylSre3sIjugNQDO1S23pMBNfo48722wMdi6MZJIo50a/EDeB7Az+IIJN4Dz1XC63caQrkho
sktkAM1TozE5dknxHVQ5Uc2h3IMw3Gm6442OQ9JfqQdAdt15ERuXqAcy53dUkh07AzfugQ9kNL0j
aZNiAJ9I307lmh88E/VVHsJErGhh3Rh0R/kAx6DTs9jIAjFGNpX0o255aWxCbL3Ue2NU+DoVeg+c
fjh1FmdcH8Kgm3DKEQk1UFPr2GaiszBTjTcX2/ghnWCftrys2LE9UjwwUZUOftwoGvElCqAW+4GJ
gxNPa9dl9ZkXFyXLV8vGGDrYAFUKo7ziNaIgjiegELFmKoMpZmPZ9sHSnEntKNGpdWR9VSC6S7zx
a8ltOZLghYUGPAFilrWX1enasnpvFc4UYIUxPiTC6rj9QAw73kcTcm5wSY9EeHGDE1GIJhvl0GFo
tEUBZV8jGfrssqAxIgmXUTCxvGdyyxhxY7vMMChryRke9IsmU28zeeRI8eoxhmieiik8J0713IH+
q2P2qhGl+7Kb+2WN9gscp70dDf8GIG+7q9t0Mwl+7yhs3oqg+5T0qiBWvBuZskwjiinZhW7+Vvgj
0VZzs4mbIThxayQ3WsXvDcDyvdfn4zFRcDqzmHRdyD0sZyYPDGRnHPDO3nYYXhFpQL8kROGxtJmS
+u13ZbAyqRcB19S2XyS7J1uFrnwlbe7EnqeS4AAOvyg5LWAAs5xvrMwM7rgQYYsk/kIRxKepYh8F
Sz5/qngQtyVazlp400tKaqUgn/qSFVdCIyuy27bZiPlzzC/UJTjhIEImUWEjaVHDJmJ4zXQdR+Dc
meQg6pBkyIyuLCcuICrZpMYpLbYKoU8ut3WetcixJZKIkUiprFfUjaSoC6J568b7hhlarluNxrkp
lpxsmETzmMBzBySJ2hrpYhR+eSVxwMrEJ25V5GolqU2KzrQ3LXbjZLpC8HAduXESVrFD+Za4cXcr
BIjoGTQRlUeImFGxXmjTj7ghdKoOkV6B3WQkAxttI/3uiwD3XTplmPGCgTzfxOKr7RCvZPqGKpkH
ZuYdYlSgVrNTfBi+c5MQeMQuyYWK0Sx8GeU9c8VZm/82C/0nzUIEqrgm1p3/wCx0Lb6Zf/z7CS78
v//VLCT+CqRr4xKS4DUs38ON829mIdP2wQF7wd//6J8oY/IvaTuebdq0PHiG/skshI3Icy0T95Fv
4jwS/n/FLGQ5Hvy0/9csxDTYlb5puuhGLbl4pP4ZNJb0sqlawvo2VeDSEJpIQktKUhhci7qxZq+w
k+zlCiu7AIaBlTQ78gUp35WmOD5rBdJyJo4Rl575PATyO9LmhWrjrW+i4gXezxZW8XMe4BQvDYck
UaXQ6pE6JRN32of1hBIOzpWLSzZ6cIwAtJnNmpORLRuhVVEb5DfhZkRMuBXYH3NuJNyrzns3MM9x
yLwg7kBShzSUf24H6gtnABqS9C33U6gH4Hn7Lt5N5PYxAkKRWkJZyWe0WhwJC4EBIAWz35B0+zEU
HhdS++13BLw1ZEQ8hDFdakAGLowwho2Z/Cw0PuiE0njjd5hJ/dj7ZeniHhyL2AwuPF9K6wzmk56E
5pK6rSY4Pi1fFNNaYuTY+k/m1sZ4EiR4U1kezgo/rTWf2vDZuFg0MIn8DuzbFsulpUh0uR+L8cye
iyY6ZiRaHt2QkQnGygqlfLbsY3Fs8S8Et78cHnc+25EgOtgeXnICJQyZEMUHBSNb0Csv7TjuXFUe
TbaXgDFzk/kgOq8eJXxii7MVTY9hP4TnLBrSJ+lz3XEzPGcx0oDsmYzXZ1knyW01tuQ7JqiTW++r
ZxqGy1YOL6nb5FySlDWJu0CseaRCdSVQDCVAd+zHZf5btKe4Sw86aMW+7xN4tWrsdgZH5GqUNNHF
gKSZ8nQD1Y2hlUbMOwryPaIJzcPYIDZLapTpaLJIl0vrXSQeq46BodVtTLwlGPrBfuNBs67KpOC2
qvEzQX50GIoa9RSYB5JmtfFEnT4VhDXMcQlkgZQvVvtAKhxQEhZOlVLlTyM+pym6jalnBEGBbf81
o7DKEhN3B2gzsoYsqqaAZjkEUOEvEM3xZlmj9Xm2lmD2p34Na3hV92jABwBfrL08psCC2qiQ5tZj
phTBnlrqfGFvrP6XEAJUDcW6l38INToMLXsYRoTzQ4OyKYg+iXAhH4Lv1fkwYGV03LdpgRvG3Phy
o/GzFmy8BcJ+GHUlpIYlob6PfLyxpL7p9JAZtNTxaXTes7zdFUV3DJ2vvvYYHuPCCv5Yyf2SwjzS
nTcyWBWwecjCruXBZp6fuPtk2CF0w3S7T/N5ZwmkFhCW0wFVFKpuyjGe/leg9YlEadzesk6py6es
fPGRCPVmc0zQBgMlKEKJWPu+4DYOyIMXIG4LgAUO3qa4RzYQrrPqIGx+HbISYu/ClL5Eop0JOk3z
fTAndGUvBRI9oU0kZ5iVwifXrNHnvvbwBSxWIQ24sJZol5HRbg55KONTYySwifOzXf6yMDZYBcUT
s/wBiwkuc5dGOlkJj44MLgCF7SI0hBJTYrqaYmbUXLjpI/qiCcVDezHjM4IVJ2R6MwCYmXaqDfej
3A/oOjznvbceSmBDYMRWatq53OHFvFUY9hmjIzY4Bka4ZWW7Dnzi2JpgbbALAZ27Ut+I4NZZe8Hd
wngfZF1+1vG3SgokWaDRSnwD7+RxbkA3htXtIhc2kLPSe1TVR5E9xjla1QyBtZluRUd8i8FYjHWc
E1e7kY/G7i4hOjmIzob3GiDYA45d8tGMzKpwZOO1wi5FV9HTv/uMjVCtEfHQ+S8zEkTHui2b5FyI
ckXEziUv0YuVr8wiqozyJjwtc2okR6V1jvofO7yW1xCVfs9qY7BvRvAoOYLhaYTJcmyc8wCSoUWR
Uc4PBtQvVzFFrs9e+GQzD/A471kG7Mf0KUv6k0aQocpHvOey/prJUxrta6WY35waLG24yvRwMwU/
YY+SLipJMycCe9j67FPEQCbJbO4cCPPTwU32Ux5tsp+AkTKK/2PKS1wzCzacducGv27K6TIjaSMq
0HF/TBKw6TXbmd8CwUaVnxL6b0v+MUes/hMpT82JoboKSRz4k9NJOYgOtE2MxG878gv4LMkPhcRG
BfoKPyhQIqb/64yj2zpRHzO338+Oj0LfOI5LA2beG9XWM/BOWXeCBXUD4BobYv1qRS7hDV8Ru8uu
9Vdh8TwOZzjNPnVo3DAvy3BaQP5l4W0SD+SWHwQhFvUOXDjiq1OAji2KGFxe+yknKOa11r9ctCvb
AWfBaSnigmU0T0PSrLKKRZ61JpZU6KfZ/WkAvKfvDvbe6ruISZ4M1lP75TJBBEogSmxDDs3vwSOJ
EURAPu0QhzRwu65+8eBNUDWthh10XfVf01CyjrAt92hNBI14fmxtSH9aVV7Oap29946sI7U3msTY
1ItXEjT2vV5KbVS1gFjf3JllkDOxNkg7J3wMnLuBlbgHRfDZiBnGDigrAXmAh6mmb7g1PhkNy3gt
ql7rDlF6XBTIPzsTYQ4eicJHL+hBwx/9W4wMzp+ufbfzxNvmqZ1thhEhkm/cE80bPcj0Kwh70oFG
jipDtoQjubbHnrD/Jdf3xSWYBeH08g3eF/TZInYfG3D8e7hDOzci3QUZ/Se7l2KV0VRLxMvICEoU
Vh0HvqFMODj2AIbBXHcDHqm7yKrupu6PyWsv+UGEF6N7vbdiXgbMMgF/DuJUZHo2/gM/PsbmJ5DF
Q07Mqr50wYS5Fzmx/+sne8+80pk/TZq1Tz6favs3bFGwDQTODb+td6gHRroXog0IorlnF7Peydhj
dfusB4zN7iEX3bYTyK6YFQ5uv/HYPbjyoaFGjEDFKIAglr4Bdx708jYI3qE5roz+bxn5cjmKdEA1
KLdaDZeaGCpQUyc9YjZyUm+4EruUb2xkC21svqW1fTtnKofTj0JiDhlOO1WJEbrgmIex7zckmzBV
Tw3f+mbyuZdORxgm6dGhmq9V3ByVQclDJjf3o5spxtWOcwaERmJaPb20xqZJq+HO6QiL8We+nKhh
9KwNpjWL0iE0L3Gub+N+ibRZwseKZQcHIvUxhQhvehUjXgN4g12W45HJzLpswcuj7nFwqzDPHKBY
X1MjuYSI2suJw5l3wVrZfqJ3lSCsfGhGmrzoGSBRcWN3tdr2SzZrN6cXX5CGMWOEeAglwazRQwzD
bW9F0EKIeqDXzXAQFySMsPRy72qmIrylA1yl2MVFemKtMW6GgaCJxWTejFN5k845rviEOXilP1kZ
2ktBzKB3SI+B18x8U2RiGE+kHTG6hHiYFWuHHfw2MVr0xNm7NfURkoLPyTFHxHYAXkBU7RtdYV7Q
6Q+CncV9hQmX1xb5LD8Qn8am8q3nInYGnqErv1xMteePLG3jXR1yv9c1Vim3w64ZG8UpQ+QOaoqY
10xMwCMTax8qJrQN+Cu06QcC5AgMrJTPPNjL13PDuiJKIiQtPQPTGvFgi9PUaMulO6FSjMyx2aGf
aLaeVvhtVPqYObABYmw1BTbfucKIUmRc/bVVvOUt9Ng0PgUR25G81oy26UY2eTj+6QX9Azb1cp/X
8tU0MZLWHuYrNR4Ny/rD1vpCjjwjYVRWQZW9irzt7sbsx/XbG4OZUzv5FXNCfvNBM4dpEUDE3ZAd
ZjodPIzQ6/APfiIuiLnT9a01oH4NZ+nvx8WwC3xrk4jovY2iP8qe8MBCFM+J4vFyjYGv0n/YBzPY
Ey0qOG9kjK+dMyuKTwR50bFE9cXcSK2nCBLWTAjIWowzmXkVS946r3hOkgHfll2iN5gpW3Dm3xnY
wyvpnibgJQxKjHLHoONuGKPfSECfKrA1GqoxCLoO00OFVQJXpsderjNifJq1fTATkg7Rw009MPgg
N35tQfwML+plSpyXOqvr89BARwB+ikO5otJ3ckNdXQ5gFRhnWFvptrCKd8cKd5GO2p3DBAmxDunW
uRpBNVZa75x6GbVAkTw2Ugc8R/3LaNtgIH1MeHwSGcqhM6q6u6LLmrNVS+Qenv2i9Wg+5XFXH0TZ
eTDS2OE69cykJxGfZWbUlwlr5nqo8Vr5I8izaXoEqyCobpsvs3Kigy97QhH66RK3qGy7oSLbm3iQ
/SyY08BrLTedjSMcEXXpMmFXZHTZxNx7AWY5Nc3i0POf1Yjjt+/HzdiD3FQFGeme8aKWPIZSU9DG
ZMhwBEw7PXs9WY9ecvbrbRHmKLVN0jW15E+FwQpp8F4pjyYv+ZPiBQK8+dHVyQM4J8BaodsjQHyq
NTvG4hIl2KHa1OXL1fFOCf0ZI6465TMQC8BRzzrDujUNCCbcwLxpGu+Du5n+xm+2kwjoSzRykKQW
9Dg0SjBEqXsiTmQo5OyK2KUETPatxn5mIPraUs4MBV9W4fSasBygCGU0ssfR6kl0BRSAKmDVahB5
M/bJXg4oXbcToDo8AuwLKs/3ziUa9RA+ym00EQZv3SY5W9lW4+zuGalmNcbLXqiIo0O3r5khcYzE
9eNIvRhFZnGtMg8J19w/s8PdOqFV3jm0TWwg06ueqzduOLaFC7mYg18GRbeDuUUPgQ9qpYcw3Mbx
uauxmvCgJDi4ugNSkA+7BKcopR6REcTrmiQ4NtekkHjR+N4bLCFLme/84X6yYYP7VjusLcRVK4/h
epho+27sis+20dGhLjGPxWJR8pYsvJYJqppddeuHn1wnPA5egdHBSggMbTFCjiDJ84QlkSRJpnPn
dybuGIbRfXfmWF9N3j36r+Qyg8Bu0j7fz5X5naTgfV3S3hBoDePNzKyfsBixmWIe2qFrgtvMR9qa
Z9spNfhuLHSQYNpCNzw4c/pCbSZOvgOqu58jdy+iCi+8zbaEHKFwnivYC9RtkNeNVj8ZfCZA0Ylx
ozh9iGyOZtYLm5oujs1K/i7a8TjppN+YIiGcsCtvsPtXXcKIITuRYggmr75FXfPLzqc5BXVwbIrq
eeAe4y6Q2QEpUWXLPzRtexXO95JLKK+xNPYe6D9pI62dPS6B2GCLkubxZyrRJGXZ+NvW7qFR5HB0
fWci9WID4zvql2DUjRTuGc78s4lcZ93W5Vn39nRC7MYBXH4lHV2bNTFvsLC+zMkIYe9sWlQWSW7s
oz6wX/oOjWE/2vE//mtqUdJ5+NknzLy36WD0O45HfFSpb23SIv5kyoEpO8qru5JOhIwK4zoF0ynn
CtqMgd5Hy8OXzuEzUboc/lpnLJECB1FOfzK8KMOh1ezLjpeAuq9ty+9e8bLY0yVnzfNYDkA5C+2H
6zS48RPEA72HBI20JxRcSu4nS16J7Xp063NeurepstmSZr2LArh9nGfx1Kqu3MXztWz98yC/tGIa
IXT2C3ARz3nh3Yyz8d7HHnRAEmEPs1mG28F5kDNzugPpCByCkflekF28YQj06ZhYvmbHsG9rjVWa
0KLY1dFptIeHyYQ9MxbYG+30PhZBskvrhv+D5zO9MV8GnDBd48l9XNW34LN+ALqjt7CrHavkYUf+
r8D9LR4Hq6VBDxROSCYKuvlaFFAV9pnRDZ4XTLrvhcB98p86+Zqj9DULyJQKc2eX1GGDmYH42D6M
/8RTxZpQVukOXCAJbO7UHTuv/Zzqbjf7/k1TcFHFNiJPQIBZGu1J+Oso97EyGsx2XI+iY4bxmZCh
yjBmRCAyhALmDPtw4e5Dw9inoUPXWchda9RbNgllhArNuHW1e5ONoGLCupObtmbCySyRl6SDKV86
ebWa8DzDkcC/qwcwn4veJPYPRJxkW911F8PSrzJ+MS2KDDEE894dH+KaDjgHS+FyoFf+sXTFS+7I
b8/D4e2GIJB5GOc3n3X4xsoGlEzsXTXUyST/RRGAzzBX4lZV7dNcLxrdqs4uyuswOvPYldHP2DbO
SdrlyJjQQ9YOQJKxCyPFuXmNI//dY3cPp6gdHtv2VMfRjduKLVkRPKkhjg8m7dnWS8aPyEAYHTYF
Dsji2OUZovoFtQeHFxFWdeU5uvrczbsU7sdMSZwpNn+N0+C5XXgR0cyad7THHteVd2Dq1J+6SAfo
MwGiF152LCZ/qzI7ZK7oWajuUfTIdOfWBUqaoHuGcgJcTXDwhmH1GRO8jSnB3Lvda1iHOCZpoEPS
wtYDVtvpdWyjdCP9knmdbzArwtY0mJiz+rKiWEz1yVj+QqdwHxYH38b/2sSc8qnL9r5WMKSxPZOj
A6KWTbbFYho2DX+RdX/XxBPT58WiiE0YaiVk/V5dGyd5N0afWkN50JSAQWyMJW6tbhFQVcP4LnoQ
HVn7FE+S/tFF2zPZ7WcxWeQvEZzHIJKJQYkaLzWzVRjQiYG3YX3btXe43F6jgA315P4pvOgjVElH
0DK6WQb1SzvE5b3o6MywkkAnsV/ZL/JvPmo1/qBHYcAHjKCGzrNiVc9+1JwIKMd4oi1xY2sglJOy
3914ep6m4VJaHRsqxpFZVT54MyO9ZR4+maBYAhT0jcYHwE/2ngbda9kUV0shxWazXzdWyLyIfmwO
q2/DKv29jCg+/Q7Ahs+vYgb2A3/sW6HadK2oZ1edxBXSepzgsU/LEsbGB5t0ZFYYaRWn2LZtmwWK
xDjebCEsOjsdd09hat5U1QvyA0wACwcI9swDyqwXtKf+ufNMZPF0BpvOKsdzp8TGSNB9eC2Xr5v6
Sy+KuADkRkKEcjPwRcgEVVIzvTpe/zgXNDCBS6BT96JVjiRgToy9ggE02MO4Jx6BoysibgD93hrT
f3iHeiaQPuNsuzi4M0ELjUDTbwZYC/uQ5O+o6o52TchCJ3EqNGFbrfteUv5HT3bR7cH/j3t3EeB6
yOoyCAHlIs3V3Ic9Wt3/3gn+53eCTsAe7j/YCf7f/z3E/+d/tawo5unfXQ3+/S/519Wg9RdJgMKD
Iehazj9ogf9YDVrBX56FecYPCNyzFlZgXtSt+p//w7H+EigZRQBfzDWxjP3TZtD8i/+9K5ee1HJd
03L/S5tBsGT/32bQFiwmfbksB9GeCsl68p83g9SV7CoiHDtJiU5u1sdhaE4chwx00EwjiA2evA68
Hwl9zwnws2mYzX0bj+d+GhD/t8O2gOWOaSvERlZRxnMleFGl992MhV1h/S8tDQz+byx8m/2gRkco
dHa0AzZ+Acg3h3zBydsRg1XECSnTn2qdLdD5Evr8DIhdlSUj66GD1OQQE4b0EMCxZZtoqtwb4WQ3
sZjO02T/UaMAub+g7rvAWfu1eiLW7jN0lLEKzbA5xFazTIy5rjBp4JvhKhmQZY15+MtGgjAJ+Po0
GP2C248X8D7bWUTwfXZ2XJYYcNt9GM32xkVdeKBT3PfqAYHVGtL3Sy7qD8OgZG+LBDPy1B9zSFki
Zq8oRmi8HbkA4xIQMCSkmJJrdWZGhkxMe0Szhq/zoKaTlAsPzA/OYE+R/ofzY5LQ4+UJWQsYv8Yl
noC2s1riCrIGEqNLtR9VAeFJmX1CGpFQFLLs88EezBzHAsSXZDYCLEsgSiflyHDNB7GEJaAMeupI
TzActiONy8gvXKIVBlJQbS/4KHXDemSyj6PBWtiIGGmqeDxID/tyFsw/EsUEbWAB6HQYWZNgiITr
c+6dwMDoytBWVR9e0aPsLjHzeE67kVlAfuCJApfJ1kyKxOB9c8YShOE7/WbUPFAhHhcWoacaeJfT
A1YpOf4OvmeB0BYNfzjtEzcoqfEpwQidOMQCoXzsjgxYQbofCPUjhrT1HxgfM61bLGhpgTibV+mc
5s2TLK9TEn4Ui58hGoiE8KFroLrCoK7mcu8RQXCvHSjSqeIwzvgNaeerlRxH/G3SwLzWzz3TWmJc
yKklbq4INj24/Wlwndt2UZUa4BvHqEh2UcreNKumB2txaejZDC61IqVWC9CzgxMSzGdld2MlaD70
PecGNgV2M2IGfG7mabrG0knOAdS0LkV60wfVveqYP1XqClxnn5oIYkHls+DMaNy6KXvEAYKuvlPs
iZ322eFroSjj4WtylgUTFIMNAfJnmMCL3nRXe+Gba2OT8b0CepKw3msfNF2X+2/ZEAQUVtMbKWb6
NKnigFjbWtfzzAEB32GIXjPJxlzb6U2p5bDCRhEL5yMKaZSikUsUaNHZRk1pLLLKfBFYumF2Kdrg
ynfFUGoRYaaoMYdFlumiz0wXoSbohEu4SDcjyt54EXOWi6zTRd8ZL0LPbJF8ouomORj6pjWRbsaS
kRghFKKukYJlWESjFurRcJGRDuhJ1SIstVGY2ihNw78lpzOpg4QmIEALX1RiQ6hT3rVfhKpwl9GH
o12d+1+IL+YBHHy9ESi3MBvivuxOjh07m0GYeHGn+oMgTfxUGs6fZlqZC+O2IYsRkOhTkNjjOoyv
1iCNjYsLkFUzZ1pla9b0c7+jcCAQha5nXUmghEvWTBPz4dHa/1q+iel0xP9ioZc3ZyIoKNMBOxHf
s4p7V2xrYtINhbkFt76YYIG4TYxgF7KKInGc7h3XHIcA7xYii4lEKQpOTaNc//R+8pxkjrMfTf1b
qMXS41WwgfCJoLpdUp9/OwDTTGzp4EXyB6FrC6cy+Ur0QOBxV7+gEqW7klh8nKz0dwYTINsMCe2u
s41rQdSIOaayCXO2VQprwyo1LZqAHz40Nn7anxB3vkdZRYaSbzFugJBuStYdQEetMrqD1P7QWygt
W9lW+wSOflkB9/CC+ORGEl4MARWnxpmWtNvuyJuec0Qsfw9Hp3tyWm/cc1i8eZAyfB1/Ih/zTz1J
orpS4Czj5HtWYmAhNrxPMcNM2g2ZWifALz0YbErPqnPpm3RHAm7CmsTDS9mnN4JGY2sbaMaYWpt7
r665UTBuwPMc92Qi/1JUf5l5El1mK55u4UesYa1DIVDwuhI4iBA4oD63/f2g/P1gOs9U6yA0csPZ
KpwxQZ6yf6ywlmczOScTVu6aOK+hZKG3wOsZZeHoim2xw2CHs1eOHathv2OBOuEXAF6nWus3kPIj
J4SCtVHywJBC8bWzxG3J7tBl/E1Wtrhx+Lwh1yJ2iYOTtizyG6R1keoBI++0iewuWsO74zD1YP83
3Fcl3K++/UjcqNjXcyu4I5CLl36vtq6Z1mttUZSnrEh5S4ljZ4y98mC5ju2yvi1xhANMgESGQ6kC
8rCKLP84YLRifYwrmXM3Xsc1Jq+gakxubJqpNioP7eLjh5N5xMd1H9Vmf4QCGm56FwlN1BBjkmK9
xrL9xoHn84RPtF4BPbag8CiXgMElFd6d7RS5egWehCQCJlZIKQAosP9h01c4wTa1eT6jabTWUWnY
x8TZW3kGcQ864VoNxkc3OjdO1Pi4aLKFbwUyzmcyosu3FBAxPIdyy3l3r1Pjeeog6WKigYq6WIGn
MbtlQcUDnyXOlu3JM2oGKFzmBxqDeIchvsBd6zec4lAMEBlb0caeGJfSMBZ4bWqsmGHY0u0UmEGY
N58npTBgFw6Z4/ZwEcNwo6goTumnh2wlQPJSuZgdJb53knff6p68SHsU57Ig9bZPw0tQwb4dQuls
iTooo2zcth2nfmUSuZEaOOptfW1GeQECwbNRNyRuBWzIcQdWs4NuktiUDRy2S+BBRsjFlJ2UR5BA
gsCFKR17y4hYryr6Mk0DV5rCUTfqbj/WBX01BDEWqf0HJRME0Bj/QdiZirUJa03TiW/9qDrmzkAx
kbJCxkfDZwBHqZn7PxUpMUabQBvCacZDXrMSnhGXkB67nszZXQGDfOR9yU/8XOaauBFHddMqgAe7
bnNsmE3LI+FYlKEWwnZkWvNCBwIwMTfewXEK7+SVSI/kHC8yH1yBHEpAZzB8t2dQqQwe89LbEIu2
rxPP2LZYl9dBD5c5n7FeDaZrnM2AQTDtHIE4bbubRixmLiBHMi/ws/YFaDpj2PYNmKnAkFfMrj9i
8Q6JufkqkIBL/Ie7yFy2JVN6TakFjiX2udUEXSt2Fg7KIUELfwp1SOmkGH+THZlCHdu1U/LSgcZZ
GYh5aswGSsEfjBxYtZiNp7WMkcGLprwm0EjMIcOu56jbMKiB/s3F3VxivIxtRBSVSVxo0j0Ei3/B
GJxrx+eOFZ87FsJr+ZjxVRAHYELzw/xQtYMilMLaUxtwfIbNAxhie6nQSWMQj8AA/X1j5z9WiUNm
6CJJkQg5NwaZ28506EqmhzZLWvIJmi8ny7ainbqrMO9KAANbYRT3pI4y+4V65QisSI4utrNIPsGa
fY4jYFi7OhSps5Zfpav5nNA6cuS4z3Kcd3ZQ3hop/YNu4IFnZ2+YHlCEFfjj9HtOxLKwblpKMr91
+IlDQa6lpsbLCafgqAiQn1i8IWSSAq+zwmBhP/jmLhbRpz3wm/W4eezygan77TD2WJZC6+jEYAqH
iYGSnQYsJAA9MIPsKIxvfB7joyuCR0fJ5KlIX3vGK6DBrfhmaM7JIg0oAkC92QiteLrIErmKSkx5
68wOE5gq4WLvbRoE8Otinm+akIe56oi8U0H7oIqqAhDJgT5EzuKzHHamMbAo9+rgLHk+N4a74Sul
AzFaD4e9tUEzacC5meiQeMXh0nKjibm+NYaMrXVDxTy5DQMj8qGyykoI0IkYbjbwWZX+YK9wHEcV
bPwFzJgxDQ1MJA1pz/QwM5vHpC645kviFFLScaq/U9om3orahiyWxIRZtKbNnLSnygD9FY7VjvyL
wyi6ca/byWEKd4dWDS19yFjOg0YpYe0QvJjg+sa0Ivz4YzYlcK2wfutYOK06xLg7Naz9G6u8T0In
2ssa+QBZeeKQ2yfKZrwFBA5uZ8UH4KEJTIPJOOVp+4X1XOP22wjdPTGZY0XdLIohun1iTUHlm/iY
K5PyKRzJ5GKAxM1ju48uPl+Oun4NWgzEIRk+TGhhwE1wGpE3KXajzVF6jTg5qe6OFUeO46E2mmlI
t4YDEqQWt2a8SA2iDt+CtP4Ew8FEniKNUOxTX3DC1aDQBC6vLHlySpzeaYo9z2uCB5HVN3VB0zwY
nrcKSudZIwGyZPHqTTMCmL9DsJY4rGYJxvJIyLIGQIX1EpolTfdOLjFahKLFu9H+Ma0cfiqGFeav
ZG4t4Vt6ieGakdLUSzBXuUR06SWsC8+aXvswYYmbpD5wxozcD5cRNEZ+FI/Y7Sq5DZZ/ZnmYSU1a
M4e/4/q2scjd9mR9fNoA0/MlRqyxCRSrSRZzl4ixeMkaY73hLeFjokxJ1V0CyeL+ZBHXskoD0DT0
zzE1OklyYfScgSFylliz1CXgbAh27hJ4xjy53xk2IWgEI1JDuO0bxh40PGx0+Dw/bC0RJ3WMPn38
x0Zq/ARLvFpEztrkOJ/QjAkDda13P/FO0ErCJZjN7QzE0RFEV5hpQEjL17EG2SaXQDet3K9oiXjD
OgRtCHFBlRAs4iIpILMnOUyaE3WYDiyJkyUwDkXkVS0RchJtruVS0WdLvJyrodcsgXMJyXNIm/+F
vfNYsh3JsuuvtHHcKAMcytHW5OBqETe0nsBCvIDWgEPM+Wf8MC5/yaqmVdLY1fOapGVa1YsXcQPC
zz57r00spAi5d3TemyDWKrVczVEotiyYwbjpEjsbGX1jMMqefAXOAodK7Ctm3gnuRVrBhavpw6Na
FP+Drsj7pyr4D6qC3N2O9Z+rgjdY7v+sBv71D/+hBlryLyiBpDYsT9iujYb316CA5f1FIsQJ07Zt
yf+oCz3+Qw8UpmVRVv7XQMDfakWoIw98xxQBjwuTQAMq4v/496/p36Jf1e0fTePd3/33v5RDcVsl
Zd/99//GH/2THOgIx/foSg88Zgbv7+RAZXGOHUJ4uq3pfWHmYcLKDLBU7G6kBv6zpjs6PXQuxu5N
reX2ANACGBa6D5fWhgo43SweZ1Uztu6MTFeb4oy0HOe57RtJwSHLpTj/NEIitR5ThY+lngGMYHUM
26o1fQoKEDKamNdMpKpzz4CVeOqrVxisaOMd1n7FPhN8mxUF+44+CdKybOm7j4gczq4hZKB1Lloo
78KIOECJqMS267Nrrx3aALcBh2usWytvmuedRZOzlkMuPtCuMLrzlkFgW6BquB1dyifrew/iBHpD
YwJVE2zYgHxMyy8TMCTNv/iiLDcMkLMEm9sEP7Q7ge710neLd/Gmd4MfhWKaDDC1ZoFzZ0Ie6mSq
2eVEe237drLgxAGXoKkFjLxJ8UJp9iVJWgqpUDP2uCVuWXANpy7qIdKyrlqPMHwGCm17H+/UXGP7
qjpoHq5HtRgP9RAk4ijkS0H4mpGJsYOgveMpoPwVO+TwMFAlfZhGlsgYvYhCm0ca5D9R5xiAOBzS
+gHyYMqWU72YLe8B8y0dsB9nRvTCr+CaXKt3nCAQBH1BqDpYoGEy+cSWRYOqhKjiOfGOcBq9ZwrL
elx9Fj7uksFMqJH11JWKLSh7Y623ITYWCu+ribxfzHV4yrcmXk6IsXTBsAiRbPPXQRo4V8qqCJWb
IRFedKdxNh67aJrIrOBMnJUM4LLJtSzm3ZgVW2jy6LJ2zA8gnmpUPHa6GNMQBLZ22FyEkFQepvuF
wph17sblJujdGtaLTTGwF1zN0UJVpR1+ZVV8otEDtgBhgKp07K2awXA0JmxIuyF9WlBaHAsMFT7N
DKq7Z6Rq16PrPZZk/aMEGaeZXSrX8+aOw65cZXl2YLdTXE1u9NwgXYGnObtj2+xDBK2THDxvI/qO
8x+1IUkX+Fs2lccJqPPeo7xxr/rqPixKefn9j8U8d2RfeW3zkaiJ+GOuFLpyHd5LA6sblJxkC1Xn
VWqst5k+F+1HmJ+EfVcAV1urCCf8OGaXJTaTQ+nTJakd8K0XVDuXQdZlHZfbH5Msu2tcsSBdR46Y
NejxOHHKfUV8vXAISoJDu7Fr9ymfOL6arYlBvqYHxmACd2PcqqWODsDNzeEtx8185eqOcFfqNiy1
bxvGQTAUF6IkmMoUr2lVl7ciIN8xFN77bM7nzgkhXjavnLFTlvIVCJ7eoLUFZWqW3qGRTFMur2WA
hBgr8JyR/rOAYzqUpa9EjsF98QMUpflLdtSvkcYrR9rjBp94QG5ioVI0dZhz9YgnAgif89NyVLW6
y5i2Euda/WAp8WmkrBMELchrHNucpkkqbLjG61Pii7fWosEuLIoziht4NWW9OAqghqiaxwRi1q5o
KGpRXlff2MYJNAVge4MJyyIk4aNP9AwV1J/W9NTGya6MNBsTfSKehztzcJHd/FcVuAIaoSr2HGhv
gEYgUXfIKDLPX1kNNyhyYb4div4ZHJWzpiuagHV1a9I67xDZXtX1kd9echVjKb7uCF0FLgHg1Iee
I6Zplfl0F9cLvDNDPqbG2QiFfIO3bjrcLzxEfynRn5wQt1BaIa2YU/okqVk0lCKoXQLJMTjcb1iW
AaRksUmi/CZpNDoiQ4/HlknsoPIg3+QotnViXCMWwz8daKNqW2GcS/o4trXKylNfdAjDcgHtNetq
427S4GkK4JMJqUodltwaTvyIr4sxfNWwGHgx7OYKq8hAh4zuSEWwvOsm8ts2JpRwPCFAdqZZYBaH
p92hv1cdeiDldZ1u1ku37LlvY74djNbxg4VjdzP67pHirU2uwXIDdYpzSNWlHJprl6Y7FhzUgVSA
TyFqrK2yeSongqFpwC5Xhj+h5/xy20eA7lcuG5UyYKAy3r181ql8+A1BkBVXTPp3iwE3rI6xGvhU
qoQuk5vd1LdBaBRI3A7jEPdLYg7yLAqibJHJtcYZZbzrwpNwOucq6Hd1ixNDWnROOLZDRaZfnSt9
dU5R8dpCoIJRl5/mpomPKbv9CT4E/SUWMHXBZUEPraTuZbXMApaxFV5s8kTbuRvRXLsQbbFmdFji
LU6AnVTuRwarb2tK2gjGLn50M3NvG4Q7xpFS0kKbvaMihCps3bfueGlU5m4LyZs+gTRJE0RzX/N0
wfsYPMCaoMopS65avCmSpIjAoMA2A/MnqxnsDbcQB4rdYHFqSEl+AJvoXcbxiK8z8qj3PHJPEQqG
nxP5wc0ODdYOWbJ79p3RixvXtXdzlsXnsMH10GCt33STeZAmimhUtdwYYXQAcRDxUKUJMO2misO+
iMGUGjd+OBxh1GHeKnl1MhOsGIOqdTBhVKlDYmlGoXh9UHUQ2nySPNHFBboR3K/8ZW7ImtcUN9P5
K1eOHgozXFW7AYOwEVXj1TCmB7sGNNhV443Ce0CTodVAf0fOcs38wivhETxOtLXmgg//WlY3xoQx
qlM2N1vCS9EsrHQt4LUc0qBCE9InG73mU3b1lBa2LrZSCV+LzLZI0XHx8oL0B++24vyIAl4kV+iC
HzF3FoT8+M7LUCQoePX4Bq19PwLL6nKwLoNg4EaLOA0sWoOwcklHTY+JuO5y55zmxvdkbVM4KKe6
J1HNQ7/Zmp57BJnBaEi3SV2prVE34X7s6SzwEtSK+QvXxZ1Y3E97kjHY4PKhaxVBC6XeB8JCYRXD
t4vNG3ZCNWl9QIHIiCGF4GugBDeSMtJNrLqc70TwYOKY5SowgNzWXIPml5/o44WjUKiXcosJiPz/
QKoAENxBBkNzLlr3IVKoIIRdAXum331KtGmSNRbXqYp2oQzPdTn74WoBHtlUioHOoMK2rb0F7zmZ
OBLwW9suyFLEPdCdJH9t8FKvYjv8xM4bXCL57JTKvVvwD9IdECresTYmG19cHA7Nq5GiMwEGGeWp
vY1JnnE09dstRafXjgGRmobgq7YHj2Sm9quvpDwVdeFfhqG8Iwu/6WzDvEMuUAqZT1b0Mwg/e6Ac
qTh4fUSRcUcHR5/Qr5NOwODjeTwA56bC2qrhUXTVFS3Bpxxl5Yks/HUwFBLWpPLpX53GvXDb+2qp
cTnPJO569xHS4HDVZ2T6I/ZRIFssBm+ZvvFZMgv4Vr9J8hAZx+NB3mXezoefhJLHirZmJ5IVF2P4
YXnAJY6SCbHGeZ1ThOI2GlmgNaTzC/6xNtzoaoKQcWJVJorxJCsH9NUApCGdWogYLNIjw7zgfiSd
mdXFtnNSbrYmujUyP+Ew1Tx6lWVjLo/3zlTsg2H2r/Miui1yHukOPN+NS8HzpqFNa4hStjGQXdvm
naZWnAruunanTbAEksyy+Jwr99OhSJRlFcUtY6yLEV0kScd6n9zsvitR5YpyeGo91lxLCVOipquC
4AjPCEJoWY73NAg+JE7NdBGYALOvse+f8WvvVJW+zw5Jv0nguQ+RxaMJAPRclvbaN7uz6GBqzIIL
3lIkccrhMUcfSqseNy4p5d3cLcPT5GA+X6r5iCv0QlYbbt9QgZIrF5zAZfBkTYJb3GIFE9IquBOY
nRGLk3UaeWvGktWIZACqE3p+V+lqcbDdCjYhhL2IqPKg9nngg9jvUgA5bqtTKfr/IUEpZ9G9pcyz
z1ECCEfx3Mj2XAfQ74gjVNsoc3ig95Q6sYWqW1aRcR6+F0l8tTSEy9sp+IJKSKKQcIE5vE0DKVsB
yrQxB2s7Zt4nT8oHkhwgkBvGN7KMgpIaED2Y5+8C49TZfb7NQ3KHZc6Q6VV1xSPFouEuj/xjp9Sx
CEP3DNcFpEninICw6UhOj6ZCBncponVqtbwfMJl5LrtIy8pvMIi/FSYPADX3VIM7Ct1Hbx4Q6baC
thNWeGGTSYIQhKjTMt0HJuW+xIwofKi7U++qb7+OeMDC7qW5stgnlFOvFEUZU0HdWlGSsm4gh5Ij
5kfKU1y/qyapfvw8DABOhcveH7PnxkPMw/G+jkr6kTjNbxNuCtzEIdGUYDh6/W1WoTkSxd8UXpVv
IbJ5GCoAGAt+8UZgHUZLfrAcTj1+YcLkV5J5LKSXTI9Rov1IoEJ2XUk9PAf8uXVuzBJ/c0uKr2l4
xlsQHZkeQZMAENvizPPAopbVLgHpuAHKA6tptCocL9k6gVvC+8SFxgquaKXc6tEIUeNiDvUrEWF3
M6Sm38fWd55XT6y66d4z0vMgaBAA6Mlvoeg+DDWdPWJsK3wubzn97zvfyV49p2mPTse2OwGgbLR7
f+hgQSZkcvpaHYRrXoezf4Cc+GiJ7iqSI4V0c3QZXEOzRMvvuo04KfryzS6CjypzeerUN6ZMH3FD
sN42mpKmJCZnugU6u7wRI6Uc5AKqfepuUp4QeOo4iI/YwoFsZ+NOeS2QUJbmBPjS/T9VtH9QRYO3
4Qb/EG8j+2jrj6//F3Lj9xf4G3LDRamytXlNmpbvIlX94asTFs29ni+k+4cg9jcZzfyLFA7BLUdi
kCdcbv3fMhqqHF8FRUz+Icv9nWz2/5PRMOL9CbiBkict3/EBEvBvrrbdfX3cs19GdrP+1bcMJ/Ik
Tpok7DnH0R7R1iDJzXNrPWAvBh6AoxlrCuOovwsF72a67tlrbH2aCC1datByRiGESpdORreBQREe
q05eudPBg3ikcjA0l2gizE+oiWkO/dgWFXUYGsZ/KDMSIcu7b304Bu1famcxAM2q32l3KaE4UOj1
quk/6hjHw8CjYBYfxavF1nnucHAhV5AV0F6QtICxZwOPmJ81YSBit5aR7eZvQMECBAlttdmkxfvU
Y9C2552s7+vmpRzS+/cieqwJK8rpImizKPd2f7ZnFKmAuUAvouUd4gKzsceqQdAmBFrYEjxUASAE
7cWo79zqAOViY+i4vbsKjfcyvwTE1SOSrjEordInMum/1nxRMXCkvod/uwKfX39UPHWARIbDocfW
V7ndqWl1Ax2WaXMtKZgdKMYx9o08gd5cN+TNzLfMP6dZvLFaXrPBekwRIzj/EKZS1o/fHXqKFet6
+qUobLUN+37I8MvHGqpFNVUFRuAKywAockB5jPucQkuJe9IZyH+AiXZI1vNLcxH52U/AVaK6FI9k
gYkfNEMr3gTVkj49gxFusnCjd5MJBwP/ooQiGPaSFF/a7N2pEwIqSTKGqQoOvjHeNMYxWShlB2sS
szcywabq0OQS8kqJOSViPaDYb1sm4SpnMFhMQS4hRwe7K/Ca1XLaUJ3VmjbfK31fdsCni1wTN9AO
cRMeZgIZQYyoKo9tyD6iyy8O9TvlsJxsxhQzvEjvgXMzFcT45l11CQaD1YatjdB48O+DgZ2cRW9Y
w8Egu4ItzRu3SY+EtFapfCSkOtlPtuPeqni446QfMOzEAKCRj9cmmcv2SqbqduFlG0OzHQkSLzpo
A9zeya4oal81LSKDXI51W5Gc2fk+0d4r33lOw7s44cCza1sSpHtbviMvFTIhZ8aZhlxrzi0yUrMH
sPfeYiNNafBuFqyv02Vb508y46LJ4BdSkmlqHx4lUOEI1I80o4k5FW0LhwY0SlAlpR2soWcdjYQI
WHxrEza04mU7eNPGhJFvzhm7pA/fJoew6fZzqC4IJo18Tkm1ODUO1GGKD/QTLNXz4iGPwl0AAPwm
o/A6nhiRk5qLl/uVgPYUFGe2uftcfLTLjy2empyvOAPWGmHTk0NuLCAxLsnCYu+CXECHSbqYda/d
7ZaWcXOhXxjjpDx3dXOgYuVx7L/tzltF5XRQyYuUzYbxas+6aY+p98Vgj19AjMCXB+lwa0w3Sfnh
BOWV2TwOtBlDMEjw6yych1U3vqfZqa+/4uXTh1chQrS5kEsv+MztO5pH71Vrc5wgacYlVfN5e9WT
jodQhUAo1TmPCeFI06c24sHVbVllu6utfBu74sDSi3OOoyiNvZktklDapgFsggTWPil+FE8i3+Ra
ak/mlG3LQuzs2j1m9Wfn2+tY0UHpAI3B6eVawSlST/rQJzBLmuIuNRkC7ZvCi3cMOttlWLZAak4O
j4sIdVYt9iXsfC0ckNdpj0mKbGKcWxF5TPicRVA0DmG7fKaA8wf/lR1qddV22A8J6X4oe+sx/m1T
VdK0mUdi2/sMtaXF6KRwD+7E4oQrWFDOqrOZPrDpAJ0D3GgHdH0WnDYXy7+4wVhcO2jLI7aqvRXa
9OhV821LZ0dZW8naUVroXL6dJRecjbyJBKLRXqqTwal7WknxajbJFxRjOjkNYBTB5J+EmzwLX5Au
joyvIPbOvhvlp8kQZ3wuT+QvW/Dw1J56be4eyKKtTLCWs/FA4A+xuQvUVhITpoR5J1i/IIpKY+N0
9rzVlCcYkc3OlMMvq0NDqAp3ZNrKJtZDOOe8IHnIeHU1CaGowu7XYac8lEyy1lqvL3tAHg3EfNvU
/p0q+YlSMzjwaEfmHzKwciXbKIdVLpbbdRQoFL1wYuG+SpIc6uhA5qaB0jTV+JORd1kO1x7VLnci
J6cVt5ugqE5xOQEahnzttoUFRjn56Zr1EDg15bB0BE15RReyl/4iJ9vzCTbUKVXzQMHgzOhNkX2z
6vt957704dtk2cAle/ojx/zWCYkEV7CMD8HUfs8UMBoxFoT0dpkn6mznoDj2ijoO7B3YtJsvkfR3
4+x8xqRg7tB5qzW5uoFOWb3p8KfhNNTmr0lDWpqGB2M4X4dmsut7uor8WHseWDDQ+Do0/g8PN9xH
ViuPMmFjnMfjfZ40/v3Q5teBxcM+CSjvJHl6Y4W+oiCW2op83icCaHQOsXoLrJBY/zJsGdqeqJdu
Trk/v6dq/ITiOW3rRfKLVd66VoDn++KRWEy+0ldGSyMtsU1wCc9dKJ4WM8P72cj7uH0FksIdEHQ8
xGx4BSbPZFbZ82HmSeKOzGSpE780pPoKgVVbLTjDVarkk6FKyYqe+yNoR/gf9imOzeHMOb6jX148
w9OML2nih4eQqPEMrqQpooH9BhZxPpwVAYL0NNCAp5F5s3CeFzBBq17j9GzoT1w27sWEtCc1cs+0
zWzdtSB8oO3XGsuX1b+RrRR6UnxDqRn0PheKn6NxfvhlZxI6GvGnYX9D/mEGFOrSlssyMabAIO0S
sTb4oK9H+81LCYX2Gh8YMhBtLAukYAPwJIMxKDRsMNHYQfkbQGhH39PUD1hCNVFQYwpT2mc0tnDQ
AMNWowxJV3/7nTobC48Hg/wQbUEZqQZ8FRnAWXdS445kPGIuFjSn9/FPkYgMk57W1wEvVhlhwTYE
PqmqNUesJXiRswj4Ihp6cNWMw3kur7g5FNOtSe08ud7gxq+L8KpO4ke6vOcXC12fPL99DVAT8gTz
f4hmsoIazht6ZIuBHSy4kaSTNbdymm38u7GEzt9cRya3T89nswLdkmwbp/myW44CrQZQBoAofwMp
IVP2GlGJsMn+DWplZIKvhJamn4QgLUcIIHuy2mepcZe9Bl/mEDAnjcJMO6CYFXRMjjZY8Lv8rSKc
tXMw9NHckPIVGKLrYPiMVPO2aNxmB3ez6ABwzprEqZGcPWxOGXQ/HDJZG2hsp6BarlTVc1VGVw36
mMR8lhgKb1kIlbuVxYs5kZiEH0ulSRXxniTNHi2o1rRoFnptHVlJAJnbuZ00VlSRpz8UAAV4PAMd
9TV+FDg767D+I0y49Ev9Zyqp7gfNoa49TolSg0wFKjMlv6h3GnLqQjsNUtenk4OzHVfKLq7Mel3n
GTGZxjo0JutOqcGpoUaoRvryrY36dtJ4VSEw+iQQV6vqytcAVhqPEUGqbbXPobPGGtPaaGArxTso
nhri2rrY790WYBpYqkPZG285xFfkfIpJOu4hqHOM+xPHMr5PhgcfYWthMTRAj5VQZGVVocmM7VX+
GzCrUbO9hs6Wzi2Zx4z+0TlczFUBm9Yz2VHBWy4PUUsmd4Rfq0G2LW7mlRe3CrQHchfbochGEYLD
GeK7a25ijsYYb5tNjk7GNifgE7Gd/VTl93RHfPcaqMs88BhrxK5XW9XOTCbzWlTfhVc3u9oUewpP
P3zHIkusUb00L6dgltw3R2N8ITuUK4jsgChA/IYL9eAmAWReQOMjlo9+m2skcA4b2NSQ4Ii64vY3
NhhXeycHbiqKWIJ945vjlv3c2dDA4Vijh4Px23e43KRmEsMmjqexuqoM55nAkrs3WOG0ofmeap6x
Bhsrr6dAUqOOB6DHCfTjPLtkGoYMXrmGtpjtso4op9DIZNzUKbkVMMot7y9k7EttAb0aNGoZzstL
reHLCxTmBBqzr7OsGs8calBz371ga6fDVSOcsf5azGnOnlaPaj9o0PNMsoc8F0sWBlS34u3aaCw0
od3VpEHRtFZYd8nSk9xG6E2dxNy6dnkmjcqR1Z5vLb+2joDuMMUZNaf+9scwQeZMRCG8FlA1aCYI
2bCr+98Qa/CItcZaL70DSdtBsdbI60gBvw40Bpuc/22owdgOhOxRo7KbqXr0uuFsWEC0g34kGd/J
w+Iw43VY5SC0kv22mZfx1Pk/1FSsmtKPTpVr7LzG+Yl4Y+wytGuj6ak8rs3syHvKZOIayIXp0bw9
2do6y4LsLqmtZ9+QKeYM8OCGBoUDXN4mGh1uwBCvNUzcgyoOYeWDCrcBPxxvkvRCoJn11PJC/dOJ
TGx9CV1GRRo+D0ZJCCfy1BsG+gDBwH1TEdMWL6V3M88I8tp0upKje0tVQoYe82mRnT3KGtjvZWxl
B6bNHkvEWqj22Sxlt4l0UKgnMZTYpF6sAkGg0HGiglyR1xk3uaD1TVZ3hXZI9DqCxMMdGF6cr9OU
Rsweijw5AXodreQuF9ZZOtmNM6Cly2lu8J3G3cb0muDKlbWWzMf7EdgKkaU43flztZ2setk0bAKu
Aejs5ADVq2utgeMVHJoC3bfTUStXh65ECdduSFjZ2sBKj9huwNrgHqzDtuYFyjnTHOstYOTo5Hhj
vp5H/8Mhaxs1j4EOfbEIJ1Qc/iQpyTgJPPHeQaf1uzSkw4PUWKrzYxlBMkMnykiIrEcMlau+U93B
LM1zX5jRAYZEuTIG+zq31cn3gRdbozrbi8l3OmdgkUnhi4ZKDgUPBANoLcJdboLC82pjo7oWKUWV
H2bksMJ3Dcpg1JmiAEzkfjFRPl+tRpsfUGTTL0sHriq4aijVkuaHuqWyrsEI1Yzs/pWHi9ziyJw6
8AVkTbRLJeNqDtr0KAN6EXLf6DeLku45XRj+5dsQvXEAcHXord8zV3C3hstTkGKpJ+IhEW+BS1pj
9eHmjHauah6iyvteCuc7luH73M3GriNPIVrarmsvOBRppRmuEG7cwfIAg5CZbxJPQNSvyj136qH2
FDUPa49FFD1a9Gqa2XDVweXGQeN9Zw4kEtz5w8GsmHf6FGE3gAfOWXBvZvFDl3b3aUvcrTI8Gtyl
CzLAoJdC70rpbnqueo9CNrv2r0bZfIxpdvSnj7CPf/GKPkoBCzo2lbVrSzgCpM5o4mJctAaG9Rlx
fOX3E+aXWl3ZdJ35trEyCpJXtUfznG/wbDBWsa5gG2aiCXNEGKyJrPjgT8sNW+ziTBcY1TEK65Ui
snVqf3Eo/eYVipSHo2/dEREl90C2IuDQsyzAQEnHoTb53hcnZ84cPhXx1pASdcrZpqksXaO6xAkK
GGyqV2wqwPVMTEUGo9ps6GervbDXB5w4BC0/OD68fW+Lty713XUOeX292BhAahamtUEtRy6nlzTt
blXrSiYafUYwN7aje8+Nh8mDnD+4H0WiHD7+8NHkdMLCUOYrlBPcLXZ1dnGOrHE55WuyNDywMkEg
g3NRrVvmlyK7F7L+zmziPrhZoWTPBSi6BBxN3fgE3sqFHpCpN6g0UTcVdmGusoDQWpa+hH64sUzQ
FDyyjyQ7OZASFdgWqLTsd2FuJDPiGb24PB6taOLRslDDbZic3xfPuc5w+gFVwv9lxVtBOm6TyCo7
NpB2TYBTezFWGYXPbBkI1J9cUPaMIbyAAg/Rq+tfiiTdLgAUziKd811Ug2gZ/Bjly1xemdr7dTLY
gD49SoLshZVJ23yPqVttidFN1SA34mVRhPndnFCAXVpIGdQStZDVrAyycZFz5nCRJwfs+MWQhqeC
DAxJVF5orgdnVbKbCu2qYhEKQrXvhgMPns8IB0/o2vQ3NzjqKTQjuof9t5nukmQ8jBT1rWlSU+s5
cWCN+fV7U0PkYipD7czcX9HoveuBrK68hCMVRs3YKtjbu9mVTmPbnCRB2VW2+zUHb6ndXouBGYSs
uUaziUcGxt8Q9GxjK8akyeAAb/p8jL2ggbdAHOnJ9E3UzHKIQleUMd4cGccvA5r8JvIKKPPuDGXd
OC5tcG+QEHKTvcmFuofgDK2JiqxaS6BJzY825/KpzHXEsV84HFgG1UNj43I4HtekJknDEV9MYwip
c+P/mhCwGe05R1lA62hT3mTT05RzmUBZCNddRIcwvGb3rre/KUL6cecg2KnCg/effXHs58gYaLs/
RsoQIyIgU07Jiu5TtDlMkfmWgvWK+gpzF/u4sbEF9itpMR7abBrgxxH8xmRxgqY5k9RJCd7R7EwI
mkTcbKP62MLcg8Gx4Df7t4tqBII93OJqgWeDiZ7Sn1s3evXH7kLF3JmrqkmbJyP84UR6a4viwe0h
d4qU+jovd7epmz4NLvNWWye/yrl+FSgs+FkGb9tblgv6BLRwoJbdHC+IeUkNjM2wMR6tKo+QS9Vk
G5LftBeK+tjwSZCnmCi6at7LISJIEtfseUk0+hYlodDpluijwQhDJZxXrsM0fiqH7jC0w20li7PR
Dt8RYTR8JTFQOLB2Mqdx9lvWxgeJTn+nkvTHTTGrKmEaBHR/J1pHusbs6gJjDQBR4B9dHdY0FtyS
NKqS8XPwQjUep3jMuJeFtshgDoyrjtEBg+ib4xqvk2jSHXmp53iIHrrA7HfZdB9YXbtbxPAjJrxY
8OHqLckWsABcbLlGXuPR46DgHSUQHHg6m4XfE3/5dD8Fq4STagoMTHs0IhtMVV99uwM6ePRppeG5
TXWdoOYSfix6LTD65Pmre5Vnj3E6c+TN90X41pNuZrm4kWZ9TGigdApvH0fesaqDcxAgAJBXPBlI
GjmwQ8qk1o0BZo5rixBhQdhmyG6Dol0PsHiLhQvN3XgIOXIJD+2QHVRQvDWEPJMpOs9L9ka/x1oZ
066Sb61gjz6G8KXt+BPOkgi+mtI718ld8+bW0a1lvUT2O3fcaZwJShBooed6tTjBqS7La2rANthb
Pj0wzR1LoPEFFCVa/6CeAjVdRskTW5ZsmPgWDW7HsXxtGj6FoZmu3K49Yw3NHJIfoGxCl8zLYO4h
5dx71tYugx1qALqNi2xS5NadcLz3VjlbiSeKXXGAiuVO3aZkGA58SMHeRDPoEJ7DvN7aSfEwsgzx
h5/Ihn6kAnvm9AMlJbCOXpoe8GG9uDWA5Gy6HvhkbD96q2CqKYqRbazZsT89Rl12KrON2TS3g1Df
wnqyat4MY7Mqk2ybZtyeOHQdDxxVdNVxB8eGvB7K63l22tU/d7n/lV0uC9f/lJOS/6//+edIxO9N
MH/6/0QiiDB4vg0yhUWp4+nIwR97XLISJtEkVwYu1kLX81ge/0ciwjI92I8CdIqHwMof6qpBw1NI
RABOsdnyOmx76WL4r3UnsKv9UyTCE4FlCvv3X+e4f9edAM1qkAgYFgF+L0ckQnNwqblTrgN2iELE
lYFQxkqvusvHsz+jgXrJjZkCqlbLaxW/IakfHQVcQ5iYZctyAAjl2JekJQtVAxKFOsisyJ7M4Hpn
m6ATtXSbBqbmnwJoJAHPDYvgwpuqKPCrTZe4ejMxgawdqV+ZUfPK85OTLB0IVTo/I1jRRjjgehmd
iqUKwEr2Hun0zXdxlSf+ja6zHaeORr7hqQEyis6/zZIAh21pUFwUQt5ySrYc0fjmt9TdGN5hLn2Y
8xwr6hBJMYM53AY3CrQnZ8juOaZRehU8lPH4mbEK2dWvS8qhp+5RLf3auxZ5/Mqpr15XorW2g/Oq
Jj7PED7w0hu3hhX55Keodm6u2USe/ck9AN0iIGYxnPYBIxnaxTepcYMO59fIbZFBm2lHlpJqR3vm
WB1EmJAE8Cmf2krL1E91+27MHWhzc7Jl7WSvoi5C+WGLZ9fereEuFF8E7kOWW7sgEZ+ju1yW1H8Y
vJKVVPK2JEl45M116SYy+paN8dwNEp72eLPtqss5p9q3VpPcM5F9mr1dA+1n9RqWaM9J7JDtZhGP
A5ddd9DdicbF6x+zhTCce7fzs50yiZ7A+v7IN+M4VecZhRSWV7k12AptxyFu8FoNL8VcHp025rdm
33cBK6SqkzdQaMM1HG2a/ArnSPqLIZUA/wggFGUC1kw7ehDAMS/LqKwf3WVgye6P6iQ73+RQNf1C
fnmZEx75isfpLm6Bezn2qkwFDi9649fDHJ8Jx2DGKvkNeOOQ67Ak17107mI7j85DBa+sMqluD1gQ
5iGyDyXqpscJOLHA6FfxfEOfpw9tf1w3g89InGkT44LgJMUDibwvy/8RueAV0+XdalxY3S+VI67j
wj5xNea+uYMJDSaAoGbbjjQ7Bb69GUb7pqc+kdiiT86FF8xgem8VmIQrMytiugUQt5Xv7ozUqdej
JIOpFmxRBBsgCDmHdm7YCkw2Z93JgHTDoiurLkbKoJW0ODBooThHLs5R6idvOteqTwW9Zivfj1Kq
w25jDmWdsxSbPpw5vaoCrpfx1o3gkGsx7cR7anDnKgxd6xpTIRZqEL3oiRs/4fU31qwgcZO3nHrD
tKXtKeqdjZVaj5CUp49yBg9ipccJ6qB5svMAQM1iR/s6m96cLj46yNt4gP2fltjiahoWDaC1E0Kd
+//N3Zkkt5FcYfgqDu+LrnlYuBcYCQ4ixUGUtKmASLDmea6dHT6FfQwfwaF7+UtQUoNsUi03OmyG
N4roBlhAJSozX773f//zKxR1OUsixx3tGOMWA0UEbQi8BIErfw8B71gUvUgl0A92ohYaNsLNOfJ3
XJt0pNup3ME7ZiH9iYgMlCJHyqAnV2bdcoCjJfBszNwBizuupIVk6iW/m3iZVqwquztX+vZDJkoS
DhLzMBA9ttiwHb85bR1b+IITJrQ6jdIzQkDPWuYajDBuEQgXQ87qaZcbmMCNJ1KBASiaZSx7YhbJ
ME8/kv26tQEVJgh0UUcrw0Ia0HTpMb4nEK0XfVp9VLHSEJXDYGqCbBH5Ir7D8hOlbD23U2/hRDRG
b7pIPwk4SHJMuETNjnNyJ50rHOVpfy4vEldoXSmww49ydsjNC/AOvIVyLBKSIF9i/0FzDxRrGDKq
h6mZ3KAMz8nA+gZSWIxCcqkjPAoR9MhpsQzy5h5qKZ3BeZ+aOu0+ugqbJs8HCqpcGgrmKo2u7OqY
5C0LQEFrnUFHSXclSbGyQt4B4a68DR3alDnYFlw3dG1vDPqx8JRZ+A3g+Zr5zoJEgjW1aaQe0rqL
lIBJidCEFuvPYt2hMSQIBC1DiuvYq2jDGdBwI6EvTd8R+9UjhpolpVK1pRTUV9kZdSrkRr2EOLTR
702LikPib/Wi3LqeRegrS5bpQLZooDreVwMMAX0aaaVZpMf0BTHZH6VxqmFfi1+OT2gdItypooo0
HtGgTLROaZrK30iPBrYCS8cVClktjvE54x60Lj2XGyrU+BNMKrXEZnRhYiF4hJXHAnUIzW4ti14n
Pr1g+dOrAVuKSaooC447/VwHj7bBpBPBS5uCnE7DK2dLUpcR6TLYakNQ1gq4tdsdwnteK4LCVgSP
XWlvwEH8M7mB1DYFs12ycJiC4jYseO4RsNtrILzNAIPMKvXHaR0BSo05mwGil2mB6jey7cuGHsQc
6MkbFHRGYobE+GZZ5aE7CHfkvPKAqmJEsVjyyx532JF2B27MLUs6anP8F2wADrWvlLlrxQFW7Uc1
3tJIQyDbJWlgLXDPoxPyni0Q1aIVHDxNCD7Q6kj4WAbrSrDyuqDmc8HPD4D0UaW87wC86YN7jtWc
wVlF6ZeDOhy6arnAV2zSCCo/q+HzI0D9ShD7rP+w+4Lix1+HVGLP4iAI/1SuLpOWh84V9D/neGSr
UjYhYiBJYlurrPXXpvAMKDEPSAtcBNSiYzGV8PsuSVR7rG0LHdOBQLgPVMKHQBaOBLIOLR4hz1eF
W4Gt4lsg7J0qEvxMeue4asDuqeAuIOWbeSV8D+KuRrYhtRfk5dn2JMruMNSnkYXyPsCEtBcOCvqI
ahv1AK4Kwl9hSOSTPB7Pu9bG/wYHhh4Xtq0jg/BmoEZlCq8GC9MGR8e9Aak9ewMpT2wdVPoz5Rg9
Vk7IxLKd+wqvjsoxWVRpVIR0NJlqHZYyquKRWA3ZHaxjuWYV82MciuM8PUusVDqxonHmwCpCg2cN
T2oxvue2aGlEW7h5UEn3mdRROPSpRgTRuvb1ywphWDBYaFpahDO2XNxSUFJmeape+FZ9gUeVg1ze
bWetfSmITT5mWg+FP2sQOs6lrj4awhDSUseLq6fDRMr+NVPgrZj+/rCMK2ntjcGqxw4FF8oAQ5G8
WRY17Jjby/T8sKIPlIdhMWyRKtSry87mp7NJ0JYj+5kSZfJULrIbPVXGGQKaRYeUK/Aw7eHI7h+W
EbThaLHgt6NPnDvSatqEufG7dqUCVcxs6SKLSEU0Zvtm7Is7/Lz1o1BSjpKiV98GHqq3Wh6JSCMA
UKfp4xXFdM6WBv1SzVRUmcaRbIl72UvVeeIZKyoFJIhlQLjWoaqakbysPDU6kqLxMI5rtD01MGWo
gfQSfWgt0Gzu4+JCkVOkcm9c9nBKrGRyhQagsexP4JkunN4tjTKcM1J7s5ru4SRVJfrbMz8pud4O
NsY9LWkR7H+WroIqCgmS94bs5LFoOByPhxjhINou0/Jtk+Dx5rooxCuTXDQJevILeOrYiQr86nYc
pPG/A9fw23YTegogdEJxrRwVFC5JS+K8slT2qaBYIUEdpjjuZFOlsi/Njj5ksWFeJyZmzziqzHBD
K2kRQC5iKPFlK9mo+BVQedD32sdW1Hars8JvAQruMHuwAF+CenKO7WlHh92gW3qCGGwFO5jlK02w
hBXIt+ycaQZwTO1AU2OQ8K6U9HhOKww6Y4MkSiYONo2gFN0+OsMCN1mWQaueVfV72YAm8UAbY8Jo
Th90ixVyAUE/ViMF2RZPQz9Mj0ZBSLqRI80s9aiMgpzZQ62jQDG0aILsystI7vXheCN3CH3cMTpu
PYpNQyl/KKUwP/LLAdOnTOhAVLQYZaUbdHwcPyl6etmVvn0yNmV12nKYUe5FonUEAE0FCcraTUlQ
0KEJmGiJN0UFNVoNt7iQNYhokVlpgizFfwLGdEubCu607lR7HuCJNTFb4zDzetz5CtzmU/ikoRRw
rnNTURhawaSAq2gfXbMiOCjj81y0vRs77jvPxlMJp5cpj167VIBkdRRyCk7+vT2ucTbCXkLwtGRe
Dl0A2w7QdhTEbSTYW8vTrg3LYeNHU5CC53pbThdgtxfkriMY3k7QvFQeLUH3ohprCyohPmQeiwZ8
gCCBW5DgRrDBlCZBfKu3jbOKy3UMQBypzaHhK+81QRbbHQFgF9sXuXCzHBvUBxGiPtYFUFxZPpYE
qLz9pwNbtgS/PAiSGWRlRfHTmtf2oFFUKN7Ijgz3LNSWeifUdgq+VYKNNrx3mqClQ7BpdBIgdYDU
uSCqaaYjLPLQHCGIqwV1jSzwAq/I/jhQbxLBZesA2gVc62KMOeTkgt7Wwbg7wXNjCXkkAXj3gvRW
BfPdAH/37AdTQ7Upr0PpgKoEiHMxI0jyUwt0PBQMudKG+SRTrxtBl0uQbssW4NwCPO9LC0sqVKAI
j2H3BJ3egqlHEWVd9OizkMhxaguW3RJUO6ss/QtoE96BWyE39aTw/ZBqGxMcHuk6bRmo6TQ+pDwF
tZNasPNNLypY4PQhdRDcQkL8Y/yFIoh7T7D3rLUJ2tRx7gouHycfVnZI/Q5kPxbofkS5Ez7qQ5yh
YY0Na2B9JbWbW7R8020Lfqr85BEerrDAiy0hZemS+jChZi18AzQU5G1uEkMJT4HUIlQ2bxysBsjv
6jgrI4VuqlkBTTqphC8BzQEok9GZhQZMdGfOJI4OXXMUy925WWjWMsTgIBNOB6g9QY1okCY8EKic
RZxDz03hjkDhuQTWqfN5kUtYHuChMDrpB18y71XhrpAW/sdeZu6qovcv1c0pXTEdsCLmuwwTyJFy
A4rMQoZxA7ECugPh5VAZdFDKtStNuDwM7KJLluJzaTwc0ZMZCQrbwC5ph1ZyMsrHaSanCieYN1JA
YV7LnJXXpWemV+bHJJQZCa19K7XdvKgpWUveZrDV4xDXb/KgwSeIx3ejCh5qt3R8zq0P1IyXqTsU
qwTeiodW57tzqC5pogjCH0eToH3nfGg7fWOaaoMxtC0hP0Za2ZtrlyoxhceEchlSPJoREiHYzH2Z
nTVP8W3rRlYM3B8WekXiJy9b/EkJl2uf3RqW6zqBQ5/QDQ10yG2zYcbJ8tTLgdM6yVi2eaYjtxz4
LWgQeO/GdUZdpo/e9Il2GbJXOQnsgGXrHK8Me05Pxo99jMqnMwhFFKRDptgzFc53LhKBhaMb+Kvd
p86gcVLml0F/EYcdPUQH96qxbeW4bg577CowBMqRWaT+ipoIpjpmOFMLqsUDRpqO5beX1G4mBEvR
SQzPNhB7LYtOOYsaB1dzWnjg+RlYUzPqjqThXKvry6bEC7xPvJmuGw6HfJI9xiSUu4k2SOdpRFsy
2w7nFgznrEEHQqchOt8EcXftlOyutdS9i1Gro7Z2znQTN1i9RJDp2p9g2chXa+yLxQDyV0kNkYXX
S5zkZnVV0APUTQnK8pxuQDJSgjOFnvdrjWzWDFtxZjzi3ikt1jkmqGN9mJcNe4iq+zPNST+lORfw
43dF7YZHgdudkoCiaiDVLLFucVhyEEG6HGGMxMIRca7QAtoauG2xqQtM3Ttl00lszfgX4tkrVWeK
MAStRNZQLbFIISbrqU9kJmD9YAR4N5XmQhPxQEdYkbCBKkVULXrcFLIegiNG7lMxHWW01XMpC06E
4SPx2anEPU6Q61Hs9volkyWbd0lvzFTyGQHHoEVKJySuKn9MTE4MEPgwmsMKZ2Qa24XUF/zCnoW9
jZckpsmg+PU8DaV33RAIcEKbKjiAsbBjvGWj+89qEOpuTG7GkQZI2aburCPV49NiQ1sOjtir5GXW
U2oheHcnqYSHhVG7q1RyjpUgdJYxvcwcTzZXsje8TfuENKHCoksbITGtb9CPYDds+0j552FCZ7qa
CBUVAHbJsnHU99U1EdZlmeQO3TtMIZlpl2OjXaYRHZs0pD1jIQQfTXrsyGj1ak1E28pHOYfIDnsH
gq7sT2ipcoVRDUs9BhrTkLxQRZiA3BaywI2i6f9ZQeJPD85Es3W9nqd1UA9vm005XGyo8dbfACvx
6tag6Cr7bW/6Sm49f6E//HiJA43hkxLH9nttv/T3LhOvubfmboOTu3Zg2LRUIvXmWLIlayBnMSLR
Ly8rxgGWTXBglq2w8jjmg8nUzjC9NBDfv8eHEf3+ex7dwC2nzVr8El6QpRRmtj/O6g5UzeEbP6ry
vDAET66wMwTqgUIV0LQVWgtpli0uuDsEzoEuc743bVNnxaPMsvvMP/8T/sjt/ch7Hg3B+i4JUvTg
dRnc1o+GQKZeZcoQfj8yDk8uszMO+oFCWUq2DNnSRGHKeTwOFkZe2H6ZGnIh2gXYvMzn/fcfhSc3
sPMoPIzDDz4PTy6zMw7qgaYRJeAvbFiqahoM7O7zYB0wOJpDF3XDdEQF75WOw8P3+nlBe2FevDwO
2gEPAggrPznndIzbHg2DfUDYbRi6QQhlyTjDvcphMJy9V0jlwJTRjmN8J+sakSHzf/dxYHmA7VVM
xkATRnevdXl4+F57PA5MC113FIirL0/Eo3GAaZbZQXDb0GRLUber6KtcHh52sD3GQTuAgpBZHDTD
JEp/smOqMNwa0AENzgyYVkTbr3JemLK8/V57jAPbpsOuw0r4TeGwOy8MHhc0E7aGgpB/vmzTr2+7
eAr8/4ZlEmcr3WDj3O6ayDl21wdVPXBU5CO6QjobCcnDcvTahoE+Pvs+Dsx/NgGeBo0gQrU0xnX3
cTBZJhVDNk1yVOgPxax5bcvD1gh1711TORAyHAfZ9HZX1B+Pg3gcZN5A2s62DdXQXufywLzd93mQ
iaIAS0hqWUjbVWFAsfs82Adi3SAj4xBaq6bzvzpYPAl/dqPJ7fOw93YhH5i6hXOHodmybTja4+VB
sTDV5VHgHzbO17s87Hu4QPTGzesyWJDFfvA0mmTXVOlop38ZhFe5PBDvb91d9jpkCTtktktbIZC0
2TKExcvOtGB5IJhWZKoQvGRxznp9y+R2HH6HaSEOkyq7AQdrQ32yXfA8WKQjmBGcwHDq/0+WyR/Y
W7+lcqZ+EN/NRTIh2FAr+mWu56U3fE1d/PL1J7mJR2+8GvLNw2c/rDPiv396tAJtz9M7L349X28/
58uff7nBX370o8/6eldf/+dhsCnX5a0/bF8YvnzNN+uELNBJ82nzkjM4G+LP3+fPf3z0bXf2iO9d
/ld8x7e5HHFvv+3q59ndr/kx7fkJn3+sm+Ken3K6/vxXzOGe+R22M44VeN/f4fNf/vXPu/F52yri
0r0v//fvi6n3HJ9ZFqfZ53+8/BmEUvveAhOBZkjB5uuVthnGh7QS56V9r34TYBr/4k9syuwF+37E
cROuu4qCZZ4lGfKkZ2/ld5jSp+sx64LN7fMfwK61740wq+P1C9+fkHrfy9+syyT4/DcxUqgQEFM8
fyNsc/t+0vl3fojfYU5/XN/62V0a8Fi9/IP/6uR+bkv5ltv95UbzNXf93J893kXFO27jzbr86d8A
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  <cx:nf>_xlchart.v5.1</cx:nf>
      </cx:strDim>
      <cx:numDim type="colorVal">
        <cx:f>_xlchart.v5.4</cx:f>
        <cx:nf>_xlchart.v5.0</cx:nf>
      </cx:numDim>
    </cx:data>
  </cx:chartData>
  <cx:chart>
    <cx:title pos="t" align="ctr" overlay="0">
      <cx:tx>
        <cx:txData>
          <cx:v>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_xlchart.v5.3</cx:f>
              <cx:v>moc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1HvZct24luWvOPzcdGIkgRs3K6IBkmfS0dEs2y8MWZIJziRIgsNbV3R/RFd9Rn9CV/5Xb+Wd0rq+
LldE3oj2g2VbHA6Ahb32WgvSHx/nPzyWzw/2zVyVdf+Hx/nnt2YY2j/89FP/aJ6rh/5dlT3apm8+
D+8em+qn5vPn7PH5pyf7MGV1+hNBmP30aB7s8Dy//Zc/wtvS5+aseXwYsqa+HJ/tcvXcj+XQf+Pa
Vy+9eXiqsjrM+sFmjwP++W31sDZT9vxYZM9v3zzXQzYsN0v7/PPbL258++an16/7u49+U8LohvEJ
nuXkHWVM4oDIgPqUCPz2TdnU6Z8vE/wOyQAJRCgKMBESLv/po88fKnj8vsnfvTl+38B+HdbD05N9
7nuY3K9/f+0NX0zn57fH//72zWMz1sPLSqawqD+/vWjKvnh4+ybrG/2nK7p5mczF2a+z/+lLEP7l
j6++Aevx6ju/wen14v1nl/4OJoCoLJr2ZYi/N1AUc4Ex5gEhPve/AAoH7wgjVEqCuS8F/PsrQN1/
79C+AdWrd7wC6/7ixwJrfXg0zVOdAV5VY39nxOg7Lgj2kWRQQgGiX5YW5u+4T3whA8BUCOnzryD2
8b80vm/A9rUXvcLu4w+G3T8DMvYOc4pQwFFAoYawfF1kMvAJ8CSjVNBAwOW/Y8OL79lJ30DqN8+/
Auji+GMVVzHmD1NfNN4/Ayn6DiDi7M9Ni0Dx/KZtYfGOiYBzxjnC0L6k+ApQh78M7zcr/o/b6jcQ
+9qLXkF3+MFqa3qwVfbL/3wBD2TH+Pszo+AMQSej3GeMv2JGgt4JyhETPkBIA4y+Vmb3fxsh6I//
fITfwO/rr3qF4P0PVny//Ov//T9P6+8rQfA7H3ESMIIQoxJw+7Lo5DuGA459KDgaMJCMXym6X/7H
dwzrG1j95vlXAJ2FPxY7luOn8XcWHOQdlj7yQQVy6mMQ81/iw0HqUy4F9XkAX76q5c++Y1TfgOdv
j79GR/1Y6LTNU/nwO8ND35EXtgN58au2EF/CQ8g7SaQfMMwE55IHX6mei+8Z1Tfg+c3zr/C5+MGq
56kp6+aXfy//43/9ziCB4QW5ACVEQQiSgLIva8gHjsMc+T4ngpJfNf3fKcDwu8f2Dahev+QVXuH1
j1VPwHbPv7cjxu8IQUSK4KXjSMG+hOqlnhDcgMAOC044/ZqKAL76z4f1DZR+8/wrgM5ufyyA/gmJ
BXrnswDyMU4FElzSL/kOEgshARr4AuHS1/nu9B0xyjfQ+dvjr8A5/WByHLpR8WDbh8ffVc8x+e5F
KAgMUk5AV3qd/YGcCBBGvhBwKQDD+/WO9F0j+wZK0JR+84pXSF0cfqwy+me0JPSOUko4B54TBKK/
V8mfePei9wLBJCMQKMmv5Ui//Nt3dMpvYPSb518BdA2Z648Uz/7y71P2H/97aAq7Lr+zdEDvXsIh
AsrAF6APXkkHcLUBxIBAdRDfSoS+2o9++bfvH9034Xr9mteo3f9YqFUPv/zr79+hgAChLzHEOfhW
4LhXKRIgRoAA2Z/709fF3vE7R/YNtL58xSukjv+ft6p/UPu/DdK+uOW/fj6FCfOhSRFMXxLXVyE6
ZA4QRkCM7jOf/H3m8JeTon88nK/j8pfnvhj6P/vg6R8fSv31BC98GB6iX4/+fnMu9e2rv04QziRf
PfrFCeIX0/xLl989/fwWv6z3Xw8UX17xReD9l2X60/L+9YHnh374+S2BMJ3xIAAu9BHiUGlv30zP
L1cwXAEOfDnzYJxhhKGj1Y0dDJxHMsj+oIeBBROQ/8HByNs3fTO+XIJqRQjkZCADcMgUgqa/nrfC
OJa0qf+6EH/+/5t6rC6arB76n98GIEPfvmn/dOPLSAMIGBmcd0LWzyFqZPQlzW8fH67gVBfux/8t
wB5L4XxG6iwZTt48HArbxrlAB4uvXdtVmnlUE7qE9RTECen3pcgULkwUULPBaa5H+zTkY0hpsStI
rj1eqaWpVeLPW39ksSs/5P4xnS/LbJeJQeU91pQ0Glmki2pbFzRc1o8BfmDeeeK7GJdYL26ImY/U
WGY6H1vVDQ+tGVU+SoUX8lC9x8Oqlt5TRS/UxB47v1d5lUSOOuWWO7P2Ki36s8LtevgEmoXekGo3
dmFefZwHqke6xKK9arv7esyvPlbpTbtYJeYjkddZvaHDgS6FCmSpMxzoVlzW/Xk1KZ/nivQbr580
Jlb5JA+lPXrtJW+2gUxDLwghy1WJ97Euj5IsMIg2NEMe1sGimuB9Cy8l48n5V5IVioZZ+9Bgo1ge
J+N2SLKw4f2+s5rUo0ok0gI1ajRH6206sadW6K7c9ehDERzywoTYXrWr1FOeK0crRdje4c9Bvx1q
ptp2fnZWxtSjV2PB98wcjbXRMjaq7s/GmavVDws+KbfWUS1SlbNxkyZIzUxzDKBxrNHgD4rBHPOu
2FT0vraBsuQDSXsd0F2SxsuUhFTEQ9YfSHB0xKmC3WfVo6RI9W7PgzLMZKHWZt1W3nTqvF22dhpE
nDIkV0jOapjlbk0C3ZtMkwWpVJqozhJV+pleEYkSWx4JuazYDCDMYdCHFlEYK9plVMLqlqo0XdiI
PHTbhV5P0ii/FDubpNr25ZEtvq7HdU+rTqPkKPzrJUh0Wa2h4+4oR0/5BVUTmVSSXMnR1yMeVd9V
yhRnNQsHT3X5DstM5eJGynCmt5TxC2fGy5WeJG21aWuNDCzVeJrtmcjdxZpaZdpBT1kVrd2ppani
rDir1lV11lONWHetbZ6ciYMgXsRZwO7y5NJkYZbG1u68YUPFR5arSmR7V8/K1osqoUSmPFPCySuc
D9GM6nghYtPna9SWt6KATVNMOp/nCK2pHudEJ5PVjfQOqE5VXdcqa0plchvVVGrbpTsv29rWXFA7
amzWaPTnEFVIoaXQRfoQ0I0/hv1mSdxxQGEn7vKOKtZWuRpns+VWr83d6gdRd1a3viIfRJqcm3nW
JGth80K9NqOaZXUoM7wpyYNdP1Ny25XwxuVislOU9EXcdXhTOX4Qttpwpn3sqaw3hTK0j1fbabFG
tdxmVBz6ttsO03QzDU+091Vaz1uX3QvRhWwuN4EpNk1g7z1Wqcoh5dDetDjy5lNWPzBZn6HuZuw3
Ip9UxmE32lK7fvqYF/uhfTTrpwA1miSl4glsPfmppJfrUl45S9XCJp3Almphvf3mNslyZctFdzM7
TNkSFyjYF+k1F6saaxu3uIwMJ1v48ZoctqjrtXda8FHkhQAI7L5ssk1WfXbARAGCvWT3aC6iuiIx
bfmuaD/1AdXGlbFgdTgzF3Es96m7nZjbEzOEiFzmqFOSnirfxPOKo3VcI8bLPQO6SG23cSs9Jn0Q
oyRVrLC7LEdq9Q6WpL4qsilXc9ZvE7t+yqsxHIP3q/GbM9tPQs2DeXA08vOqi3JXOzWUKYmGQNa6
xj6Uy1CMMVlZogIfM9XT1qgpYVj11igqizSs2n6/4uDI5VSdM+7fTHPbbnBCfcWb5cLaYle3ONPM
CafX9YmtJVFk8eeN5J49NnvP02RWgrxHXfbostIo7ok4lXOwJzy7I/CjO5s89R6l8Q8BT8v97JFD
7ye3FS/spg5sHfq25NuaE4VctVu866XIM1320kWCpmFN8pg4r1dlK7yQ9XSJ/AyIfM67GInxGfcr
V03FJ93yYt4VUmSRL7PrAlpXlzmoDzropHf++2YplSRVq+rBfAg6nCmKRAHzzD6nOZJboPZK6LFo
U13z7oKtW8+4VafS1apM5nHXqSwr83AcG+26yqi55Q0w8ehir/VnxS5J6dnI2FBWzd7UcxEGw6K5
rXBouuxz3+lRsjaSiJfhXDZo1/n5cx8tA6xg12bbZhlH5S0k092SdWoYNj2/H5IPM5yWKDEUapzK
C5Z4hWpYkWzlbJ+WKLCeiVaTX6zLPKpykdVucNPO5Egb0XWPJBsup4V9Mixll5JDB7eFN25Gm2V6
CuZxP7boecbQ9boOiDFZzhOUxcPQB1Fg0g2zMS+D9nzsgs9Abp3ysRU7ka3Ab2a6KrMuuBpteS4x
kH0mW0XKYTzhJHAb2h9LVC6bjKwY2Fu4qFmSmGXrGNlZ3hZz3e3LYPmYu+kTWao5alcBwDpftw7D
fKubfrKletkZliiXQEUP1V2fkNsVFTjknbgy9v0w51ABsgcSo/V2RsDJQ2CW7QJMwicGxcHMfVcN
YUUaE7p1HTYud+LWc7VQaQr1Ie20CzDdG4PGQ56VfTwJcpcGgTnmWZBsE5cDAQ6PXZWOe0Ib1cPi
qArX+X6cQpTaXOPC3vGmKY+mw/cTFyL0ZAKaAVe7srfddoq6pU9VkppVG+KGcIKzlo2Yy3NohucJ
S80pWXN+nuNzOwisugoEkpyrB975TgvRPPFuRNHECJAW7NGZetpymUa1ac4odWnol0sdDQWdTqhi
10ta8K1ft9BBKLSXLF91D3tqJ0v/mpmk2OQWiQ3q2PnUakvQ1Kskb1E49IirSRi+5wtlehyGQrN2
2s5Jn+7GGfox3LaEyGbuLMnTOz8oKjWcCRsIaHn+EK9uUq3Ih3MLN0NHFS7OB9pFMDvQgF2zh9nl
cR48yZVcswn5muXVoH03nHGPDnEvpzOZN+7omm6HyBBX2XJT5PLBjuKcMLfxLL2An1cM6ZA3MSYq
J1vW70XiwgmkYNvMaoJmREgDWujAy21uz2q6EyTdzLnQxM669EYN0jIVYZf0ekzj0hmVVusODw9r
G0344I+nvls1rZGqgDH5FIRp051YuS/NR4Mf/eZA8TOVJ2k2FkRDCTMw/bWorr0siMFRnGxPYJKn
Kt2l9ZlE3sYrPvv5eTG055WroE5M1BcqaUk4+hcO74clDdvW7Mpm36Z17MR1MjVqqustSjM1YPaw
cKvmdN47yreETmFRJ9sF1aqSh3LIPtZD9eBRq3gFm7eIgWdU6g0xdgI0xahbfG+zD0tZxBWg50Zl
10PvdToAfF2THoruCiR0MNn7BrTrINfY8z+23Rwl/nmH+32viL3o2+LGH1bdwe5H1Z52fjS6D72z
VyY/zatRfbL1yyoGnaNEvipqvHAA2B1IKscYSOKLcUSxz+awn8xZMNGo6fd4vWrqQk0BiZiHDgwd
fNzcMDzkikt5Ac4pMgypAp/zRUZ990G2VYgw1TlPQsk3qyf3yC7KueU890aV4bO+8rYrFDZon2bT
ErUg/t6NhZ5BTlR1bDHICYkPrt7vQGvPYsva4SKbG42hhmq5hjY5mqHV1XpKSLt1fI3SYEfMJzMH
sF9XZSvlga+Y504h2FQu3wl0iYo2GkejEkdC6z+aIqbjHM2AVTkP4GCOQi7hOj8VPVd9AYZrZcqM
zyNq1bKCSbJlNEMX84Mp9JkqZJTbQ5o+OBvPyQVqucpAdpZHV1ZasOYYiE3h3/cbiy1Im8vVXI2T
p8bx1iNc1ZgDy90lvqdTUPxyHaISWl1SvRQM3pVZHgqS6DU7dcmgG+fOe1ucLyzMqiAqArHt+QK+
qmwVCtKTqWB5W7ZJWGAVzte70UkFfTnMWar7Eqkm8fXciihodt1iLrKJqTyFURAOMtWPhjlTIF0y
vHO+0YKep/wCNxctg27nXaD0SrALN/lgtdDOyH034TOZfSBzpVFmY0Q3sqIa+fl+mlnoUBH2hQjt
9ORnZ0ng68peigoMgINPTT4WpggJrGcbTHHW9aB6Cy3XOqZsUIuX6BS1V65Yrv323LF5TzF4QxNs
676NclrvkDCR189hy4gexHFsxnvhNRs6H6h3CEwedyYF3fUeupcal1Xn/kVRg0Mbzo3YsSxVXu7v
S0T3iByhGHN/1YWzYVetuqrybVa9X+pzjNcd+J0muMzGOeyaXMn0o5+CIJj4oU0exlxqcJvOP1Gb
wPhQGuPgtkuNHlwXZ+C+OmKYymDXigYQeM+tu2UMekNA42Y5ETyFy+IpSsypbsddC/aioHtbs3hE
x7QDQziBzl03o1+Fidhmzt2Q4GYG5UPNFEleKupv6ZhvPe/FNMge3PpuHPZLW9/0VR6WeapKBm60
nnUfZNFs2+vBYzdJgjfZ+mnu+DkBBz/HsoRUYcVxPR8CGCrFdwmwBDMDsFoPmygYIuxvC4gk5tYL
5/lQoTFM3dUyGOW8x7WfonIAXZP1SWjAwU6y2852DGuIIJJs2+J2k+dBbP2yU7w0p5RWuhbVxcyg
25pemeZUVx8mITZ+2u48qIEuJadqyj81GVA7ToNoSYOzrq4O844CeeH8lJLrTqzbwIyboD9b1yTk
xgc3cdvOy86z6W7h/IzsrG83kq37IPAOq59oWXm6BA9fuREsZHMNtBB7XX9dr6VCCQ6rvorBotwh
k+6Yby9baMxUdGdVV4dpcbdAojA3hwU3YZe2ml/x4Ib3g25JoZaMpGpZivcyTw+lsaexiCGr173f
bpJijKSBrtuQywCdYdlu0JJohItMZQH7WAlYenayxjsGwI04ZXHtBQN4xuXosiZMZxvlTG46mUcB
0hnntzPPYLMOoCYhE0rTQPkVfZpJqYIRIO7vSAmNJu0OJvGeFuFFs6xVU4vLLFgvBVjIqmoiT3zI
0WUqbcSbp9m/6df3Nqf7XBSgf2/95HOZtZA7MGB7CbzR6zZ3Me2yWjdjc+kydsDL587xmKQQWoBL
SPn82OYsEkuzaweLoZ3Y2A9AyJYREfOgKjtGZLFHU0LLwTY0RR/3fL5fxKzQHE9pfyqzOlPWQiLh
3oulOq18IyfYenKFnZxrV58ITyPkgp0v/ZCyq6zaoglp/2W7r+ceGKYBNIejZZSwfVmj8A6z5bIg
dYzrD7n0tAGpzLMWtO/zLO+XEh1SRLVjnwdIjur21NAprpJc9/POn/fpBJaNkX1ZLLBUJrb0DOKU
sEPHZNkUAuRqKaKs+oTqJCqtOfMY/4CNPE/SSRdBemleOtncRxm9Ql2aq56dr3zLA2idM+gWUumg
BGOaBi/R1I7XR/TZgsTOyBhNIDPSqtxCZtY1t6Ic93lZaItizO22MbAKhVVeU2vqQxWTbh8kk3bB
fNYEEjoR07I/98SlDwTINPyiR1nT9022xbncF43cNKY9Qw0Lc3BjbXLoqYHZm8tkuaDGAsECudJT
y6tDU5PrZgKveEHX5rr1DkO+b6o+hKqAkrvKEqZmBO3HfpJmvGGk03RawqGlIBU/j2abtolqzPLJ
NRx2RBImVaGyNFEZqmKPkOusu4U+avP7RH4ag09mOA/kTUWmaF0WXdV4X407WVUbiNf8LsTe+7Uz
9xmkNnZtoNesIe3mbUqbeFnL0FV9XNOww/upTrd5Vml5Lfw4ZUrg2If1N7mWyRm78PtTs74YzUHX
KcSjlW6I29vluiwg7uinOhSTv1lgjjgotm02wRymbcXPMZi7YJy2zNbgeMCRuvyYVTzyG7KnMePg
r7CGZGIogDxIp1qT3TkIq7LkohqJulwbuymzAYLEm6EUx7ztQrsWekqvETkIM8Zp/l5mLJpXsuvH
KW5pvwuy8QjVoOjylEqQbAxvWijO1cIf4EEikML1rskBlB6IJU3iaXxRXvHaX86EQaAMmtDvlCsu
i2SOCUiVGsnHYqQh741u2lItvIhXdI+TLCqn5bEzn8vCiwjdg62MBnvILZjb3sVlc6gnd5j9VZH5
ps+eERo1lJtKZgtu3Q+5bNTskqgiRKXkYu6BeUytUL1Ci2Da8z8EfAmNhAwAaHWBhHEoW7DTpyK1
24ULmEkNlCrB0OWXV2tpdlndR+nSQEwGHmjJwfqX2rpxX5WQcxannDZ6zrjCo9E5lFtjmstlsFd+
D4+AJa2q5Dx1uX4chjVRFQoOXt3HcoohBgFvjlQAdFSITjfPDVAftKV+4RGiMWRDoFn7nYPbR+xp
V6lWZnEKXllCAjCWEJZyu+/LTTYVEXcbvwWNk4KIq0+88dUaHGi2SytzrEmtxXialmTfF+dMws0y
ZGnsJKR5HcQqbIgsxD8MQ6jDjksxqK5w2xwm3E8HORWhbOzWiVpNy3nbZcoYSCHFkyCZWkZI5uoJ
Euhuw6plY19UVPu5nO97s25zM4aeI/EICW9egpqT2VaMYYusSqBKR49EdhhBLn5YYS/b5bGwMvLb
fuvIQ4p7qI0VkqlqG3Rb4ocB9GpUqGpDS08P3b3HN3QsQUL1qoVlmNvjtCII4TpdT/Hkap1nw3HO
T9nyEGROd02qXkJfiYEuBPANsLpLKlDfBbj2fc3WWJRbzI+TbVS67KfhbPVKLYL3fC5U7k9hk25l
eRr8nQdnGVPW6Hruoql24XiXT4vOHOz+4awCidE1h9Y/knKBpYMWLE5o6YA59wKUdDsk25bd1f0p
4cOWzJ4a6puWf2yd1CWMDWXnpQcRU2rhfMQpXB399YQcj9JSpWCdxvKRZXfrtOwCOm2XIdFmhCLo
xw9UXqYrUjTNI7AyIGY2pR+o3FlFgrM82xXovGvaCA50VrRs5zJVI0SK8Dto0SK9XXVcFtB3wRou
/rXj+xbi2XQuodscOu8jto1mwP7tfvBBieePtirCIk+f6PBcypsebNRYXbXTsinxg+muV/tpkuNm
KkAIYRoxiNWEo1s0v/flqoch23bZoTN7lPox/CbcrqCpxlmtcs87WxIS9b0Bly40b8MeuGcIIKkR
18PUKWh0BHgvg31XhenKNeTihh8pLlXe+IdyfcYLdAG26AU/BHZHGTCwN0M4pibehR1xm2xObofG
xXXQRg4PHxvQoi9xr8fiCtLPdb3mwFujKOGE57EGGqeD0B6BGAAtm7Woj35RvoCvMC+us4Dvc9zt
HByb+XDGALor9bNNMlTaTbE0D9XUHP0FApzIr4qY4BaOKVYtpjCDMyAxR2M6q3YCqljzsMqfeL5E
UtSHwTu23c0MSoYuYzinGazPR48bXY4HKtoYgqEFJKpbLno6bRJkN+sgXyIV6BndveMvzr0PHZ4P
vWuPS2t1JeH0pjotYrkNhi5OulHRNVVBmm8hYBylZrLd86JVUnjK4A/GzKDTrk1xFDjVa5XdDbCX
giQJy/qyxRd1e8PmT65rdr1oITNZws6b4CTP1zY91KzR3vC5baOlm1IFIc8ZnH2qilwmUwUg5pGf
TsrrZYSX96u7X4KQB1v8Phkfg0pJN0c+rzcuvW0adl2+X+2pB86aEVErc7cFeOoCoYu2dRp3A8S9
635i9/4QRLYYw3UUV+n6MFVQXI04wC/HnTlIMAuvDC0eIohxF4dgxR1VbXWzmjbCa9YosdgPM1rv
SgPpmA89nS96qvttB2FQKiUE2x/WZgwTCyQHrbYl3lZMPGrmTyvYRZbfLdNJknDBfriQat/hJkrK
QcnunuZwCuWXHyYI5gIjNaLuTKSLGlx/XXJ8AJW+Fx2GhMpHMRmmkJTnIsj3KQriush2Az/zhoMU
6Z0Dzc+BF1lyb8ESjLPdFN0AfSuH1bfQtNNoDmrIub0bDtY79/ZL7qJ6liG4yrCu8lsGJ3FNm4MZ
ZKqeJz2QaVPXF3lxI9om6iVEdVMfp8miiyxTc5KA2BE3puZKIrYxqDpgiL2xLLaD/57NBgSk2U6B
OE64OOP+5TqAA24gvgTzh2wSm9QLa3HjyyTKxYeyux9z/3ax8+NYrUqe15hpOnaq9w+0IREErKFz
+3Y4rFUAMXWtS3IbZG1UDLfyMLTmNJo2Jt0FQbNe/IPrJmUQHG8n1w05Zdg4VdLbZK2x4s5AVYKg
gzDYfS6C/tQX9casZpM7d5/Ap/Pev5xsFQdwDobGYbdgGjqzhm331Pd5ZEV/sOB9VpsfBj804v9x
dWbdccJcl/5FWksSg+CWqWZXeYiH3LDi2GFGgCQE/Pre5ffrfrv7hpQrtmMz6Jyz97OV6iz6+lS6
sJPvy/+1Rj0ZvSWGxh+H61nP+cHzdGTrMuYutOwRT9e8g7h5wHXY1mx2Jgwj89GFml+wDxTC/fwX
K4Gvngpzptuumq9L+FK5z2XGUHDZ/IVKTMprU72KyU2mINvGt7p9DOrbunaxvnWSn0Y/sk+D3hfl
QYeZ+sXcQzNfeL5vyK5eIxU28di1UQD9w/8zttvfpmPZQtDZlW6muBMzrVQ0e5iJ/CpZDbTwvtuR
wUN9/+6Ye/Srcc+kylZTv9XjEkn0TnDuIOmKRxvcNASOzn/eOnMittsVY2axvuutvvR3jmBYnyoA
BKOq/4Qrj7xRZhqejNvxRDCWzoRDf3zYuJ/ejQ+5Ndli+7SGEz/Ow6FBswHf8EhhOIyosNxDG7W0
uDbPPW6MQsIhL46VC1MXBb6fll07qsRf1F4t7cHJP8j2z+9LzGcLKuMQK16+d3OTbkokcoQpyrAM
dFGT++dqKqC4LamVsBwXA1HvtgTkTyGeSdg/ufzR1WfXBkkDi1tJKJ8+h5r7FigoB61aoi1DBv1J
GJI067rzxCdnewO1XvcsUfk3Xd/RzaddLd4cOcYF+01lFSnzh9v5grXAhZk8bJjcmgddX3sMAhxr
lMCNt+UyEj2LhRows2OMHezvofnjV25StmbHBqz1oU6KVu/Ep+YlhuAZv+zH7AqoHXceg+OqPFbB
L8mCWAEPSOeNwNlqY7ri2eWn6rfI5bWSaFhoXLf6QXaf0vvobRjprvwmI4pll9/CYo4r++mRY2i8
pOSvpaAXLfOdxr1N+LcNH8qNvaH7Bl6iYkWqL2HaNJjHfQ2TltSQNBe43yWquqsTVqKdIDuKgg4/
Na5L/7UXv4ruX++W8ZRfO8hhjbNea8aiFVXSbebUtn5Udgqz+ZP01ySnJtrUYVrKmHVdPLUkpe0W
b+7fYFAPgQ13fl6+SG89AjE9hI7YU3MO5l9rXUA6gJaC3s6Gb373z+txDo5BFWQ1NGDVZnm/xR6q
6whZzW1haObR5IDuQK8NWiV1S/ICEgMrAJZIXBaMc3aIPN9cpMFQK1hiWn9v2wcxyBXrer0v2zLh
ZjkI1x6Ldt4bUj5jE4CgtbdZk79ch+kozHGjG9RMvdNDe9wGGSFCGM8wWnU3pUWQulpkpG9f5qn+
FuUG4QJYwdpl3vbdzrty/KjFgrl6vlLlRGr45pOKAswGASwj7S5XUk1opV69AC53ExdtHg2ALvpx
vDhh/rbyRyLcrGLyhC88DU0LSwa/xZvZXu4DAyz5D+3j3DXrXvDQ4P6aIXoNGHww1f9DG7Xv+PCr
C52sHqP8yRhIebk7HLzwi206Dk21m7QCiXRUi7O3g/rV9FCrAB/U5q1t6A6pzW9BHBUH4bMcYDLR
Og6Ye61yepV2L9FuuHmt0TrwqFPjTi9zStfuDOH9xDzyVPP1oCZ5KMo2LjhaR2gCcmC7yeyosg9S
mIMtr86XhOhraftHwPLAafHlA53QgXP27BTmBCLgPJrp39JnbQHwYvN3Q+AeSrVlg2d3RVCepA+1
p4qKcriU84ljOStIEQ1MQPiHL+lZ/+CYHDjLSa5uxCae5TI4hgtLqMBK44VzUhkRMQU3tttILLFK
sUk/B4v56+Q6OTX+dLANrk/9tE0oMG0PJW98FChrqwNJ3n7mroK3yU4WAiG8haewMVW89nkUTFEI
8MN05gm8SDrxbgdGPnMcnRDPjzlEasLZu97ssUbRYmR7EZ4TyQa0DqF/YAgkXS4SdJ+HAewQ3Mm4
zR+tbSNTDTfNprMQ4LIoO5hZYaL4CKyCiO8XSTDJGd97SdtV7ocV3bSfp0WFgbuVqdf4j7MxmeDL
jYDcyG8jmaMVDTMQpfm5KcOPKSjQ99potL9Y60J3A59lbFoVX6VBd4KbXzKaVhgdR/fUwVfsiXtm
XP9eOgIA5deEZrOqnUMRjVgCzJ54cJnz1Ic7t63fy/ZlCDmgY0rWNs+2HrAPd6eomftvt7zr3vrY
c3VQaMlIeUJbYif12t+fvBJNnTKHTfwLgC/1ctlN65ZIkEd900f+tEUScFArRLzN/BWQX+LkQbL0
LR7PUNzYPCf9ih50ZzGa5FL/1o3clzVLfA2rtd4Nyu5r3cLV+wg0atMEMbooyH7uSWxktkCz6NAJ
wCixuDl6C45p3K3qUevy0qxLkuO8uy58XwzXCmoLUIvcFwCQunQIqjhn457cTbiCvGLRTGRz89nd
d7ZZMz147nbyQJ2BvDjhhDywHDf3mjQNidrKXIt8r9ic5VaceFWkHi/2LATfpeaogEQPPSQqKhBv
eshchuLJTTxJ/zjw/pp3RTJ9BrghDcjAu1UEpR1YkHzv5Sux/Nrqe3GHrFDZx6FqUwt+C9tKPPWY
zfMGSjMmw96fEvk4TgX80DkS03YgHsF5H55rs8ZK9hAQPlz3o9rQiAqMIjQRFrfUVsU9P8FkeBVo
fqdZQJu7NMKLWjO/DLo/Tl7+l7t4iuUy7Ct3fiKN88EVWiWn93cKGkxHaTqt+ujoZjca8rCs6Ir6
DmrWtqcVjTh6pcgWNFU1T1yGE88xhUO/GHkmhg2yxmgfqmCNnMU5kAJiTlBmDabIOut1gE68gYaQ
f1W5yToMZW1T/CJtGI9iA/0yJLcx7HdD6cSB3o719tUAYFvUHGvpvOf1YYa/tbpvLvkeIKQsIBjD
/j1g666o4XSPX6uzczimg/KqUT/zVSVDCIiOv5CF7dfBgZ5fPQ6FuxemjkSsKz8OZX4YCxPXsL05
ODrdXdjsxH5ZH9ymSyawcW7x7Hi/t/7Q0TkbDf7sZpB5n0P4zGuyHzwvzvsSzv7DRp+K4Ykvf2wP
UchN6xBzh1snK86sZQC+HPVotuBbdBBSUBnQyuoFD0n/R5YOpnzvuezsqSRehPbxIiuSWmfYrcEG
PUzHjlef11l9VtR+sI5FzLLIJRIGjL8nMEoYOkER7gi5LNJiHAAogsVs2PTjYtC7+Fj1hetB6WFn
W81RaAsNlC/8tqL8mCCtS6/BYuKYy4TFz6wz5oTl95ZjWVCfsivQSvXNBQZ140wPWFA975mSzsSK
8XhbNBiVOX9vXRaXeDS7B8ChuBuKORra9Wa28XmU5cVbnFitHHwAPd1xxmCIrNZQlv/O0Gun4bht
iPIuWx0NuavjZrjr3RMqTeaiU5OsO88N71Kyee4bxN2b75nq1JS02G0zhld/oa82dL+Khp51WX7M
qpBvQbGkchOvfTiu8UC8cU/LEuqtnuBe++sun1Zoo72K7iBV8eSRUBQRR+OLhxg9QiQnMjxTC2d0
KFNH2LgHDjo72vttrEtjz+3mC8PF7jY1Ja1vWgicC9iqoP3ogzYTsr6Fs6mydapg02OZ24YCetwG
9W6BLbUDqNG2WA3yRidL7giMWPorMCRH0xiET3kFNCkMAbHWPW6/zv2UDS2PtTF5EhimkqAS/1CG
/b3HCpAbJSYfl50EvWur/aKg70zFrmmHtxLPb6OgA3orTTlQhLB2Ih/t5FY2KWXbUeev5MxKyH/u
V8gfdLjCsH4v2sdFLid0Pukdv+DNcPDzNW0VlGR4p929QwfDg28IEtKNaX0NUC/DYs/FDOObxsSt
U8k52LP6oPI3vSyZXw4Hin528A89xR0D5Q9OPtx458SK9TmfbX7qCtu+uAGgFG7pa1dhWOxeVxfF
Zqrrh3HRQ+LW8Ku0+DtrLGH+4tq31ld9CmMrggQRJpb0wFrKm+UDZkNzmJf7iiD1sTLtvgm1s5vn
uoehuZiMlHUDcBhmr7QwuRA6SuZamThvYO8sTufHxYopeFGQH8GgOmgv4an77ZQVzvMIJHlkBngj
tPEF5CMHlcRuJa2nIxuXzxqC1N7KCXraMi8xgDXywigIc9ZHWzUI+BgNxbDXO6nnXxUDuzCU/csC
8mUtHipYt05RJnr+u0Fz62oKvx+0cw8lCPUvhL6Wb2sajOCRl8u9sYJYGLvsGK5z7A8QNGa4grZK
cjRCAuuCM6N8uzQVHipZAVUIBIPDEzb/azGHTj2IPveXU+i91ajMLqi+JwWtKyw+R3AOAa5W7f0h
XQuRp45aCT6CJoGbNGWAruBLOLB6ffSGhRevBl9dBNEdZpdNC4R62avquHi/u15nUppD7v2dwWQT
D1xO+IvVIOz9aPEE7LswkgUK/wCdfc+xwtf+rrYZpM94GXdtv2XMwfBdDUlroZPB5yMQzAP3vff+
1C68J/2AAjsNL93wFkA0mqk63DnWTR5l7sK+e5TlEoUEXk/QAjRGEwvapZoxSOZxN+6xKUMkqTpX
4ox1e4Bp1zl10tDflq5QGt8kRFunoRAhga/kLz6d4Ni8zz2kXRRH5UM12DAuLSjobht1OGsK7nnV
n/jwDyMEQXNQrVjdLaADFk3+VaBcOKI5TCUc/S26S8+9Og7AcNaqiT1r4/YZitOKGVifaXWChOHl
Vx9aPW3WrNT5bnF3FpO+8H7P7GkQKlpqLyrXzIe1Lbe0dJxozGeMn4eQ5Cma+DgMhl2nwpigOrqQ
nssvyKJxp8/gHbDgTzG02ab6KmsJkc4AfIGT/LsbQAHIaz4+3A0kAoMD+PE4/pEdggdwLzpYbrRN
HaNiRmb4XsARqjFbcGq4OedQTn0TE/EeQsI11fuAU7N4+BxcFQn4WY6ZmaskAGR7JzHFii7ibYMo
7bGHQdUn6QyRP1fAtqEgDu+1OoxdE+v8WCPoARFqYKdi/ub5bbjl8G1nFDvLLwtFHwkLaV1igkiF
d7JICmjM6MP2RDTY7bJNyHQS+QsHLCKw3vcNOLn2pavnY4MRvRyeV5u6099tBEbPb2P5NVZHBcgJ
nFFjL2v4nc/QVosh6tweblIaoMI61ovgU2QeKNt17wOe7AEaf4dqunvAhxYP8YTJnHg688N/fovV
ZYPIuXix53/TEoOhTfWG3wIj/Ngfa1dFzP1Fl12OcmZKdczrtMxPVf2r10vkYQxteFYN/0CCRn2A
sWkvXYA1LQSjjPlDlLdL3GHpZkcJya3Md5sHQtklhwVLiaGPZEwFAU3Drg5GFhXsVoBp0zsr/JNt
/xboZo0Ooly+LvZE/SxYd7RS6f3W2eCy1xiB6EgTf/izIAkyZc5yl+OOIZTNomAR+L61zzr+PjX/
UGgj7s1ZgdXSqSTGE9wNtYq6Ea0di4fu4DQvm/+t5n3R/vYAfI5fsmoSGcbgT/3OTUj+yxkAknjj
RPdiVlsstn7NIBeoahlugXwSK1V7pjCVTOP8d7VDkUjO/ANbvfYggoolEl7tKHoMW5iEMi9vS0Rj
apJMd3qOaPnYwOiDyPLtUPfD3wgQ5rUysCW8/Dn0rhZDkmCV+0qqMBkstHY+Fktsx/Wr9LrgVc2Y
pPJifJ8MbMpKShgChkKqgWsuAyjIotstS/AAa9v7ZfRv3tci7VveJXaBNBWQx9Hviye3/RvmcwsD
DUsVcTWSSj4X6Bznf92wvvktqifwMFzBR9mCLKr8Z5VPwa40fuYX6oPBWP3sxlJGHSYFF3YWBssB
mpvBgk9KytKS2yLraGwsqJlrwcbran5RPPYufhBHVHBCHlmFhwH4RIh/B3YFhFsORzpAJIp+Lg3d
9/1T35xNuAL3hMEU/AvqnaC3VTYvK0JEfr8dJ/4v19A0rdxt9p8W+8m+jOQctF8uqR8rnF4w0QLN
/Gtjgbr6CD6Z1DgQ4oDSWH9OhNGR7z4pgCQFYkplO4I3vvTLazi7D2H4myC3Q+YfY/FeHJ3WQkd2
06a058nFb1N2x2YBfgKO294knfuEY5DVFf1oJ/6wdfDP9YSZecvD2PPGAWisxDKvwL8pP/Z9FrUk
YF+QW3euZ5rzPMd1Xm63sVKHkqDl6USN+uh3ZVZIzzu1Sz3sUPnfNElUO9qrZ5w6CjZcnEL5+7oh
4Q6dcoHc0rnqm4dqxnoHjgjFj1k4Vo3/3Gq0XmL0EknoEvFhWA7hiAdEd5hX+OiBX7A1wjVU3FpS
n3PYnMOKxRnPAos4tMZsdNa4tWrJkL17DYZZXriZynRuAhuZrT0HjoF0AWv8KXcfYGA9Va0WyMUp
mzh3YmvrwJRKy92IaP86ddDKu9HKuKp8cIVH1vMlsbbk8R07Vss6XNoN+Dnw6H05Np8hovD3hpjt
0NMdQqE2XKnESPJSghUOmutUdDL2MJWlNdFwmLrfbJ0LDJmfq0cXyK9NQpS37VQzws5u2m9IOHce
B1gmHlsYKviBcDYQ8mGvsvIs7qEbfrkK3V6wQPCvsilHfZ8mwDO+AcBXEXnsYHtGI04nhu7VQ8fI
dnkpYM30ECSqcj+EvY6qsQzicBJ9vCkSxkVdQOSYfUhOkJPvyS+ih/t0gk6xoIvKMFGrVDQlCIyy
fUYQYw9eAn0EwM9tBJogO5T+icmPXtcHJAOPhYvKV5TzbV185yz8FidySElRh3vTd+DomwhzqoA3
C0Z6K+BMo/axCrjDMkp0bnl1+vnYHakLOaJ5XpcG7uD90LREYVq/v/x58+fQemI91txq2JL3lz9v
6pHASnHmaziG4RHDh/Xin5crcJs+KhgijL6spxgDOzoZCU9T0Z4ezf2wiHz7z+Hnvf9++PO3/997
P3+rtf2/v2zot/IYTEfp4BaMfZz+4zrngFmYquuEEOgawtG3kBVIK1Ro+KJhceSJjLT+n5e0E2C7
QzrpQzDmsdmK4QTyUJ7+8xcMyytFWiFo1yMZLLJxHjXr8T+Huc6j2s5ggzliOtPqi+PPq+H/vPrP
h5U3HBwQeaSeu1PZ/O+D47Am5kFBMFu6zckDcgVh1jvBUdt2QKPzftUnTgjihfeDV8Prc+6H/++9
fCTtgXQztPRaoNRqcfp5hTkeMlSzQpOAnuFirolW3Ts8Q4sgd1NtPmzuMB312An5bNqgBfuY95nk
Q72HAHorjeeegqWpJrSvlQfv1bonUjv/z8flUmyn8u2/n/DzVT+fano8JTnz+3SjCzlDw/2fg9mG
6fRtBIymnNann4MNHUxC//3YwTmAP2ogHLjIL+yWnP7RfOInz+sRqwnECKC19Z63OXgbtAbPgLmE
u4+k79hDXkL/IPX0MDsi3VitHl1HV0fYtr85ckGgxECoA2wJdlZjAPGmpb0UFqFVw8PjphkIZWR0
UruAyHJZXZ79mv8BoONlyqUqQsACQisUzNPPAQFPBRWIAH0ww3haqi7AS4IF1PShTkmci8k5FZv6
bJpCg44GLANWQuWSpENR/Cpyd4QJ18wnAYMLghX6+D6wl3yaSFpCYYzqChk/OsynyQCMGQl92maf
7juxHbreAitQizz4Aj1aCNB08FckkRvIcaxUmeydnedvAMboOKVL0QpYx+Za5648VPbFLwPyWoD3
7mdMFXzzyh3nmNjAmucHEVYAfWuym+Evp84WZowsiXRAWLt9hdnMwWylCb8WDdJ9lFIbbSUpjxxT
b7Q1MBeCVWd6pHcvo3rqQ8hmatPtWRYjurFO3eRlE5qgabdlWnlQ6SsGpjFoIZONk7qWbfTzT3sq
R/ghp96pH5BFsNX20q+IDa45nClPzy8+QZwFaMrPJ64jZHSGYfPQc9AujtT+zmuhtc4hFJ0VoaQA
80w6j9UIk0/qbHFzwC5TWMcDtKZHC3AL3Xz3MdHapMx0Y1Z2aEFrh/j7zu/prSdoTsW4dTvkf7Zb
KHSBlO0MiV5vHzTc7KOPJKQA09Zwte452LRyq//JtgBWzVhzkwO9zNvgvOFa8FR2g4jLDdaky4Zi
h5bWJNzXQMba5qWRiwLKeWdN8+JfT1fvxIEK590B4hD0/0aqS+2sBAD28up1U5Opdl5/V8jHiKGf
boVuntagC54YFKKhIgJeghFPmjvzjkM4GnCyy4X7j244+o8C5C1mQ6fL/vveWN9Vae6BpDKLuRpF
AUJSfZs3+PfIvctdDWnk9nNQXTkCQWieuEM3ZM5EefU3fs75PTUqMbGqHqdJsYLuuiGczkvlNBnD
7udR5eri1DFSnCCRdzvpKOzVHkGxESiEujy3g1+c0WFT5zI3vgtjugrvUyokNb4WOy8UwwXkzHAZ
C3QRchjC1LQTVBU02pnSC48E7+TDqIMeCShv2vl3SU1No7zk+QiaVxgAMR7iKwXE8mQwZjmj4a8O
Tt1e9P1ubDawz9sM+IOZAKyidvQY+6b4dBroZkVo2AmxSQRRFw5/tieXWTN1JgiGL66hZ6NdHLih
sAkNpJng4qOknFpWiVvJ4JrmgP32Coh6iEDhY9OWNB4mhlzu/XuNHQ8Sz3VvepwhGfXu9MiJFrfe
QzqJ0MQalx70KpZ3gdkJTqrA4/LLUwGgVJUjwoMG0K+NuAnfU0+NyN9agOhwpmD34N+gga5ij5Tk
VI01okIm4FBSt+JSm4oBK4bNO9YPiynpaVZPamqhE3Vh8FAg+XqiWqhTs6xbhEhtnq6Uzg+tHOeH
hRWPfoE8Ny61m3RrmT84zRikHB1hErCZJQTkzj7gZYyIov9YOOHroNcQtQ9jHZ99/ktZO6ducKAz
1maw6PYAj+TJMQiahtS/yFDz/WLtFK1j3YIvWl9moPjn1oP4URsnLbdu+zMEw4vlCIHnNR1PpOrq
l3BCwAaSCS578wu9Upfm6CIOnDZzwhyQKCPpLgMM1FsPC1UUL0FYcUSzlgmR1M7bmRH03M8ilXsQ
zbuhBspQ8id/VO5eBxYjMLA/gywhsoZiWu1p7HC1zSLsyXOr5tBSkeYM5JA3IUjorrJk0axwcwVl
s0EOhgc2F9o9NgASWF395/4SSPEQbs0RyiMITLuUF03OyiskvqQCB7jk4/Bht5peHQ/YZj8/0xwe
MNUw/f1RXMdyJZefGypsIIdRWS+JVxXVHu35wc5hc0L5Uuk4CP+9Akt/B6eGvcLCdZ0YI7s+kCCH
LWuvTVkWV/+5kIxcCyxWGatsH7NhxIf39wL0FnvOEX0Ic8jFzEf5nB1HPOj7ofRaALLVRv/zRK+z
ewkk3w7aAKJf5MPPA7dZ2Jh1h28bzBpBEKLOA0FjV8xhCYQghNTjllxdme3YfsLNGcEIQx6Izq95
3fArBhh+xQYF6Ab6DpLF6O/81q0edK4r8KVV/Z9XSntQcg1gSMj+abHkcEs9HJKQNG/OqhhIMe4k
AXZyPzTYKqAoJx4vmiIFOCOkvizz+2IKebEVYLYAKlrjYEsQpGequ8PSPCx6HpNiCHZOzRsIrt5y
02vwT5Wi3vlBm5+wlcVM6zxbh/U7LFmRMOVkeU5F7DtVl1RbC+FHNG5KSZWNYJH3sMBuDmxOUIQU
6fa8A0Vd5DBALSL2i0RYCnslnkYP4orjm/d6yGbRl/8oH0H4DJXza+4CFBQouitycJ7O6z3y2vWx
9QArq8ZDWAulP1QAEnLguTvhztna2evC3STs1QHwLhqd1bshEvU0mm2vyjy22L4n4xRT36DDp60q
Xlrs6bDsLFDpY5X/dr0ufPaYDxRpautYjmlYgdM0zgSmsSvzo5+buFyRQevdimJV2a7bNGVz4zQQ
y4YmamfvsZPDfgt6TH5gt6y7771+RAu7yqyDhdU591zAQt66RV8wf5oLvcMkY4CgDkHP79v82uNM
C+zQFc/zeV0CnlS1K7HHRXB1B8zkNKj00c4rAnTX1WlQ4UZ66JYG6/B0gxiMjU00cujYXMAH5xcP
or2auUeb0fzF9jPFadhkFTemh1XWvWLTC4hwbTpgMvaDnoINVnXcTMUfXrdO3I/gCPw+P4Uz53sS
3MvO9jkX9YFSKJKUbOPZOPaNFaDPBrZd2Gh/BwLTllYai5ELfj0w4G7pMES1dsfDSGENukBumwXh
t9rznvrKD2ExWRJ3QlwonpqUVT4/rtIVd0cJYkNzxh6Nz4QXSbhs37yC9A6tAbBXaYq4JrLKSPu2
+tipBLDCFFOq3FOxOieK8IHCGvnoSPugXKXOhcseij6cXm07A93o8Kuvw2MYbCLCeuddCw05b+sl
VHiQY8cWoCmqtQab1s1RXmFzAL/imcKuANAZy0PpTiaDzXGnaf0yMV74UXJs27I20zn0yvEhh4IO
MIOnPTMQXHICyHJ6nOqWfFBV7Xign9uSX4dpGpO2U0eC0B+S2HxLsBklflxbX9GuTXuky8nBUHvs
GcXOJx22lbDe9rK0tn8WyDKe0bW9Gqd8/Gn/fpq+nOnmSAL+GTgD8BPro4GV/Q4GxAJKyNmZe9CA
irzdrWytQAuASfcqAyJVouwFNQysTl4WYIOwqXRc0zXl/mwy2K0q3tpPqsdXv8TGA7nIEQSZdLrM
j3mt5lsQOmnFB7k37bLi+oQI1WAKnbFhbQx04g8tc+yvQpdPIALI/fuhjuchnxJbjnexGum0ARsM
Wfzc4GoNOnhEbAJs9L1X61+2ThpbGnVPOOEGuj7cKje0QapwYSe3BheOGOHOVeJTSNc70eVrCzwg
WOtRO3zYIbj9wWjBE/znKN6FGg9x9BVb59sP3ZMioWMNwGzlu3WRON/cRTDWTt8EezEka02qOFCA
HsvHzQPPVYFERV5knJMWohW24ZmfF9FsO2IgLdfmhqAwj1rWvZcr/8dc4URtPThJxyFudRTgfQ0k
PO9B5m/w5gzo4gArbhJqBo4ct98Ju4A4sJi1U78pDBGprscx6aG8f4XrrVftX8nbvRHIc/UMF5V0
Xh13HpvSqYbR1XYTiYGQZ5RPNNmCwYkIxMQS+xH5y9jHwm9+c7G2mVt/4L8GKf4XZee1IzmyZdlf
Gcw7L2gURhJo9IOTrsJDCw/xQoTIoDZKo/r6WV63p+fWAN2YAQqFysrMcEHS7Ng+e6+zn3SPJUC3
N0ElMOYMNR4EzeG/N56bYqJJl5dv2tXntE6idEGtdVzrqV8F/eV+i1pq1uXwZnbWH1FN5fVA2Duw
2AZNCk+4IiV7VlPu3dbWpwVwghagQZx4mxZltx1ad+eOeba1cacMnnpYtXpPXZroo4uhcEpoXPto
8uQoWQChb4RZkV0tQ/5oUZZ29W/iGfFe5a2zMQWYgSD5YxfVW7YAovBTwlGo+IdUO8m2CaDyLH7y
60zWHI4FMXjHEH9qmSIzT/On8IwXNSnM4Ip+zUIlI6302u6AOAWTcwtlgbKgrn+c/s2R04y1vP1q
A4r3eGEHN0T3scSUOqKXW6lrXGH4ihqbingcTdwZiGBx2YfS8q8HWsT1kqotFm+yyGu8m8V4qyqQ
S+2mfjYkJ3Rt0n9R/RsHHqI6C/unZz+C2IijB1fln13ZkvRNShR+FvhYTm9Jegkdau9PUs/2PilR
mnLSZyanSHgg4lFk30UinwdP7p1xPS8FTaW2r2yUBZqEoqWZ4hwdryiiQY7GVZGnL0bh0bYcciqY
+tPVKc78Gtvb7Lt3l2iRiK2d68zmRsXdQ265SHV5u8+ynsXFR2UNLuiIXi10UIS56xqC9JO+vK/M
OXoNcRu/xH0wp/bZWRHGpDtHhfzuisq7Ci5t37WhL8tx3wdmUJrd1unbc041uoWGsWdG1Cme56gr
4mjKWBkyGychwJnMbjjd0QB2G7vcUVPRZ5bIud5CDM8ioy8K4o391EaYR5/y2TslGAdHf4WKEA9o
b2NwjepMsHcxd4WxvDQtIfkuLdlvJl7Qlyu8hyXHlsK5pYy7b+fi5rQ+BzFWhBq9j8LG1OOprTu3
HjotYkbDW6vi7G0eh+eFrRPwizz4qdluE+3ta5YtWXEuIpEPvCbbOKq6L6R3U2OJVRz6zfxe+xB/
/JprnStObVWT/JQdD4n2GqIb5nVLCgA8R3kFbQ5De+wdYvEIl8YMx5gdrcdF5SAYNOpp6nBsGCrU
wjMPIv1J0vm7QnXaOBnWdk6foVJYzlnm8LCK9jPosZyJpnxYq+VKmeY+Vyp7zvCMThzC+CbbMFNT
Gdpxxe7CrgSqZzwPYPKOKeoSjzHNWbPCwwFbLN0uC7gT8CkntC87LNo8movyxVHdAaPqh2k+TkPz
1CgFJsHunNDXdoiv/PLF4EzsluVqrFl/4tg5mG067nRc13QJugcnT9/9IjA3LpvUpu/Vqeymaltl
n4sq5Na2gbO4y/xgZiQWrHjE3QxojXq023t5eaCqQgdm/+56s90NM19S6zl7cx62pglnyQhI93nF
k8ocYkvVsDf1WHByDcpjFThEAeVj0+Ae8fP+TxYvG31JExIZw6PYoBXmxE0ZMyKxyT1MPAKx6shm
FO13mS9y1zkaOkT8RJeFbNh8U6CLR1rTSWmn9gbJ6SEn8nDoLt/f6MG4ETMH0TTIr8yAOKuQz6nv
XheDgc9h1r9t1cWRFCPMFPVdXFJ/tuO14UyAeGPazqtlDfZGLSqF6GD96KG8xzo3ICzCtlvS5Law
EfbqNb+zG7MK08TdGYl85U2udAjzt3JJK5BJeG4WZ70B7Ide5gtUQx6A/dqIyOsIsJL6PXkBfVDY
XFOX4f7MUxyhrow4RYfNpcID4tPiYIE9lYlFhBpsxCIhe9kOtUPt4cOpaxNtBEtCY5Q4Yya8ngXZ
Uygir2PQzFtaB9zIXesd2dSPZWN3J6OgdwX3YFXldcPt5NtyOhSzvg5YpCwMcY7y3kSsTyzNJ50E
v4ukIQcSEZcb9KjFcp5Q2gAdpjY7d/GxrrrbJ9VwW3bea+HVoFvUPq+/EqO54Vn9aP9C9KBNKlI2
BJoqbrPGPPmJdVPm+npJpnsVW+02pd6js+lSLhLm4ZOTPfZoorg4qEjLaJA/LTSwvpDh6k2ggRp2
VwAKH8TgkEdGoe4MW35PffM5Lv7Gp0O6sxUG6tq58/JkuqqqY+36hGC614X2KhdQfuYel9xanT6a
tRkuBvV1aLBjUBOU9u0ETWadxL5AmuAQ2CchnxxBRM4knZzxee2bFzw+VaR6yv9UtOYmWP3hqmdX
pzD7wHsGtCNxgB4gG538YV43fAHPuNSDKg/uKzuN6okU2+Q3MA0t7xHDMEYSnBYbI1teA6LOLgt9
OdxNln2WCZ9fUBrHBo25VQMcLHjCOacsuJgN7FZYMGinPS69TWrCMECzNOaPd+2uHStwqVWUFx4P
EBydaC2d9kSR9NrNNOPhwWxrr3lRnBWbPG0ORdkGmwnwildmCLk2obOiP62G9bUSGBucpKfzXJCo
SSn+Vydhob5UvY+V0bEWeCUdE6vFjK2kCPO5LUPp5+UWEEuK667gdAQMcXFgh4ENO6xT8ChSEgXS
8NZw6t2UF0PRrYcehlmLU7THGNehWhdop6El+cv9GBxaOwbYYnCk07kFCsR/rcTD5MXUiCBINmZQ
4N3tXv0Lxcca43Pf6w/dYjGQA+prWe8KeziI0n7q7Xl90EwFpFrkby9DhTnemfdzP+jQ3eSltG67
rDjF8YzLeFjSiD7MXZOIOJwnEzNJV36LyWY19ZPt5Jev7BncyEkgMGbO3IydPCFRtlsnkHdWq2/s
/uwWtoCsN0ZBPuGL96tdMmYfRL0o+0X9GCM4bOPcu9EXt2+dzd0O2unTUINJCkobq2eMKr705nUP
QDHGBLMPEgtvWiU+8pWWvO1Zx2pkMdeNOPIQsqzkVhin8qdJ65hdIAGa6LNYD32yTzKQlQ2KVekT
Xo5lR8IsNviG3ZGEg9s1FGrs1f5aPtK3IwYUEI0yyvpZ1zEnAhs9cm2gXdnJd4UsSE0J6YT+x3M7
W3e1jVxtElR21kLsVnR0VL5m71toxGY+LCSaxm7PCrsLjCDYGTgQTU2I33DoT8fzVNz0qrrpAzqf
sq+au3ymtnJ7TNh+1riHHIWqTNjZ004TLgAaJTKSP4ud7uxCmYe4RZbXdFRXR3/mdQGs6qElHRdS
uxCytkkwJlZ+qrJ5x9mviKbkU5kxptc63dQW8mu9grGrJ9AOQWxFpUdDUhWoM6Ki/TFXMCridddV
ybnErVBcuuux0g8Vm3RSRk2FBw7eGA32UxUHxbYf8aCKtHxWPqc2DKnYlIh1A2r01vGUCgIosQeH
0ZTqfiiMH7NqDHIj3hwmfvOwGvX1MIkPjYwW1nG2bPJA3P/1K0iBdaRKeKQJPYXIo5Wy6bOpPCQs
mbFtDhvfw7jVL4QdkzJhSZd80fG0syRknqakJW6b+e/QTyBo4dr1OOrbLP0FPYnVzfLXC/nxgN9m
fNFWc0Vxpw4ywPCTu8TbrAZPU5o5emdKnLOmutcZdqbExK+25PluJY4ZWh5UwFH4x+SyXWUmV04n
ZKSUM+3qcbgV2XiFJ/I4GsV8ny3zb8vJlLrADj3LY8/syQ7EMe7sxptPS0FkzB2mILKh02KKxBKU
sTFdbg/YLQ1Ymwtnp6bcs8vhI9PDvDOgA3TOLMKhGH+zVb2OsVNtbWM7cELgMZ3WSBOHayzq+skB
VOmUmD1yzDxBfEOriPaDn1082iQgWBbH4Y9pJucK4tN1v6qPsikW6qbhwZ9lcZKduo79FqsdxMGs
6KobumSvrVlPoZumEISMTWwjpVK/4NDp7HXvSL6NvDJeKTWXa+UXNDVWTqF+atBN4ZGr7eVUTjK/
p6icS9ThZY4F1Zia981YHSijT8YA8cFYTTNc5ZBG/DAbcx/pUPcwiPRQIwf1MGJ49kEyrdm8zzN+
sGuvUW575G6VjsYMm2VTOUXImB0scEOVbNFYuEWqq9H0kGZSN5IaToe78FkkgIROAx2MSWNV3uTg
5Vuwxrd2j8/E/G54LlPTSFl2+Rym6p7ioWWHUzVHJAx+abOm92ZJMmUlIp5gdGKXz1hViQ5UU+ez
zc271Uim45LBGVrn34WO52bWvb+T9B9OpjDuy9xNbvDZAsnJX6cgs3dFZmeAH8iPtwm0IPIdbb9E
U+dQY7fQAmmu4Rwbs70m7tGTjIkyBw96kKbzdSO4+fm9x3TCeQSLo4B1y1ufsE0qyiob00fXXBYM
3DpFU/H3c8KGbXLPkTA7OLJ9lrWw6Ymle2dmadaLd1tWyX1VYmhxaPeB8eCo2oLZ0kleopDUx679
aPIPsx1cOJ5zFKyBj73A+lpq98uJ+Ry9gugypRdioltsbUd8zG7x2CuXfKfSL50kUb4qKLENEAv8
Q6zcKCJFiX0uCD59P8ZlaN3KovjGf382Yrkb6/xj4WwRzpZ/N8U1RJGZZOiiFI+ciXuhb6erxYKd
KEYMWUo/l7oJ83qgUYhZfbf0q36ZnR6cc70cyczcYNnH0K/rYVuoVYaDwt6L8rwpRMxOAm5wZ8Ww
S7jvwzyRoYtpfvLQ2LOEWH1f5yAHOVyNhBa25ZrgWNfjvqQ1GNp9XnEE7i7mpMuf8MlYFsmjGE22
Vpyg3kWy9bsT7ap5Q3CQVb3ANmkN0J4G8dt0GT7XMv6osvR6bckYAOD8Jq6AsRR+q6nf6UFE2BSg
HZtabKdCfi3l/IShh2xku2t7LK3W8lTSx4884yEwrnobibSMEXtVqfBcM/8glJkAfVfCyuvH8VjF
sXtKqNNVnDlXKQsKzqyB1ABW7LXivCw6FS4J3Ae3hw1JZybI1HtlIpqOy2CwBI1X6+RT7BvutLX2
2dSkYdwW/qHFkG/mKt8HZv6BXtxAgoBjO7jjj9eA1ZCE+sypr/ZQwOPNCEFjruCwVQqzfUukCDs5
HwklH/97m9W/XhkHMLzjde9NxbnFhDxVHRu1ApyEH2ebjSnWaqBCkx8g9A73RU1kcHXpDMoakcVA
upYNyUaLC28E4jAJH4YbljgumGVySQpZEGMtOGDgPvzMiItwBr0vUw/NqXPuTGW9jh1mzra1+Cq8
oNtgtU5QkNdt1wtJXkrVWFwJHSw4K6m7RE0FWYQZuvRGxi6lXkOQcHTRh2LSwmmKa8xKMMkY/iUW
n4qfsqxfWlhiyjLyk7ZAC5D04SpUPQ6R+SRxM24cZ34vVUEOxinepNN2R6dPPs2MZKXBSVj329qE
hdMNzXiwXPM2XrxD3XXPwkKSpnUIQCG50Rx3CRmpn6ZLZoBY/rtdBZ914YK2be5MP3/WKS7owmgV
CKUypIbc9zborQlaB20luvIu2yrPP4+GSYqIcCUNz2k3yo70kF+QimlyDAyoQSZ2mKYwCO4C7PU9
kIigkI/OQH55nAyqPo7YAV1igmoj611nw02Y71ZZuxf+94NRkMQqcAoLxzl3Q+tzUb0yTMsvI2ZO
tsRt5AkCBKiUQAJJ/3amB8JxJLGS4slKxvo0LPZvJsfvYcRwmDazDr262dFRxBUd7HuIm9JwPugA
fibmGHPbQToHZlx52GIT4jEqphTt2y8j01eGXQdH/Dx3Muma08IYmI2yxwdjJMY3GMi0yR9MIKd8
hjIXJNkXEabzamUGOSQDO7v3jpuMk+bSHitWDrRVB2suXZaOVEg4ziVkrPEcvI+T80dKi31p9Kmu
EETKWX7GlPDhiL+nWEHxkq6w8S/G+8Jc07BRtIYmbNPEvuad0/PgNt2IRuU5myGd/1q3XqrqQmA/
ljwE8UjQfLWTGzw9Oy6Eu8d8QOTOXFjASDz8Qs2AW6hneoyV/ZTHNJIqpH3GBDUwV3yypN3HXJKX
nxiRGwnILJKP0Iua7GMOzI2ZUAfX/VXBYkdDLEK316eS4+N+XeJn7fviNOjDDO/wqreaHSio9OgO
83fSyZymWuAhvKgw8NLxCVc9LrGpuC5ZmZcg7/btJO4KHRDBa3BndnhzQ1lMVwbosmF40t3Qs5wk
keO4AW2SEAr4JsdAhJPlHi3pyFAIQHot5G9t9pd8KMy6rJxego7s4GBM5xL1Bx5bcOdI86Fw4O50
sf/FqowWbK8YYxY2r97QGJaS2YjiJhp6bps1hjLQICNROhKguwOQunzacPWjXLesBD1ce2XoOKRv
PxwoO9AFLCeN7EB9qYYfkJbnln4pDU0sWlnWhdoYQObE7QF6YgG6vLjKRkKeBVqYnbUYJ8b2z4BI
PE3iz2TAVVOsonwE+tY9+0m/4LixOu7xeYU2QcRErhzK3Exu2w5JviMqOdFFv4h7ogXGN6NY1fOy
80swmf1ISQFbfUuX7rrxWWG1vDH4jBu7C4jMJfPerep6O1WzG1lUWtmIcV5lA/i9yfyo5AysHwSG
g2lMoexM6CkA4Fo/ymd/363gdGoOGFuVG+dpYdFaJRwM4jeQH9DcfKwW9QDia1qr13Xd50X9Z5i8
Kyvh1UrX3i+grHgh5NfEofEnaGUZK52yIT4qIziJjPBXiTk7SEx5NJPlQc3wRgSmnY0HuLQ21Su1
h7mdfRJIODoqrPbDuKb05n1aii7d9/5lyNqnDjsR8ApATsOCQqbtJ85Xe20LIPBtdeFHqBPHDUQV
290anH6QNUhCzZiuYKxcx+v6zErTb4qF2QE5K3qfSZMmz+VgXJBEsGS5WwxWAbdzjyNFeOjEPvxa
ODgbx6ofyunkLWC1ZXZn5oQ5xvWtTt9nwzo6Iy45y+SUrJTm6XPsmwzVlAILhL8izuIyesGwacHM
Gd13+vS7gF4Pz03hby83R0NWhk5WhZNinm/S+t1khwwdOk7s++2bhbrTSHKCdb6cs1IP4axZWSan
htMfZiko/Xz+4V1cl5l3dwkBT3N/DYT7pR0S2E7dtsiC8bAqgyQomnbpAGxek+nd64Jlg+VtUR65
LMTaJvZqsLbmfRfcjWkANCjrz6kPVzR4Uun0VUDX3zVva0610gwAeb1G3lpl+kbR2YS11Ymtdt5Y
QQWeyOl+HYx7A3QoZhdk5/aWh/Dkze4BC7vGCCgJ2QR05ieV/zSCtDM+i+QiIxjtvEsFR+3VxnIk
AnQky4Ke6gHyE6b9ScssMtKMjmimDvaFzVp8zWiu+17V1FkTCbgxRTFVwUVimg6Zbm3gWnsOTVCy
LOnvW9cF5zuAKF4ttUby0mkcjLMom4D0DEpQ0tfp0WheynIGTQ6116JkooiCMmLTlKGLszc7GM/5
ykpieg4aoBhOgv7iMpKdsqekDJd2vg6S8jGp3N9qPTVkUgJu8gxlMuzSwAcGBFldTii0KfIOFTbZ
vlb2h7IKrnsx6BPR0stBHeAiKv7J951Xc+URL1Q7bnP5bTig/AK3vZ2EIKGR6OeU+X6HZlRnDPBE
m2LWmBW1ddNVccQIzYW9vW9oAEz0oDy6NBNsavhon05Bfwn/wZefUDa5/vxcIh1F6TTmsAtQ5F2B
qk+ZVUTag2vLxe7ae5oSGAl856eS4tqfA3+HxkPGoiPx3ANdSFcnWlv3UyZkE4ngWgRYOSzRhFoK
RAmbKFSmgCPNbQHy3y9Ze1f+v8GSvZkOhrH8Se3uNU/dPQebx5nJIY0Vk4117nmyR7xVKKSpD7wt
dZHBiQ/6sY5o6IwYV3nyhHVIXB4kD7FEATVPskpuShUbe8aV+LBP7Wiuxnu7sNp7Q5NzdNLuWNHj
lFWv92Uy3op2yLZtzUF4muKj7zbfMy0CY6FllacepmBN6LEc72qCWRzeZ/AByoioX/ikohBH00Hv
gUxzpHqMrADF2eutb9x0ki+J9YARBtt+pZsOTNGIapV/p7PxoOryKXfG1zXGNoAm/F0HVr0dKMya
wT3gu/jOu6A4YmXflmTtLLsbIsJE/SGQcmvNQLya9JOpQB68GXXtglElQxf7WCFJrgtijlDzl001
kF7pW0DTAVZ+Glk3ibkaV9oxXjDlfKXQKrfJNL4t2UwPIH0xAd+GuiKdIZ7WBaHAxeSxFhUI6AFJ
YEJuW2cPia8sgf1hny2a4jUuKNE7zLVMXxLvVregCKkP9nfP+1Fz92J3lOpGzMiSvL9vDH01FBxA
6ll95D68xUq8+3Ne8EjS4C+61N62bvY42q+1WR7WNiuuMeWHOt4KItBhQaBr6EHnG9PnaIt31Q13
TuGce0EhOWb2FVZrSKF1NBNB5dz+SWT6SXS4ffrRAiPq5lu7xjMr6CV4UnOQFOYtbYIxstBcthlf
rKmdGmOFuuvYco1ZnZfBba68if9AG7oScrrLWvzfOoGLv7rxfe4SH08AKhHlg5Ap5uJJmz69VKTN
eXiJA6RT6eE9Dsrira2ZXZE3LYXYLiD3l5L/bna6g41DvIVk2XJhSkAGHsvsWmY42MkAsUB2M1QI
OCQ7985XI532SyjDai1gk079FjgIH8vymrigOK06PQGEUbye024tfS89JhxpmgguMesojwHF+EJw
kl8SYrn6soMifk0pyfbe2gaLPDM1BW5uhmhUvWF5bHejySuhiuBexznK8+NIflv2869aitugCtqN
VS23IxawKOtyRFzxhaGxOlkBQZcO2Z3bE1aH7e7Sgth7rOSdmZVn7wlNMDiANYWAnGNeZHSUX093
zTzcr6Vsdj4luc1+R3m5Ev033KNd0dZt87upuxQ3S/I82sV+GEf71oXTJC1C2L5mjzdTfHJu1h1F
m/+Kujj0/bksmg8vHVIoW/q+jnlL1RQ5gffe2Cw3LVbNqEyHi3DccIHt4BBb4jeeaAFZbReJKUfb
qqAgJXjFMdbtpHafANCfGw2HCUx0pCSHK9Ua2zHTH7KoEFSm+XoYSrVTerCidcCQ7G1FDgLD910/
CoT91ggj0pRqESbDl9xEpbUY/xQZzEDb6HGBADfh3sL+SezGU6Srq5+cLn2U+Z61c3AwFRcrnqiW
H0ahUHgM87POVr47RIQNFs5TabnrBehKYvmCBvNAii1mIzbQ5qV4yXx8cEjbZmR7qM/WQsMSbMJl
dpBxHOCgY0PYEqz7ShgllcXeu+tAUxx9tITRP5tI9ftG0nqsoWddkXtWtWxCHA0dXJT+3NRBhaMV
ZESis8i70B1KHM6kYnEnLwGEVqN9cVuoJUQ5tQMDRefxVZWyb5u5wa4kXW/jU4zENq7VOKPzO/T6
kNvWVzItKFs23MGW0C0gDg/sObrB/JBl02HKBwSwC8VryZyWhHjz0TYeF0S1DMUo3D/JJD9Wn1k5
tcxo73F8TkXFFuEW1zc1DfmwHNgEatv9XoL3HOyFRZgmAqt1CZBZz+B683DGIRTZePij2TBxx3iX
wJYFOa5i4tFAR3AGjxYx0IHQX0ocy0/TV+14MmK7PLLrLZGdGMe1Cx4NG42XAEbQOXs4E8YmyYvr
5jLXjN4GUfrSf0HTx+M4rNyawkAFn1oGlFAr9LoEhAjQlIYd5WTr/ZlBwjOvh1k9gmgdLXH6VC9z
qShhcrj/PdBOlMDBfRjsH7fWvy4XYjdW0o9E8d34CPpMLQpLnBRZjNeRg6EOgxFmFwO3nFGWLEqK
+Flt7thDYupaPJW+mDksOdIn5UZDoVeMfkpwS+DDtncDPrDQSJSxW2yal7Zl7s26F1AmvPt1bK29
SKAr1KsdDnoOHbu6d5M3b+pvQKOcJEC9vH0x4l+ExXvbqp44wGYwJ9CWZeluczd/0S49vq7J/pAp
ebMYmwQvUTNuQQgXpAoAhGBcd0tKPyjLGutgGvYLo8lqWZ28mhxLkzasr1bDzAZu52K48E7bD6VZ
tRf8WaPEPecJ4FY40tfks02wUPaLVDTc0hel+4O+LCh+dTI6/ZNYC/xrvvQ6h0eDd2fj/viN8Ska
29uNWf7r5lazHy0T45hTgMdYOXOzddxUnZa3iJxHl1zgFcZRQsixSf3vID63kkArEskNjTMW6QDL
eBkDz07fHdd4mzlB7ORYn7F7PvWBOZAQewxE3+1WS/9aM1nQtmAqh6OwojTcbOUFzIEfBPuPPPqe
NxxpoKxcJ158fpxx/lSCeQLwGmlcJfZ8RIP5wdq0VckXyxcY8QsG55Ke/Fwvs/4m77IxP17SLmm+
vK6ixMjzPjgTTVFIWWZzzCAnOZXcpwmmriY4YYzAvJg0V9T5vJ36ShO2JNcChhQosRMyQ2DVxX3A
QqLxMVYwpe3LAk/sc40PnS4OY1C9t1QF2ZyclrV4FytLkjHvav+9sziWTzEUDDv9Kgz2oe9WyVOT
PbTvbpPcC/Ga2B88cVcTu2AJAwg+I53B4ApLzS2FUZQ33ZcEJtEz2XF6JTDLAD89vgTjfEObPmr8
i6GCtwg3WU/qrW35FjTHAbfvTqAcCqcMK1wHbDJUp+Z+HnAPi62tgl1wR29k67ogJUrxQOHx0Y3O
1o/vY6TMIHEeXEglyqZguLgS5EwLQsenuARnnFVPJLhnT/8mNm3QMbCXzcQEnykQR5nnB22lr24D
xoFCVfPNcCJ9r3FdU8ZvbG3tU29+TvriShX4ONt7bY0/lngRjDtiNdmorNjmBY8n1FFHPi5mwhll
2aSGf6vV7bJwBPpryOh/zD+9/9dhnt818yezJB3+OdvzP3/57891xT//dvk7/+d//tvffnWTfbNV
1L/Df/un9n/q28/qT/9//6G//WRe/T/e3WUG6t9+scXwNSz/Mo71vxi4+viHBXX4L37zb9NY/zYB
+G/TWE1LuNL0/ruRrK91/o//8fH5ndY/BGWauoLc+y9T4/+a0fqfP+bP51/jWOU/mEnt+SZHZbLo
wmZQ6v/LoFZXBgHoPM/jXjMD53/+70GtrvUPaZq+x6EiED5Cov3/M6hVuBYfkCLlMtH1n4NahW97
gX95h7Z7mSbLS/3roFZOrZ5DIwUmnKUOGZsE8K2Nn1OQLvElnzYijjvwV9TAaVIHFoUV8F0Egi6x
VNShih/MBb4BExAWzlZlaXD79w6syxlJjs71vnGdO6xV0IR0cJ1llXHlPVuTWg+pER9rR4HRELRn
qnK4ztvgduksaiBK8jbBIWG1M++E7UDkxqsYpi/mKmE8MgvmkrqQv2gkABBSV2OTDeHSlTYDjoSP
NXG694ys3/EHX2vn2aELgdsbUw8bcphVSNtrajrbhmlPEAiySI31nTMbFSe/1yXpcaThAWy4NmD0
FupdqCiFAdkGI79bIMzJht3KgQJVisQI6csD4Y7XA3HVuzSwdtalSUCyDsd0Bb4RGj31DUPf7B+b
YBSTfqbPaQhodqmPaTEPtWXemdon886MmbpbZ0LXZ71iYivAMMp15w40jtyUTayqaPZ5RNVsAz81
Td3FvjFW61sfmnx41Zcs6LL2GITwhQMY2E7Z8yBtQB4JBYOWWDoMAj7XBtgIf7YbgCLrdVtB8Ym7
V0bn0Sdlu8tvOO+oPciFcutxUGKTiGG/juicPfJB4Ce3oglugs4nspqJp6nx0lOptbgziD0qd15v
ljUXd75RWldMqXtgzGx9SCznfnXKHQxH9vJag169xJqkbtU1pzrCGaA/6QhsK5PWI15WJvEST9+5
QfuTDeg7lJr4SSQOPz+zqLHEizSQHWKTMbyNyO9tvcx7ayizHXLHNtDAWBd2SDXAUrFP41R8BAvn
r8paxI6INDO/vGC+Yi7MderoazUYuKpn/6TVam98dUl6Tc6j9pzqAH4hGjtzwjhDEioo2fFGN6B5
LMaBvmyW39i0rMwSp0Lf09GJ/aG7XZjT+M9/dbAOkh5TdC4fJjH/6pHel+MUuGZW9k5INCjeoPIN
hlbxsehmK+ZMLf3B6j3QZKiksJHrQ2Yb5wbv9TWZyIunDOaENkskrvalmgCIa4ftAM3ytxvbPXMD
UXYKELo06i9szeLcZH3DLZYGDLt6L40W47qRfK3MbYsVmVo3hW5F2ll7JhxxUM3n1XNus858sn2C
o/qzyi49lFr99k7x4PJzmXPGGNkHHE5nThe0+c416e8ysx8mjLMdGg3qy5n0kL1ZF1Ic3uLfOkbx
EGPyJCsZSrMh0lkdnMp7vFT7VvAKHAjJ0nBfV8PAvUN8bKWE6t3mzW/VU9naYYXDG6vqicoASTmB
czWAjIp1ktz7DsBBUZ7rFh2yvKDhfQu5vsnrjurE2eW1ATyhz31Cx0mDwBx/leviHgeaBnXFiLEY
LsZAv3DjGaR1CANPsTFu5II7cLLEsuuzNYvSfD6PvnPKTdr9kPRY2LwXunp3HHlPCKwhyzBuDd43
23eCrYgUQseas7lmGvPZjSFL1UmzdVcDI7CffkBgZ8gxH487INnnHvyk0jPou1lklXUg3O3/Yu9M
liNX0iv9Km21xzWMDveFNox5DpLBcQPjlJjnGU/fH9jVUksLVcu06TarTdybtCSTDAIO9/+c8x07
8sNTZfbRpvQglAl31La6I45FWu1bpw458abZMnCg45V28j71dnXs8y9OKemdDSBgVUQmpvDcwMiQ
PZA1QTCcc1uD0P44vfGAN3+TBjOdVYvW1Dm94xV8N8snr+CMzUaR+80+H6pZ4UXdQ7UZwvvItx9i
e21SYLFxyd/SHjHcBRim1q21t/Lpyv8PkDcMi8NIRG1Ird7yODRoQGzepF/8hAOime8v+ntihJD+
CuTmFgWtVZ+V8NsdQa4w/8wyRcrRlCeVeM8DoKRu6ncpB12VM51yHSyUSuxN3QEVWmGiDEOM+PpV
OPoC1/p887Svf0gQMTzOyCuSj9axJWMjH+V+wObjk9TjORU9TXlnLLK835Hz+fAFk9RTZKinOq6w
ymTujRrMW+yOL+YAvH6QTB3VdG25x6LceCAzDNfJJ3YcahevbrqtHs1CVSUeMywEPpv3AkIsq/JE
o1qq3bJwFEuO9LM9JNwOs65bcoDBgDTbf+YLdNC+G45FRAh1LXmHosixM832Ttix2oXnLMINNAqN
szSx5PU0Ys1JXIhTmh5sNdzIznr0iG4qI6JJzqTDufgO0D2LUq1jF6aQxQkVLsbVczLqGcpHIoeM
6W3c20YntwTA53oWDFq6YC5MncIFrOiTYwKxSLKXsuL+ztgyT72ztHWQstz/i3Gkns4FvbIiNv1o
0CZE15x90jMw+UwNc2Z5u3ZMdoVPcLDFkrfsuuqCHwL/jB6Ax2eaaacanaaeBq7AphidJDqWYEyR
JF1WCSoMBFmjWLkQ0/xUNw7Qc98M20k3aRkzvAiIs9Xa+BhLc43AUe5Tpg1s+INDJRn7p6X9iv3q
G4MMxoR2i1H7Owm8by3Cfq70gA5BbdvYA3UuRgmSLxs/u0li97rEDuEB/NgMMlsYcgG6LA3FSNsc
MSg+3ns2d3sJ3gKW0wBUzoPNliKYgOw8AOB/a90yRM64Gwgobquexi6oIE8hveGe86QwVy/BSjLa
pguE595XalhP3IP+urFnm7JhH5x4EJQQYVG34GJtc+VvspKKQquBIzeKZsJBHV40oOrHhDg5lvy8
fJ6QDXDoYw91m+i1YCCcJPgXHWl8ukOFvFs/u1CsFphAK4lHlCFNiibp7suhelXY12XFSHEeKqBK
Pw+BTQlciEdy7Jnpt2X7idfyNUwc+0j1D2NWpjZR+oZzSRwQ7Ot1qQO2sL0QszE4Cwc/mMHVdEoj
/wUwF8ie6cSkdhNk2SahGXE9DSYMbDSwDa5TrCLzRUC9XDxgnTO3CN7ToRMTtZ+mvij1rKTQNdvE
I20GPS1T5pB7+L0hzBaCLlc9InoxW45W3RhtDzGbHHrH8PJKvI08/XqqA1uwI1V0b/T0lfayf+OJ
rCTHw8JOFwbTTkYF091gUfxNvburMTNqVPxmohEu45qtx1TXMbKnd5HzXELHo1kMiBKmz/55sg0i
PM7j//pDA1IcAzDI5MraGPTwDrVbLdt+/CJXvRVooFu/BCvtgMS/Uy3bs8nSeacdjOYpMgrjkHLR
CGjWDFmAEHuiuExWSBaMEbyhl2fR0Gmc+zYFFSDrFJ2KVT+aMx/W1+R0UKPOvKEGGEpJlUfGsWpY
ueq1MKY5MFFAN5ecWr3UeGjQAMos3IkRYUH2NHhqI/wnAayLecVdYMPsoPHITkzIZNM5zSGT1d8Z
ecZNkDpHqB1shWCdcjpAQyyqFedaHjgZRqEyB7uSOC9BwFnctBGw26PZ9mednx2GpXrCRa6WWVQX
VxBWq0SEQBG4jdVvOqBmQ+jEJ1ekEO8185lI9ogjPHuUstgHmrXXhvoR/8cDflZmij8stu/s0fWF
nurWCmeFhz+bG8hYNXko3sawrre+rm9Mn9JPPYg3IY+Q1MVOWdg7rycLpgJzY7X9B7z+Y0qqGROv
f6qfAZIOKN78RnKHEi1L8IwKk6RZU9Pub4n0/mDbKfehrLcBSHoLUPiW0fOOWvDpIYG1BJcQyBT9
LK79RTzq4k5+si1neDXOR8fKxSZseLT4FTTiSqiP2sB6AoEJlT7qD5mOoxpTK7l8cCTwLdQKPwO2
gVbed7VNoeTsfRy9laR94G7A2J6NAkSqgzT1HFFlSzUAX7xmHyK6d03oN1O2Ox+j/hAd3YBx4zN4
jTW4hacklw9N65znsEAI/j9vHRqJ6U6jyKLD+GSCXxukv3BSe22kdrEtgoa8I5si27FdkmtfY1Zb
RJ6nD0lqffTNcCMRnpNYbrQJzcYKYJnaslmWoQ1izZmuYS2oE6OxKawH62QJAYbdM/f0QjNdMWFr
Yyg/KzKvS12H0eZm3WdlgQKrSQIUZQZY06Ddi7MWhYFaKnZUrW8L6dPdhhmaAh6A/K1DBUdUdcSv
BNaJnudhWDtgDIaJYyoxhHPuwBXHZcGwudYOTthv5DgMN9d5jcrpVHGOujStl54bUErIOxe9nEpW
QgbOfXVzDXqia/SJdRLUO93tnimehkfDcwxwZfqceGN+b7abDrvaUo90yaBoOHBxGKicXrJ0LMHB
TlUZiopO3Q0wlgFP0qH2/WwLjI1MGrBOqurqlwRxYoeu1S2pwJBh96JBKuhtwfBZprMz3rqnnTYl
qHzpdJFsLOJM1hxnippB4DZgm0N5uL6uRWOccg0vuBcfS91SyyKhcqclL3VgB8Zwv3z3XYcmEUvI
LVfDHntUdxjd7guSYbses8ji7VM3mSaQittoY4piPLls6sXALJ751YhtzrSPMUn0YeY60PnpAVSP
8I5EY4ubAjODPnbPrSPovYtVvms147HQO/3Erpe11MXkEwmzOeD0OYnCLzdi7B68fjYIxPQYsyFW
TZ/tSch9maPXHTtqhRpMihoWXMbswtpTchxvpRPs3I7TYWXTZGRk1MsErXysZjQNhdkUfDi+T9q2
949WSOkTYsa+t9CACH3Zq6pKbkwY33n+UC4o8x8AAXBEsfRc6lc9mIYzOcJoZdaOBZxYjgdHI8Qh
jBB2fhXsa7uF/pn655YtJNoPN6qDbjdRVQ8zV28+LbOiK6BJ+judGcRWPhoWfJ3CaqItebM/03yo
9IyJbSImu2Vp+VALMrJs4Quu/OBEcV10ZniFaZBTaevy2CHdpS9DhvGD6rQdJLFLrdecAVPRLEkz
YtceYE/w8Qo9mX5BS5fXgFaosK0Nfl1Qkb3+bBfOOY+Vvat1/QZVMNnRnYqDzEOhOltsQxvAhCeC
+7eoGhAl5/ZTrp3c/JZzfV6KilulCdlez1mqkmOdobJskVa2Qorq3M1oevYmV128mOQARilkfRxJ
OVppahygTZDjA6fS+0SSEg331ZTcB/0wrVAA6d4JSErlIKc8nS3KXO4M/5wwsBUObGLZlOaYGekK
SOXqvwcCidLwiNhLIDsek6VZkFbAZ2CRfVkVmm/v6ETJegrA6Vl17RGTo/BOPNHNpcI7QBYKEGXE
gExYXrLu8PcGHDxc27h5kCmhsSTvdrArelp4BNHhpWlQwdWRlI3NvYz5gJ70cplGeKeHGXHjSeMB
+kW8bnT7T88DCFpv+qg72WdEKsfxzVfv959FAWCWHty3/UAMLiUegRP9iRAJNz98dudVg2MAxwaP
nxlRMQKDZldFM7fYHWjwy/PdZMDTAqQBsNzP35tA0nBgLW2NrVeS2PvJLKaDmXi7iYP6OWuQQ2TK
76XFEUdfQPacTIwANKRWlEaHsJHCMh0JZ9FHw0tDIs5tBAxbkifk0OKSz4v9hcetvzB7hwDLH5OW
x2UUOXiigdJ6tXtzZ5ryGHfQvLz5eFBVW1+bTX2V2PkmUEZdB71E4KlbwPOgVWOfuByHtPlTZweQ
l0w7f6AeTjJPlDb0/1rCQdfMR8w0+p2n6MgaNE6+sseunqXJsgFaEv4mwiOiSMkY0bTSU0NsFgiO
3dAvJ5dtmmwYjJh5fS5Q3BCA+f4Mk9qswV8LfW+Uw0h0Lf7z+8M1PFygRyEftHnwKWyH+iKo39r4
Uityqq3ou8Xvm449HeBqxseCMXmQlY2pn5+5gJwM8mZTljqbjWCkt25do+a9sy+6HzzsD43sykMd
kcFBEQXiIdQ+Np0/NoM7IHkYXUwP3nrSl+lyUuW2TDRrZ+RTuK0Me+un7Uq0iIkxhLU1st6aSYZz
GVzjWjgm/T0RGJqC8/0U2B7DqUNvdSMmO+8zndIvkhnhtmzHlZup+Zw4G/47GyBFqOQdNOr3qVVc
sAXDlk0+m/SHuOeS7rVX6eCpLm2sN3qZvXbU0YEIZhyizYt8/g2s6q5U7VUbGKL0WnU1lHb2n8QF
pC2R/H/ic/R/4nP+ic+R/3/ic/7rYub/nVL535E8/99VM8U/VDOv/4mIyWf/XcRUfwlHOqYypSEg
yhnGv4qY4i/X0B2DHg0LLqDp/O1/ZHnVBP/yN8f+S1qw25SwDWRPPvPfNEzrL0cn/SfZSPLJtlD/
JQ3TcvjG/r2GqUzbJr0mdFPaOl/632uYs0kMG25DFlujm6WfdLyQYfxglObZ8UlIDctOGebGDbur
GGhmpnucVhZHPNsZKYnIzW56PEFi9S1muB4j5kJuKcpwz6He7aPKJGtSq1tFYFlWzbYropegBL6Z
MwONLTxTkWWclVf4+zjGB5iFTPSnDVTG+wK8Sm3CqTDxfpcTol9bPpHbkwtDt+jKbtkjAbXmnNiD
OSfeh61GDs/SyO9Fpf0k1p8EazFjg86663Xm8xx0scuYmKuKeVdZxtOz4WElMkmTEbRYG3iDVrn3
YiaYsjhaAxV0jTUABih8M+SOncJdy8R5aWNFIMuBHIqA9Psi3eiLokkGKoPgneweHL/gcFpsbD9y
H+b/aeYmBfbQD2XcYvHE0jqjDgWz+35k/D6ms5XYTr7FRAqqbuztgMHH75NLCP+wnbLZa4rPqgvH
aWWRnO6T6cMw6f4ti6tGeVArsw2F0t4hG314AhPNynXu0dzDbJddXnhnTE22wMc7MsgKD006bLKJ
RJov0PMaUPNIRuwgNGLkhU0pcQlPE8wC8EG8qAfHgYKjTHJXIM7ytY0eI2ofBcm1jLXPUYuLpLzp
pbeO2sdcJLckNjeRpV4Kjc6KRAJuU+iCnRv/CKd9VYVzHBO6bDMqV8zx5PU+6jfNkvCfaGFA/IaG
gsfNYv7oBmQ6ipAYBBFVxm5Bwz6Ht90kRxj59U2LGaFZCKSD/d7I9iWU83v3FvjRMxcGDrGkuIjM
fI9fasxTzwN4izKbC0sEw+d++BZNunKq4KiFzF2aJLqR+jj2RfNccOgbNYPRkUphUesRFiqOAsNw
1lp6vXK0M8uq8KBTY2aaYkc7IBy5JkovJRGG6DmvOgvbtqx3sK2x5+ZMcAD8n7Og/hgd+37MSnBp
eJjChjqK0iGaZZfYfoWW//hl8eVG4imrqTWApndu80Kuq5LcgCnw5MG0u2KHfIuq8aePA367jvcM
BOd7yoNgRRzaEPZP7uc34gxVWkULREPeaafcFW1zUSp7KqBIcAn6NITNL8zdMSIUTrBMLDw4bkHh
UEAI/ZBwACFT166TOeo5znOAxkQylFbdrWAfDZIp6vhDWuNkYuXb1aMOvHN47kv2zKlaJr7irItg
dB+32Jng+rdQrXjLwpKReVy++aJ9Q6e7llkZrpvwaJvazWvbS980TOqnfTi450hXt6KYOGIQxyzJ
CKym2R9gUXd5h+TBAVi81kFSnRiUHNNOLKlPWNO/eYnddFxXEic21IND+Nnorb9zJLqonHYRZ39A
+EW7Nvqhu9iqy9fo8PbjTGvFu53vx6B99+3sgwPwu1DpTVmJ4uAabwIYAKs6jgEZ6fpxGEvvYOOY
2oqmPOYzOd2eyem/L6GglCap1UPd8YvLK/2lk8kFOvYxKJDn+1VXJIfMDL5qEdyg7FRG/ynKFKpa
cjUsmvr0xo/WbpN8c2WnJwbiJX035V7rs8xddXl2iz0knJy5rF5b1zJMebuyZFE5ABvSsXiKgk8S
wxsbrKIMkj8mxIOjIcWBPDpj7rqCpxs91Wl7A4z8R7Xqh6feYz4yNovjm+0QidXsQzWmP3btXC0n
fzTcBsWFxmK3n+Bxl99uB+KOfhu9Zk0a88cqI7Dl9uq9x+nS6g8e8bMh/yamL64FzriF46G0DHbF
g6Ktzmn84kZggQJDfwuUg0zEUnUHY/CFckIYSvpwH6j+pnX1JSqrp7lckYawa+bqtwRvba71x36K
T4OA7jaoNeU29NSfA2r4HtxSP2SkurcVNxbwclpj/CbAyz8apzhfxrZfkW6tKD7GqWu7yQsxA4QJ
HZvf1HZnK/WGBWacmxUwOqjq92jTpCwejM9CpNjgWgbTAefhC4hDl5YlT119I/4wDJvm7P4pTN03
U8yLTVAdIIaSAoJs2DjVvT5tG8BIG5OlPy2K75EA+Mn1N2bq4H+py3aXGiezQPDFNVsHAUtV60BJ
b8bHVBJxT3wCMhHyRl1PDpN+tTZDh0pJp2QapmiILBmv96GLauGrpzIi5xJTqGmardym4ugk4OGV
R7iDc+DezY2tnzXxuii7g+UEGKlHA+9dhKbb5UW/dNMQoofPAki/aDnSSoEvQPYkI4zi1HjO3qWe
p4qd1yQjIBW6CLPEtz7NJvxG3xoRWZFz6b49u325HisDaaAOVq3L2mqQ9uPhDmlMdsUlGKs/omZa
Dvrtk6f6p9PryP+YhwhpMZzSRhIqNbMBcucTjxUNJBT8EtgZ65SR4sKI288RjfeupG0kCM37yuZ5
B0saXHBLC0Z+4uh/CSoMAKq4DZ7a84Pau1Qb5/LANgBxxmMHH3JAi0lCSR3viTCqTepo2xa88UOL
NWPdkuZbBHgm0yR5TQULQrPxeu+1aFnuAvfT00CDy/JbEFC9g7FHGw52dQw+G6PQTqkBli0HEYEE
zzc5BMHBSQZt3ffWsYiJcORGDiOEsafpnDygBY5jB3u7jc8lAzTWXSpHYz/dGKEWLqGmNkupNeXC
ZuC+psh1VasQDHilvVQUdCithRQZZj/DYOerNvvyLPvekhEQNruFxIDt2rHgaelQO2FZMP4R5lxa
aWQbY8A8avoX9objRsL4FxjuVkVRXtN0Kg51kz9oo/vRBLlcCDTghY3GPxVFePx9ATdCR4E5/v2P
rpbtfToVuWRm40nD0qMV4YvbjOyEyAJuDWguBwnaKUty7zqNg7oS+lZXC3M8TvPy5JqBTd5uBstM
c2g4duW+05KBiGe0tvsp2Nn/u5TBtqbx0OgUXLomZSP1YIyPLqQO/v7wwHMfMLuSN8u01DkKm+No
VD9S+umWVFF9DhTuIw+W+TnUAgqloxwRk5i53pBFT/QkPQHJWBlN55pIY46+xyAGynyw2TfTfQeB
J9pLOZmHJFEEuueXsmFDVfkBEQ2eob+zdM2u6GaPm35Poqem3T2vqdptrOlo2ul90RQvBtcHAzZQ
eFNorGoqoHaE2bZjUFfbAkAWIH6RbhorDXatp70UIKnYBAtnbaKQX6CkevgP2fCKtH3tPMfZ9REM
QfpXt7aLONd09qaw4k+dcRdf3fHWArU8NN0rLQNqG7rByqw6dys660BP6gY5CZLr7N3NGy8llDG6
S2sq2tXQs2LyV+27Phxww+A3H5EjeH46LPSZMNk2GW+GFeAEUVigsp7fnj3kd5WsH6k9BwPtpQ4M
Q4eHNJ1GqazU3ShfW4uAk2ZWVEmKYqlk/T5Y7o+OGoEPmclhFBvw96vtRC2eWfJIM/Tv3jBfrJTs
ETEUOFledYe8sEPKrriXqVu1cn7yWqP2dnSZDEsdUSqjkCUoJ6wM+Aw9jwnpOCCrKEujcmg46hqm
Lm0wIdGnUFxAn515Du71jscIxXtoyJ0BMK1/isLPvqB3UOuDS9GET2OPTavTj5VgqcJziYmFbgb6
AIlbmHweeE0sP5P7wA590RE7WcBix4BRZz+Fl4z8LmnO4xCyr/OSBD98idEf24UAlgct+jYDfGnR
ZQUf25wiOnKWOTsi2/2ubPFihdGHVTIs78wX1Ycz1GzQWQioWEqiD1UVl5h9DwI/lESy0rjN3BVA
6msFV+lu8HFUzC3gKtBgS89SLuEBOFIOFFrKDqCK5vjpG0C+w4BsGPHXg56PA6aZ7gQpVIJljx2Q
r4U3qGxpxVO3whRvrYnCkdAMOSW4LLGTxynMYo7dad++BoPPnb+4kQ77xs/3/sTEOXTI0BeutrXs
7sjWDD2QUJmhgh59GNqnx4O6G7rNSNQAKcRIVtTOZ9qI70OoF1j3sGhjUgVGx3lrvgJ82Gso9ukf
fGicb+avhnAlZipbh7h7Z3TJMiwab1XWD4ELJChTeb92qfCexnpgw6xdUXIfGwjTC5i5S6b6xUHX
8Q8VCM9rCC1RUm/cTBRPnXOKxp6tZl2VeyzY4MfYSQQlNpwec7BrFeHeJcZzJC333Y+p3A06O8SC
dWU0NfMcoD9cc5/cyAQdXCXTs0ydHqfIRD1FD4dzKapoWBXkBiFHD+G+jhOybx1v8YhFZ1mn1a5L
u36HQbC8Y8uNC7Nz8aT6NAxsHGoz12FszQQETd2b8jmwc38b4ldTFv2WVZvtEx8XITmNfNPVqM1j
JQ20PxHQDKnGHUiATT0ny5gGYCGoQ7nlcMRYOhAgg4w+pAp1wCLVR6SVR3H9D4vi7/IoHeIxeWmw
yHXFeMBnrSjBJu1eF/54+H0xK9rKvZLWxYp8nsH1ziJtDBPqURjgjJNErmh9P/++dHXiU1KmbThB
/73dQih7vond7e+HTEMZ27S1T0aUM7fPdIIggz+COmnzEgWfQAidDEQVOJyS/xL7mUZw/H1hu1Ie
SpghpacrVFVeAKpgobNfi2QmLLcy3dVzCUZGZuLeieWaPfew0qIxpyTVtO8LK6rvQf6kWHZsu7RO
ien793Ia/OOkwkedNnZlpa+dVOrgRz02Lwpno4ZKIT2pKK6NUE7mP4UTgDeJGL/xNSy0k15Y+7Cc
2gMeGLyxZbOBXVmfwj6oT1RMwDaNydkx5gEVPZONi0Sciq4cFhWqP15ohWO6+5xmQ8BgJHQZ+PG5
/TULzLYBfJ17czYSBDwDThRHYekM+k2G26CYbQfVbEAwcSJ4syUhn80JbvQ9zGYFF9cCBNOPESn9
bqi/etVRSqUTzUhktdZny4ON9wF1zocmgx2imo0RcYdFIsMrIaRYRT6X0WSdh1g8tHgqfAsypHyW
wVciDjl237RtdpE+3jiyvwe4MngsQkzAp6FwDkwrCMTVqsfF4c52DpTtVTcbPFqcHi6OD3Kw+Mxx
t6zMGXjUwIG+cyPY/jhF1GwZkZLQedf4nyT82SLNxhJ7tpjUMXMSLCdo1xQZeu4lTc0vmBdehhWM
w/Q+MK3xgSaZHUYtuVXduIXigHzOrTIG8mewYswuI9yoiDP1XZ/k5GAa+v98vx8W8c1tvKOpVZJ7
2Tvg8vmQuGl+1+Icfw0W1x3n3SWt8DFZM+sMGG0zzJacejbnmMaKfrqlMZt2ptm+Y81GHg9HT4+z
BxhV31GOh98naZCiyB+XBfltn6fOqOvPluTix8N4mvAM8Q1bVM1hI4rxE6X4iqogKK564RD37dyn
OsCZ6U3t2Y6PBp4knyHWgl0/JbXYldIROsdsYMqrVTkbmiTN7UttUIx7OuuYzrYneGff3nhxoLnD
fz/GuKNCXFLObJcaTAAQVfARS/T10mCeJXR6l/FYsfg+QBokfDDbr5zZiBXiyGpma5Y9m7RCSILY
tXpWDA8Llz49YAo3T+Fs7mpweZmz3cvB98UVUp5bnGAjjjD88cWFei0wLbNdLJ+NYxhm3cU8M+pq
VibmjqyZs9EsmC1nuInbbZ+3YAchBaVmRe31+CKCeOaMMMicrWtUJVBcgJttxNX2+4d8NrpNON7c
2frG4eEyzma4qJbdnSExyNU45dBTI2zU07LHdOXipXOaAhoA1SNA1BnvAdPCdafP9ju3Cu41BQnG
6Zgoojhi+43cZK373ZqnUUj7S8Iuf8B6r9Iw31eVg0bMIrfsAf1hmQ+2VpZuitkWqGaDYItTMJ8t
gx7ewWE2ETJqAVFIFTR9rrPJcJzthiMLMQdu/llqCDyIqvyrW1JoMOcSj/I+KkOj29QyastiFHbb
6OMtVV1yrXXhY8yKK1w4z1EeFbtBgAkHMOltzDY2GIFmi0pSwN5HArBd8QVmIjqElXWeNPiIWqG3
Gy/WX1KtuTLDrhdJHT9rqfU2hOoapNwBcKwrzo4ujbITWnBaFt4KC1+2lsVXA/nMpF1wjOjw6uQH
KZaUHQ2bFTITB1HyhCVcO2LP4pdt5gA+Upszb2hAgtLcj8Bvq101sXTVlqIUDa6t0c1CdvlqTGBS
OjWsnDy/dIa+CoVznYxIgfdMdkz57ppcnfrBv6eHEIido+Pha06dqjHQMcAwnUtLOH0xea7DPUCR
GvS4s6uvpWMkx4CY8D9Vnp/f5NttLH7+5W//KLNm/kOV59BGH30d59p/JvfwZf5V7nEdxzKUo+B3
kjMjE/b3zJr7l+mYHCpJs5nK5j//pvdYf3GWtR0+xq+Rzh6koDpvf6Ug8y+L8iESa4BtHYSk/5re
Y9v/Ue8xkZt007Jty3V0XVl8F/9nZq3iO4smacgFTtOtVafDIqzGcptDFkq5DyGico2ybIHE7oNu
rzuFBBV39o3GPqkOspCFVYB1rc+Pvj9eIyK+nk+mtuXcixzzJ/SLNUR3i9L5eg9swwYSIl8QoZj6
SD1ZUyVpHBFOYGNNY7y3E5geQujrhpQRd+tHz5xhb8ChtMP+3uJxm7n+c+Xpj3HVvlpag4kdE5QQ
lzRwt9XRzkpBUDz84N1NluyNFZF2OOxWjD5TwHaC90B6FSIP0/7soNGSvhp9zeI29oyVQYAFsGm7
U8xqN2XBvmWe5mvho0rdCwH1r6Bl0Bym/aaznkdcIkB/AAfKZd7kL2xe/6SO/NZ04Latrl/ILoht
EMizJRjwRL07HSYqfxfksu5yxSJaZwBgqgySS8jYhJ07JS79C5IP5TaQDDpl/8lz/wln9oMzeS+t
Vm8BIu3cgGeZS3BB6zl0pZCu7MwjG4Pjb8GoQFcm00cC6NibYOXbPaYnA2eOm3lkezzKU0ZrXCfg
DCDFy7Wfmi9NTHUTzUxfVgV+bwz5Qq1exKBOJTRGzomVDjw80wN9adjlLe7g0vWaSte15N3PODtI
q7+4zPXcPJfLqsEllYvsXAI+XbbZQH0Iw/GxxOvkOXRxUIIxzoTItoX0mHXQKNtGpSuhcDjbuQSr
RIjhTHS5i3gaB3H97OJN3fLu3PUFLNHEzDZVWT/nfnsF8azWlZGduAlBXlF7t7R6pq192q0JfweS
lIaKxK3LBn2peyEoksZ6agNPPDi8fcBkw08M/LaJjTgrBpBzPiACl4FWHr9OCb7tTFRPY8CQYeSd
AOixb7x7zyJR1jXXwp/eeZb467D6IbASLJLGetUwh+Hq9YyL5Q3rOMr9DT6teCEEW7Jb3AS3wuBa
BKz5xaiK7V6o3SaF5Pf7kuX2rRbn1IfTmDjUTGOOJudIqQTTkbY09DmldhBZ/lTn1ncYLdG54NDf
pSE+LBxCP67V7nM201Nyspkup6376OkVTTSuOjWYsRY1oU3Ij+0Do+RuAVAZmJbOwQ3uCIsSYwJX
c+8sy2eHAnN9KscbrPW7Zmgdaj0oO0ww4A3aVyeOSQwLLRSkAPT8AADh3EJ/6hocc8QGbyAkSkjb
79QEE3aIL3EiUMqSaDtyAoGRAWtM9fEmcfqXsAhegQSc1RAtM0CZarCxewXQILp5Oq9BA1qaQNnv
IOESdGAoGenEOFXMpdOyzZoMvtuuP+ptDGkbEuYw5evA1LYJw1oWwNNQE2rpjXRtGYwzInBorXti
Zv5Nw0G5gOf1Vbc0dHO1eFArhj2V8VdPKNZE62DA35Zl+0zMGKAYjnjHQlqd4s+hrr8h+9zLQBIT
7ZKPdpgWnmG/MNU4N5X/IIsQq6e3M/1pbUSc821MfbBCqrXXf9smcorXppdEUTs/IOCwDXYUkpX9
oZiBa+jqiM5Fs1K59VNHBRG55KRijU7BQt5VyAwLK744nmo20Viy+YmHfd1Fz1nyltj+tlTlH60W
n1XhYg+lpHwI/IUZi2FT5dZAlNYklKz3ePqHttgwqH+AnkMCMQ/WoUFYvyyIK8xTz2rM3wetvcoy
5NiigRNysAIDzNuVU5BvnEDVKzjqlAUS1dB1qGusmZzwDCKKAlZ0AkJj01HyFMkB8AON57ANIgYW
8J0LFz7wGLBpBPmojb6/nM9GwCNqDlcr13CP0aS9dlWq9hF5ubuQUOKC/jFrBQKKsxRwy7Z5rOxj
ngb3Tif/TF5VrqJ+3u5XFXMIG7IqvfRbn/MLgHBg9VWhn9y0OfXWxHOPyb3u+iXzuIraaK9pVr1p
vsYVsJjCHghOROztSH3Gcb7mrJxtnAj/Xd5wA4eu28I0LvxDN2Kk4/PHjAxDxxR+LDu4XUEETN1D
pFQEfx2qPYpHLSx3gQnPHkegMzHYjzLrSMB3lenqxWrFhwNYO2TS3mT1YcDXaaXjmwiyk5LxCyO7
ihOBdRNwL0OTIES77so3esMWGfTRRWBmh5ghQtHL51xqy7Lq/G0BHNFjwLBSvNXCARljJOpNifYZ
QAM8jPYc5OUuqdSbVoGiDP4ne2eyJDmSLdd/4R6kYQYW3Pg8h8c8bCAZkZmYRwNgAL6ex5KUJ08o
3Lw9NyUlLd1ZXRHuwL16VY8a+2hcvuY7fLo/k7PrkLwPVW78qQzuVaE1/BAP2S0LmnMeVFerlFuc
ky/FX0LbE6h+KLkhe4GAT5fFyY2m0FtggMTq2+voZM8+BnjDvbuW+SeKUE9N/0yHBe/4dMezpN76
nX8VQvowdpEVly59y5V99OMflpeXiHBr2JnvedI8gsC/ECxXcnleSkDRnD2hMxliX/wIanj9JP60
IIMHjYrwjGfJoVoEN7iSukoNSUt+8+fDLu3TD48wPbSTP0a1EJqpiaNw+9t6UfA7o+ZiqMRzMxbQ
mXYwzlKax4dizZewJWw8ExsJKCPnT6ONFSJ4WiLpoYyqvMdE61Wv+ICKg2SXKRFhIAr1zbrjJgsx
1L43JlxljrVdWrx0DX1H22RsToPft0fPGEo6VdLfMvHSXRM58In77O6F2ceYDN9j9tFzH665Eyvu
xR5lz1yPoepdqGWgS0689/q8XHJnzvTB+V9z97+//Cvy5p9wcfWBetanajy6FwYA9hl9xiYnv4fX
HtJrxL8Ll+64bbny6VK/5pS1PHQby3OeVW9Rf6oP5UKfzHN9PKdo+OhxTR/0WT37lhZNuQbbPmmD
eVf15cPUUBo5uhtzJtNBKcnVkx8ROj7fAcdZGT3Bs06f831919cHflv6SNtEZpbTqA0A5Swf6jF8
Sdxzpw0CeJHuCY6BDOdAhoMgTtp5PWlTQaHtBZ42GpTaclCFm0lbEDy8CMGybKIW1/2cD1fa6v7A
wV+Xn6G2MOioB0iiyT5N2tvQmjO2BTwP4EDVmfqScFNqQwQOfrR5bZKwtF3i319abaGI8FIg6T5E
pACiLgHW1lDD67aPqmxf+Ln9sZKD0KaMAneGhUtj0naNHN+GHONP4mB3ZkVAZdraEaGh7kLcHvU/
2wf+jwQfiFeVf5ShDdsOamKmzSIjrpFF20dSh8f32PxqSbHcAu0w0VaTSptOoPja+zp7g6fIMlA8
TO3EO6Fyjybxq44yIW4jNGdidid6Mt0E3pZem1wGTvOtMyMDq4GRr32LEVAng9ueB/jNtGjjBQ+e
45yJK/Z6XMbNah5fNJnorXj3cdoIHDfcSroVF+63efzMcOQ09fRep/7XglNnqUuaYBsOcA3SUZid
czw9lTb3tNrmY5RU6dgWesWoTUAhbqBU24JK/EGDFf61SL8w0s9VRBXSYl9cDEUDxqKAuSrXTqNa
e45SzEc5JqRaZC/p8LxgTeL89AK6Aa9SNpm7NuWDy/eJjAPiaJN2xsZ0eV3KODpLQTMAyVk+yZNS
e7CFPW54Ak0DRqlEO6YWkyImIiHcuuKz2SMVgOYFcIrRaipJNQV6jBS2jNadFeB1184sWp6ZYZs7
/Ql3LDIc8JZf/AjWg/Z01drd1WufV4LhyxiLB6WH7NhGyIIGbibZb7IYiI+zaYBFTNWajjAU+4Af
hKQ/FHVUO8xMrGbY9vwn/TceJjSVPRGNIxApGZNCbGq5Nq39+0s3b5wWIwHFxinRZtxtvMR3g/a7
KYxvvk8qNyqcjBv7OxShbJtpl1yBXc7CNtdhn2u1jy7TjjqpvXWTdtlNHq/OCW7qsan+enPwR5rl
I/vFG2gJugq1Vy/Srj1D+/cs7eTrtadvwtzXYfIDa0h/S+/+brH/LdgAEzXvM0HFF9nbZkziE106
RB5da1V6Hik6zIQKU6GM5aHyZ0ZV/4Xzr73yoG7PIaaDJfAODF48hoV5kG1fbQ1RvNjavehjY5Ta
z+hqZ6ORURi+DMC71gA60u00CiyQ6VM9cxSqwyhBPp8ohB3T3ZThEGLwrbLyS5CHu/cj0bOynB1c
BnOwNupwOItA1BtEZtoQMnWsOiDcvDd8PqThq29GmHCk8QQOrsNgQT9EiTFGZeYnWWW5HYdObUt5
dn2AjxWRkZfMbj6A0Hnk56R7DV1xcJLpyo3M00lXBgycchSJtlOO6rWAPnWwogD8AC3NSkmbtpUG
azswDqZIqR4wsP30c3zzK0aXNHolcQfAgD+OSwTfswwAnkWeuscbQv6C+AHlSshf8pQPoGF1qykA
iOJWMyFuAqvScCrmA0wJL25TEtvF8uBT3jE0f/HrAC0OiuIcMd3ObeNybqDsLp/kUZl+eenLubxQ
W/armdUnzR1vraUbKP7SH1ehG4IFaYHKB0sjz4w/57gjSzJKeRID0o3xbI/9q0EHBJ/F+YhjcAHO
ShiiHutwVznlxafMkl4nPj1u/hgI87uNG+J25K4DeO4bGqGQmL3iiZvKTL9pomADGBldTUmkMbQK
Lc8YB2yOTU1S3WM5lI+92ZAhozir9Y3+6hrDNrMAhlrlExUdhLKEDZU9Y6scx/pFEXrne6ZWcQ6K
NKaa+EzwKN6ZNuRYL+Bpgr4q1gE4drbMEsrfwMhISXcK90Y7R0leDZEF5rOk7rsizKyJ15p3kO9j
PhKgENN6606Bv50zktlFLpeTk+oHdANab5Cv8VTSa9JmV+oJHoNeBWdaBJ56itDYRoFfpuKpivqX
vs7OIrJ+UHj4Gsev9UAN3FK30wo8e7iqKKGBxY1EmRUYZ0KcpJSSrEPBz8ORJ2+2T74sP1TY/mk5
acQCG5ntP4yWMXDOMRn/6Rzf4Eauae8z1VPvLP69KXPWghoPkSo+zNZ5lEZ2KEiuB+YQUEBBQy06
eb0KZPxtI6vviyh/NcriOuS/yj55aMesBzWDy2XyaCA1HHJjk2NvPafN6aBlUNIdUwfaN5/7ofgM
xzg8i8F6C+Jl3kSB9OkFK0h8CnBEDrVsNAMkm9jOnhvLeTA7MDsWb6zFrXZJI0mrRtwKaJFAYNtF
mK21D/JPWXHZYGAoNkMkvr2lzI/0HREn4sS74s/axo4h4RsG8a7oM5AnqOWkIB+cimGqHj4b5Z0K
6utqplq6KLs/loBmCWL4w26j00R6axyDi8QjM2H9k+Qdt10TgChNmuY6x2xnUzLQUzfflKw4RrB1
2l3wXIWC9/OxCMebq/9JkbuOSghupKDihitKmEygX4m7ita5Jqr7qqz8bRyfnIDC6txEReqq6i77
S2XTczrJoru1bve3LSLst0b31tj8EILFwcXW3sZFaq4lLcbzZIvdGPsc8kSUAXNOnEMWtAzNy3JO
PSCDwl85ywRJ2ZDPZtjyXBXcCqOEPrvgp6lK+t5hZ4wWmBrb+LQXbFWKqpy49h7Ajn83hbqjrrOc
z88xpGTmdrWiQnXormkyPATJY2sFm94tr5gOPjv3eXDn4zjFXw5KUt879OQGtgXJXrH1utuub2+l
eIGTeixj4xuqwE15fXMAxf2S8zKDeCVzPhLTI14t8zx2voKLWv4aLP+F5kG+Qrz8TW+gw5BXODjX
q2n5J+EnJ79tHqfKvOc9P4zaJHrMvtQ5nOIywffXQWxjddRAus7eeXn4t5jkty3R+pkXp8B5aHvU
MryadzyNIqEpJ7ceweBk+8VOIHBOT7Wou6t0Ncd9oNaxi7hx+sCyRISkWKaYIfschnj/3htwUkX5
q4E0iX0Mg7sIw4mCL5/r+fjAv8IwMNFw6bC3UzQEZ/qmqQdoI3sdpua0lx3oXlVi6B3G+kaFVHas
oSyujMHwD45b1CdXeq+15CiF4/Ejq+1j6FYb0cE/NH/hjPZJ3zXglBbv0fDncddthFrGTV5RFcsx
B/vM8hgrRfsYNgbQwKvBrnl2k4+sBoB/LHzUKOXDxi/Uj+thuw5c45yN/B6VU3ib1FLyQY5TdIOw
CbBpUd9FNr0WHCtXPTALcrgxxH74kaCULuHi/SQ2ByQV7RbaHrYJUXGCvFvBYKmq4ExK4DJR2hXL
/hws3U8vSiqf7UhcKY3MNITmOlt3M6XyyhjsnzK2BywPyTnvguY8Ah8twmnPBwPCZQ2EyvaXfmuZ
87dJEIM2QMHVvJ59Pjb9ypwNscbFCf2jZ8dHVUHxpGgRJ6XqrK+u5CU4izTc95WX7/w8xZIDiPsQ
ZF5Es2OD6N3htc+Nh7LOP6GUfxnKQl0T14nukNWiJv9IW0b3aHT9sZRZiHeNkVq5le4DaV58I3kb
QRTzcPWxTAUYX6cTcIzHpYJLTDMUkP/t6Br+zolaHj3QIRzzgpHkuez8pypJv2vqYNfkX3mNWtZ7
kPJv7YbiyVNkh+fMfI5d/whkJT4kdr3FK3MDV/+EsvOW1wQYrJHosWyA9NM/ZxvF2dgneXiPIFK4
tn92I5eIMFpm2SUjG1ifnP//Aey/cgAjWvQ//jP88f8QHzV68n/+t3/QxveUQhyIjVxQ0z//D+wj
f8J/3L5Mk/Zgbl8OzkruWP9x+3I5cPmhxU3MIS1kivA/37483/TswMFK4fFf+E9ZJ/O/E44Sjsc5
x4W+aDv/lawTu4P4v7JO/EeBcHg3Y/oRZJ34f/Gfb19+MjtZUczW2qBetu3m5DgvVL+ZYG2pa/5w
eBxSv9aeY0oltDtw2BaJ1Z8oxilH6At0C1ttPj3GtdmcrBQQhBfZAY0W7i/IK+7GLXARdE13t2oT
ld2myRBTITQNLIbOXDy6cmDQrShiaEPLXS8/ZehJXHbQjmZyNsy122Kky0Ris1zVBVlsSGxGzijd
NENJHoONdzDHsxnjUuzgatDZ6eOD4pDl+taXVSpn5RTcO5z8dzpMuBlG+mATv7k7ZYEp3BkpQRhh
35FOh60mNu0H6ruxLlhwaGiYMOZa5Xs+9u9DPD5zumvRbwNtKKLND4kw34pMMQ3n82Nudx+p1gxc
p2jWPa+OgEoW3j1cqptIPoSNQZFmUwKLHuYD2B788jaNp1JYT2aXfKbZEu54wtOaFTjGXpVxd64m
Xmr+iBdn9KNi65o1jtrFWKczPwYCCPeoy/+2o/sEpAd5IkqGTd85n1kMWJo7kE+iK00oOJibbRvF
X31pZ/QrurqaM13Ttzw9+OO87DtFkr42c+4R8LJOjQkJS0rrLY+TO7/BZFM1VbYOzPn3jrpVg+z2
ex441i5eyGJ0WLpN/N3rau62ZmQyFQeIA7liWtplgqd4PI9sfGJ6czNG86bGZ20z/K59dpLRp5QE
o8tmMbxh44qFWqZ+gPhVKUoS3IX90MKelv5NpcZ15PiJ4kBqcRt2STF8cHlFX585hbDEVkTBYRdI
atkIT0QBrWTD4l0cuqV9u9x0bfyJF4k0mudeFPoBD/dD7s5y09KJrY048TawgaXRTrO06hZMUD7p
cp2wQSc47DEjsUeyBoKbo2pQwrJiLFlTgDrxFgdizI7nM5tXu3Cm4avLmPdcwe8zkSAJ2Pk2Kuef
KSB+ey1mDYgbWOXHbuMu2ctkwmAsYQhvIgKCGHyXte3ldLlGvL58ys6RK4ItbotnQb/X3sFMtyHR
9QSTDzvYYEXsUsXj4HtHy4ucHUeYE70r3lGW9J9yMHrvODUdvKj4CjvqzwfaUtaYXNamwJ/u2fQ6
FqW/g2BG0WsyQXS0BNuJqf8XNKyJwWeJoEzAaKnTa+Z2H4TFsfcdsbEqvtntr7FF3pmNrdSY+5mr
/2pe4A2moVD32YAwHniXaZx2AhY4Io5Sa4szjeapw5Vp024TDo1a+TBsEaMW6jO8dyM2AFU2UEr7
4WQ7dMXbtbhGjm1dHH6YaWn/DodEbSABuRt4sudOVj7yHS7ifpbQHvVvx/b9ByFy7toJd2LgehtD
tj/4a7bKbPAxDz2v71AeOSGj7Du2vRsBO288tfyBBUkped1uTDxDEjbouuRTv7aUIt+k+iM9uICr
l/loUooLKxbyfIzmE5GmWzUJ3rkidV/4fJ0Crz7P09sCOmgFQpnEaA+7rYW00fXSRJdpyk3sy0NO
n/y6rmktBq0j+fifqJR+diqBdFxS7BCP2upbAzJnVKUguip/Wvcls6pCl42/z1XRrxeu/LTL95yE
zG6Hsw+CKR8oJ43StZ+1d9z4VKXT201ID/M7v7TOtvnBZ/HezC36aiv+t1EQPnaUM2ALy2q8vjDQ
OnoWnAl9WaHoxFkVoegCOC2cfD/NfPszqt3WPpXlhWcm60Dye1FVf6N1Nd1aXRquYIC59F2h1q5T
HKeqtuK9bWEDcOxQHdyZTGNki486Cj9wJL8WdvxLpR2fyGmk3ojx1vHGk5NTmekwAdFrC8APisla
1UqebdCRQQQ+22dFcr0X9kmx4dtUranE+s3dQT8uU9JGyW7InVttBN/UmDaY24xTyWEhAXYJhq7m
V6PnqUpPVo6esQD9Hj2GrmhyT2FGdPAIg+iMvWrfM6DZ/yY1e2aTGIxXgyHOZJgrHB632GIPCWMe
Z61nX899HgNgqCdByUjY6dmw0VNizbhYMTYqxscwEZdxSNecCjeDni9DBk2wi/uKtXW048cq5JdX
84Ay+PXTcKGVhNdAVi+Tnl0tPcVaJJu2S9gd/1luq6xh0tRTb8b4G0/W+8I4XDEWV2X4QJpqP0cs
F3lNvzVosfgwuhGpW1pQd4uesHl6sOcydPt4MfUMTrAiXOV6LNfzuaUndZuRXerZHchouLL0PG8l
6rsLOSN2BeuXq6f+kvFf6TVA7wN8RM6V3hDi0f5JZgmgJnnsWCFIeGacF9gqEFrYhRoubSwcJJhO
iKoXZyYRw2pnwhXkSE+yd3a3URPu+qHfJ5H9s7DKzBqJr3ebQW85DMlQ2Fl86mr5dhxUmF7vRJne
jkiosJ62k7UNcsToiAvAqPqfsaNofGa9KvWeFbBwjXrzIsridka+cWTPghZPj10yw/NMKIWohnEz
0trMFkcVKtoue10/SH/d/A5cMPquRbKOBdBmEWz0Rkik65UEMZ7+kW1RxbyuHF4YR05Wt1HvlEwF
6bYBwLlXQpOfuGqSFy4YrUrOvtxyySmPq9DraZL0tsEMeFrGCNPF0KZ7I81/Day3OWuuy7pbsfYG
BiW+AYuw1BtxrXfjXm/Jjd6Xw+kJmDVvS71Ji/ZR4ozBM7pKQgd+GpUbM6t3yArusIqXrOQ+q3lf
FvauK2f6ydnac72/S73Jc0yps3akg5pAe1ja97HrHk2Wf1xgJwcxYPmnCmh9gE/GKkcwKEf3pavz
X0orCRzCzXOCuOBhJt+InIJa7q8v8Wg2h6ETtwpJIkWasKoXY65v6QwRtcDnYvN7HLSW4SJqYCf8
GhE5pPscp+nnlBRXz/I3wrpTzgccu7tGR1+rJAlySYRs4iGftMgoFnJKgqzS+KFifAGShOCStcMZ
zYAGda86B0gyAdKM5Wf7BH14nSHauFq9MaEbaTWHLsczAN5FSx7OQQb0MPiTrbUOdKBQK0I+Xe/A
vOUtRCxi+sDxjXzEt6U4dwhKYeK3t2whUx9kF6Mu7oXWnijpKlc8KnyjfDPj4Qtt8Jpms0fsFueR
8pMjSN+nkiKIALSRltISZ7phOdNgT+LMz6PWwUYEsUapW1TY/Y2TwGbIjfoqtXomCiwMdFwhqvUH
QjMXExAcZvYT8ZIPcErmqimbP3VBsWpCuqSInBPc7c9/UhriHa1Fj4mJ2Zti5GRHNk2u4Zxtc1Om
COWofxT85McRQTDTymClNcJcjX+smadZGbm7Uv9QXHlLta4otMJoIjVaSI4t0mOCBCmDLNk4jGhF
7bGhBBFf/4S5xdfaZZ6LtwTCwdk10s928mA3koZKF6G2vtY+Xa2CTgqEE5J6caFUBDcSIzp2uIdo
/kXK65qU1avP9RFBKPs26GRk6UBvDbXyOnHTzlus7UiyAdJsWvFOMFMkTq3a0mSmnjgr8rrUmi4+
fODbRk5LtRk+JAi/HY+eCSEYpuqHl7unqRlOrjk8NloxZgUC6d7J4uQEnISQlTutL89aaa605qwQ
nyk92YAu/KE7+UxF7AuutScEUuhhHbi/TD4J5Nozl9tHXyvbCRI3vif5WlOy47jL71Kr4Dh9eNpq
ZZzYSL1NtFpOd9JeaP281kq6rTV12s/G/aB1dkqv94NW3lutwRtajQ+1Lp9phd7XWr2lVXuu3zHd
hsVyJrYZbjqt7k/I/ErL/Vr3n/UFYNK3AFaqp5zjgJkoULPNcJVZQgCax2LmD4/WwLPQbU6x4sIg
9a0h1VcHirCTLU2zA3YFSLQGh5vqSXDS2ORkmjZuSOJ6scsbT535uDhUvTrja9kkLyYNfJxGEn0j
mZ3xLOxZnmc6vonQqxXtgXCyvb9pMO9IhL1x5f/0ObwM+gIz6VsMCuRxLvgIe8ngrq2Rj6i+3Eh9
w2k55gTTHgIiKS995OHYM+mrT0DfEYC4kd4Ooy5vUZhjcuFMlOh7kcnhCB801nRhHaylOkT6yiT0
lQlYHX+HS9vr4reRDRV7TnwrOU1Z+kblcKziYsJ7Rd+vSn3JcvVNC7GMSIu+cwX64rX8u31xBCMi
R0b3GnEak/pGVuhrWc7ZrNb3M+/fJU2elb6s0Yort/Fif4LyoFvVxmUUJ3KD5mo8QWC7EiN6y7EC
csPyyzUeCHUcSfdSNMRFry8hlfsWbnUT+hodueUG31Z+X5b6iz6Cohe88lor3RFLPKU4tkNt3Q6w
uGort4enW2hzt+4gW9vuQ6Zt3wr/t40PvMAPrqhjWKkpug84xTvcuDnOcfHPQo6XXOEp72X5wMtj
Ow15wafyPRkB9ll9Qe+qF1xdIHe7np7dY9cDX13mdZnyVoXagI1dG9qxh4F40Cb3Gbd7pm3vqTbA
C5zwLTbareU8TVQdBx7xUCDIUZxF2z6X41pqO32rjfWpttj3qXFfLPfTNcu3TpvwK9z4Bq78WG98
lYuK4o20IrVADWfvu+4FfTu1QLJgVrW1zd/Qhv9ZW/9zHQLAXgUVn1xArNJnRwcFCJLlh66hv0zo
GEFPnIBUQUa6gGXb30wqOFgGG0nI45iSt0UHEhrby3aFUex7o+UFH81X/lQM/G+ukWW8GZMznYcg
lWErz403bSxwtTufjOy5IsuF9slrmsKlYQS4ScedZXXf1B6ygthQxilJJIo5u28pJRg7HLbcznFE
5s1HxhOSZxhqqeDIs9R7TsUF30z5Vk3NI2S470R7kU3mUyNOPggv+7jtRLmrcNq8uUALmHINUN9h
/MAje6FHC9Md5SNMjhZ0UYIyh9LIzE3fwtlkAnHOA5ndSqOuK9N+7arwpwppyrCIWEcai81r5jWL
gKNHr7YJYqXPg5z1ntdOSQdPkXxCqj0XkLYTjdzmdhptGo3hLhd69wzBsTeDZM4ujq+AZ4Kl8d2p
BnlnEL3Lh+Ef3hvOt9LAb6nR3zT3HQLNAtdQcNeJ/8RzT83SISORqMNFvwso4lhEgxUgmXOhAeOj
Ro1nMMc7Y36eNIS80DhyHu+E3CGUGwUCjQezvIuBl2PG6vmal9tJg81V5r77GnUeaui5rfHnnQah
dxDRXY1GH2Ck9xqWjlOiZ1EujpUGqS9MKRcRnQidXZPOt091Yz0bEQ69RWPYK6rWakJl63Fy8Dbb
5LCxGnRe/s6j8VC34tX3S7rGdemnxryPEg2Pj+PBnOgV7APfWU9N+8wF5CqgxAuNiw/y8dJnwS6F
I2/Ck1dw5ZMguaUpGos372IHj31yKJmCV0ID6bHKgKbXkPo640WgUuYX8PUZHPtJA+0RFL6GYC/h
3NMG8FvEmvtj6HF7bEFfA8W3As4EXU9GTgPzG8j5sUn3dDHTK04rFvSmedvhLxA16+hgFuOhydmT
IPHjs1cH9qSnEQM+H8w7b6+bNZc46Uf1TnXVcxm7L4FLUyStoK/bumxwbQz+r8UdjragWwPT7yu8
RQyS9ASMeXTiKz5IeXWUuR9pE/BoFUBhaYePkkcv0JtlHXjzHR8aqWesUAKbi9m5J/wRl0C3FRTU
Fvj5eOyJOye+/9aE3rXU/QZJ/T3xm1qc/shl9pspRpUmhhonga10R6KgoLSihREX1dx+OkxkaJXh
J/BGk+wrBMZYkWpbmuluDSfTGIkvJBPfUMLWcKhzku8wmc0nUpqPbMEJNb5tv9mLyiKVgwzZ6CbF
9pVv4deSWl9kJ3eVboMoqYXwqIeYqYmwdV9E2w3FyqiKp4UeOa6yYqdyVDDTtDBPuN+jMXSXtM6+
Co9yKwjRFafyOH3GanACdXzBrmQcZhcmsGTwxZNKqwVuOHfb66aLUnde8HCWx5wajEL3YZSuqcNk
yZenuzIaeI+ebs9g63nD6NFvs7p4Nwhj7KrmL5jK4dYk1sswBlyeJxyydHPPKXSUZAwZmSR5uAma
RWTeRaKehOwehkKi4/EjGOS2NYN5LezWJBRnvnEiyLfu2D6X/fKmpo7oYD+dTNt9dNU3la0PVJ/y
YBuQdfMw+xLdtUzZiqN4IHTb4UOCKHpMXXpDKBx6GQt4zyI/z63LJ6LHL8WhG4sqi6YjDlHae5RV
8PpH4+PT6M/veIIYc5rAIiA+ug+G7dytqHtNVLJXPXqlEtYv0ckHzycV7roRVJ4J7+vwJ5nka9nR
oCiH6FrX1Ip1Pm/fsfwLh+f+2E39YfDaT69xiw3FvfZ+wkRPbB+bmZnXr35Gz7YeJ1m+6xVfwPPc
dd9j/t5lqdq1PlHdosCXmNi6a5RV+GSM7f9GJbcDVC3Xm38PMjBPrpvbu4JuOAT77ynvV5aPa5+V
+l412Wc2+uvMi/ks1cFf/Ajf+CUPJk+s1rTRz/9Q+PjLTIEooBzflhj3v6kb411R8KHpaBpJt87c
nexOq1p+9ERo52Cya/ulZ9Jz4r1Fc/57yk3yhib2Ltex755qPsFF31UCQyJV4S2I5VM5hCeADUgZ
vPVZ6AX2k9HFiy535YBMO7QNo8ZY0xI6IsG1h1J2sPepCt4Msg926DK7XA4XGbnFkbrLcr1mNLz3
yfhSLNYDnceRRzL/BHwX2+hypMuJTiRevv+Iwe2SPoU+P0I6ZVgdT104QQqYZ2RRWkYz9TYG7off
VJQCGLT7lChEw6/JQ9W1Fu97tIJXNtt45VvqiojA1boTX6qTn70gw8CIz1dwzLbGIi+hSa20E9XW
OtdPC6snl5oaqtg3E315keGQ+KxuhLyn9aAa/AQeTcOGFZUs8rRaUpnCV7Fo9tJL8JjGHJoHUOqN
7+NDCOdD5wdy3TRkeiohr6G1nyvrYltfSZYiKhMtsyjEjqYHepP+ggQOSTW1HfLU8mP0fPpaR/wE
I/1GWJ+hBJfvNbA4Zksz3nDJoqz7J1tihi1WD6yl1coJqi9WgfmEMv2Zes5nNNpo44pBwelfnfm5
n+xtAN5gZSksMd2IV9PjqlCHtyixD65NN2VnbHPP2jvjPFE4HhHb4avpLrqGhVLvxvHQrRrg0QG4
O2g94Nd4R6L6rP0ZWkCZ9HfTZgBMk3ii//2s+oW7FYO911gQrMP6b0GR9tpiimUKPvKBOC51uE51
Vw1DI6EZI3hU9nDPWUv4xo9n7n6P0+AWOw4WP3Lxj56jIL6kn35VWZvSJaNpzScnGz6nWDrbyOJR
VjodUe9/LxUsemFMWCEnztRYyTf/xHilPF211P7tM3yRS/4e19OwdlL7xVuOJKyyFZTk1gQUaFDq
VQMCWHFfA5SRPRWG9x0t4Fj8aPpu3P4tjIa/Zvp7Uu2wy8bRXNUhxvQ840LW0+jNMcPOi0MlRmcd
pN43kv24HbKA6HzlbiuLUDjHo21cu3ufSrAhnjG2mA8uObhyrqCWW+IeMd/tc9V8G4adgFGrfnOc
mvdRCsc4qQu2DSwVvhN5O4gaLHVR/ihcPnhtWFokAYvpSGtufAxm42uIxmszJBfXNBBcWM+ND99z
vsRskAOYrZVkc2TAGtfKBUDjFSX8wdA9VXgAXTsvd5xoMtIQMD2K5ZBaoVrPQr1AauiW02CcxWwS
jtEJ1zYYNk3T7zw82vsFRhYeP7DeXm9cGWOOnTr0ObpLKV/nMb5YMv1qfAAxtdAl3MrYTi7yjONf
58J6DSuxIZkCZJrjjkunG3aOnRE2NbEzQi2599g6RN8Iwl2FUZqXedwY2HNPjFSIhG7+M7aUakLn
WyqwSS1PrfWjX9a8DobL2I7qJkdWUIPEVhhReOxOZrgdUrZaTskG6uEAqAyzGWNKzgLkXeKy/RZj
DkZdMs8l4d+G88ja1EeYPH6LHftPgcjKwfLdaZXAx8xiWUt1NHvnO2+tbC1NDkR5fINykgeleSKB
t6N6eNsv4mEJKoL5BXp66tkCTxV/seKaXw1JTsrKIlDPcTFcFNP1MOTPnEPeLRUX6Dd81BPIVq5r
vhZCqq3jQpUesIStsspkdJwRr9uuzo6EP1dj2zh0BzqsjfRQUw3QpHu7dD4cOzNhIlAGaImIRhlU
YQp5Kc/LjeS++PLBDlClk8zaIJRTWCDDSzIw/NiQ6/y0AoHlMDfVBj9BZNooSFH+JjPbCpw7o4HV
m2wCALkpuA60K26WpqFelBfHvgGIL02TxDRjj1FQWCPiW0JNq9XFf41aujp1neAIgiwG7wExaZ25
GAzx7aLj+6T4e2ApLqNpxOjuLvV0aebi1AvlUTFFLVER+EeOzyw/tfMU5/b8Yvvtz+y1+ZUEJOvl
kNg7sqQkb1LZPhH+pHKwOjo+AdBg7pYNJtQzOjpOKkxN2xobVUCnQp67aBUO8wijWkNJ9dpjKdFB
99PvkZ6gc8elaI2m8AVdE8Wo/hUiS56XaKBgr2Uhgnu/rkEgCfcYNll5TS2YUQZ0uhXeXO4xjy69
seynZo3Rzb55dh09QZvo+QFYmXuoooQqWp70gDTXysD2zhUDK3rwhPVsJZVTnxrJZT+e/WvRFM45
B8aFy6E7jAZBKQokyH5F5ckSk3XM8uUx9YJnR2SnQk4IEG3lrZXVH9yujDeSWnmCjuFHRrVZWtOo
KNEXpCG+Wqd+zVBxOJql/gpnEPuKZceoclxZElucQkSmuhYXx1+mTUgIYqNHEXVeYGMeiNuz/jvJ
k2erH6PCpUkyXoNa+uDinmqZ3ZWBS7om2itduGZTR4OLzyN7odUkacEMVXaxaUzmGvqEo9V8ZsKc
1x4Z3ooaAniqDriE8G10m/LAPboWoCdyXkhwOvv1xJaMBJz8TP2QnSN8kNyFvLMS9f9i70yWY1ey
K/svGgvP0Dg6mdUkgEAEIxjsu8sJjOQlHX3fz+qb6hPK9F9afpVppSqVmaS5BpmWLzNfQwbC4efs
vdeuL+k2cv6Q38CgYbz07C17ew6muL8z8vQ6A8vB5Os/1nQxAb5qH5KNFDVPGkbfKbf3rT1fjMF4
4HmOikVwG12p6Ok6RCha0Q94FB51sgBhH1vuPqdbkKYKhBe5d2BTgA2jaqyfY7z7jtyDurusqzmG
/UiWdF5obiMqybzBH+hFG/63deo/b52y/f+47/af/+f//l+/ERn/vW3qz5/9r7YpU/+LgLule57l
en8DQf8NGeD9pXtU1uqCgIKOQYoC3L8jouEC+ECiXV/3fFpOBP8wf0cG6H9BERD4FSzThgf2X0QG
WDoOrP8LEW3qUPngW8AhADjt/kFIf308pEgW/+MfjH/MUy+hcG1xiDpzjC5Zw16IdkfgRbQbsBLb
cnIusXNmeJ/3dKSnhNJpCc9H66oeTA+H9XpT2d3D0G1tEHuPbZt9jhmTZ2NwZzWnOEzW1wIjsmkl
KXIFfQZ23SNEUFcb9Tzy5Gd0hKALjYW3ulm+y36uYd8gMXflmUU/r1veLn5zw8wYebXDbs4WDIv1
upt/pHQCyjuP6zLDBJoA+ZSfWJdq3iDJs4zLR+b5Mehkd88rOd9v2u220JDgoEbnTv+15MRxpSDT
t1E1vqV6HlZsUyGTip3eKI3KrL7Rtb1DZT3KpuE3Uc4mtY39Q1VRAGNaxqEZ5iToiyxndwq0tIeH
ZiSieczjgXVRiyQSz/adZ8LK1Ir5gcDxV2ZyrdSbOA/Tub0d282htiW78cY23qF4vnVddydZWuwo
r1wDSfDpUDidjV2MmxUphdJQXpw1ey1BHCJcgmYaE64msXdir+OdmmNmI7ekznDwJcIkNJf8qliq
u0TnDma3axY1K3EjLtSiBgYx+vb3ojl3W0lRh5asjPyj2PeFCOg8zlhOFrwnhiHS40QLDB/rz6I7
2tn16C9K0mljia/FgTUkMhp7VqM0a4ZFmTE+D2dydHQ25glAxS6wNsqIncYTqDi1e1p79wgmi2Lc
yXJR5BSbywGxoo9cHRKS14HNmzYQCQYPcw2dAo7FzM9xqnTncdE3lTjBoWa3FgS4okdbxi2XtSAY
2haJ2F2eGzGSMGF/0RQF87PP+OTL9sqwU6BTBAu1Ucd9TdQxsCeLOLUzfZhw6cK548Y15+PBS7IN
mA8LmEZ+MQ+JMx1GeL08Be8iYVJaawkOCnZPtRmMu6YVOmQ0yS/thsTtDuiTeaDHNV+bhVQzsvVd
qf10ytpl54MI6MFa9osMZaHZ+4U0HdWC2rXvs2koS3bWTIYhbo5ftZkdOocsXdxB7CQrxjJZhpo3
v0KJ/EYeCFzIYzgCQGCUeEb4lM0I+jNwON3DJziUW+QM5sol6qmam31DwxKrFTzrLJzYl5kvZTu7
pH1OtdFqUafKDLc+o+nQMgLXKrPjNutN2CsqRGFqgM1SxHGaSYNpLiK3We+Izz1gXWdDUvObnOye
tT+DeDNTM1vXdcTGYgd0MT0DbeCX5MvsKEdoU5BW5p3HqsFkk4BVk785Pe5rZ79vXoZcEfMz6IX9
4NKRy+oZ/9OAE5OMGBsr0FVo/9t37chjbMXPhuZnN3M2AqBMO4Wt5UPXWUQHaFPiuLY+4WKpAW9S
nseGdc0IL3rnWDzLTE/FCoWIr4iy79D7jWhfh6MeNDQIh63H2m/Uu4MlumG/9aO7p4EeY1TbNEGL
xC830YVAlLpAWnp9vfW3c+V2t8bavM1bjzzMjSgdofL2TizDHI5vkwKerMZyQ1uWISF88lnmjM+f
bzqFkm0U0wtETybZ5NQ852n8XXT14yb4JsyWvuwakXVPayw4McXZKVibr/Q8EisyoTXrt6VLYSBR
De1Qy2Dr2u2Whb+JAIMxi0ouSsQZArr20lHzHdg2REs/nwXn/EPZ9o1K/vjKQ3ITj7FgjYpSZNTf
ol2BnMANDxjOSnbjzfpCRxaZLeSCO7Ce+77KiAPDeju7/NQ0XmJ4m+aAexb+8JXtBhlD1rYdWxkD
2oSuga+G6ECPerFi2B8lzOaY47BimjXHq5X3CoIbqMeNQiySa4pEkHRBylClHGjgNnDvxHJ+EMN8
ZTWtHQ0WCUEKtoNKQc802yKhpmVfrljuNzaYQWE3WNrtB1O6UWw2x3Yk5YrXCyOOW6m2U3iR+bMc
NJ7iIX4QVgFaPL/H8Ao+IBmOvcuZlHQcunTEg16xEHMzYHG9aAGcYqvJYwtH6UJ1uy3MGcaIiUPF
MbB1xizZvW4J7JEaJ2umbwpm20qbYa0xCabgTfiv2HZhcKs6kJ5UpIu5qoO8NZ5n0WYcr7iT+oXX
AMmDatFee6s9apL5Vee5Cuj9koeJxEW9knadcHEfNsdL8f96OAmrYs/790l32p6lgy+xpgpYOHMR
FFimC3PsgzXzj8KfcU/FfEIkMFCOJh/vgJ5N+3x65aoPKN57QVSuI9J1yLt1fmfzqIeTRt7O7BF3
GvytjYaKsVXjr36Ej9ska30SUmCnjC2wfTXljDPvrIK3Rkf7ot6MuLaK+1x6fGzOfJrbCt9Dzepo
6SFtOq+bAeEahNKZ/e/XYFOumwy8nzPy5e1UVNe1YR9gboDB4CpTNejNC/94YWyAszfnZD1ptrhv
tNJCAa+m/VA8YcD4AeSE4C7ju17DSuS3hbfT6cekt8L+3DRsfcawMpZL9pdJmqeBapxExmS8bHQ9
ykj3FGhCmeNTEL30Zz54MJflcPQt4+ylGHU3C3k+WbdAn/jBvU7iQTcxFLHSCah5glEjqMkwtUkS
o6eklQV7UZOeJwK/YprKj7WGecxw2qfBmd94P5TXG3UE+YJhcbZzrDKcITqbAey88kQ23OAXC2ul
h10zNu3COTSqyvGoQjbkHuGC5ickbXkAAij43gEimAx23X16WesRZavcqpC491u+Ge4VGWtWqmmW
AaTPMMBioyxdFoWTy46g0dKfuHRg5MhDUl/F2RdVy8uOg6jd22v+aXcuqkQypvspRz0GgTdC++sO
42gjkgmcYTmI1UWmpzZhTO+bDzyXlOOZNl2P+bdJ+d1BEna9gaYBeIdFK3mShgPUGTl3p4GeL5n2
tKURKwfs980vop6RBXqioGrM4j8lv62eidirliVI+EgcfYtmTdQUgLQ58y3zeG8hyifTWEQUdoFe
cuzXyuBBrQBc1Yp0lSjk1dj+lFpy0hQLKweKlQDHcvwSZAVfDgAbzHwJ250Ljh+vS7wrdq/jqe2g
8HQbCtAI1Y5DF4iu2bbHDWcDbA9eQw0vsqLUoQP7TtD28WlQTs5K8z7LxryxaEazpPwolOeT0rjf
hXKBpsoPKpwnU/lDXYyiJoZRMj48fcpDquXlXkocCPNQMxbjzNmUGVAONOxNmFBzzKgVplQC9m9l
u775FoF8W/lWhXKwLsrLmmFq7TIOSbjNxm5njgSHZuV+XbDBQnefw0UQUJ9QL6eOq1OxkGRb0K2Q
oGul73AQbVZoK49tj9lWawESkpyuIs011CPk3jcezP7FJpVgeXFkVfq8w3GE/qC8vJuilGPudTD5
EnlgTVngOHLz/iCVE9jAs7qbSpzdLu78yV9fJ0MWB6d/stfsiyUrCU7lLE6Ux7hWbmNb+Y5713jM
29I+pVt+YAF8lSmPskbQO8U6FE6iNpA/uBlbA32TytusK5fztrzoVXXWq0UJyk9E/8tAU75oQGOE
9ZVX2sSiMGGe5uDr2ITWSqscr8tKR1WQ3KgxP5KbSNuwBiNqY8fGuFuEnnJoo14vO/whV7Fyb4ux
RH7A0B1j7MavDftXeb1znXh+bN/GLjeZXvnBU+UMb5VHvMcs7irXuKf84wlGcgtDOe5v89rEYm4q
r7nNchBwxW6bbIfmQuu1SxcSY1z3QGaRJc/9FpMLTpdxIEndL6hkupWZkd/MBCTs6xao6Cqa+Y6j
Cc4AvkrB7XjJkV4SL/3s1+JzkgXV0Wb62Q72jYHJar8Ue2mO1q4VRN/TbiYMkHqUbVIJMC9Gv+OH
78X8YWUtIYe0fV0R/zm24p0AqBau+gYdgkVaQPElFywE2xA7osMf4cJrEEOQLHetw2sNpAaqz3Ni
pT+5gTs7tYguoGCadBHqJYWCcn5rBv7fsbtcdan3NnvY/JvOfo5bVrizCxjNdm5aQSED15n20Khk
gI2YlCJ6B6RVKIYhPpCpHMGkEgUN0QJWyk7UIh8slUyvDTyoMCIZRXoKW9cxe9eoVj36ZvKKoYjU
ssovTCrIoBINXPCuRJbdDxNKVFHCUpbEH5D2vNBQiQjgso9WHruUIJOWgCv/bqr8BGWDGwQ/i/c+
2Yqhm7S9D3xs5PDfVP7CVr6cTWUyJia0adYAoywg+qhvTEBxaGqLWd2uiKSGSncUKufR9gVHtnqu
Wvjkeo5ZVjOJhGA4LxjtfLhSRrocc87FnV3K+YZtrsKJ6XqFWU9lTTKVOtni46RSKBVxlFLlUloC
KokN5Uy4n4SArnGtoKY0hIN7NfpAYvd2OB/2IJkOoGtuFvmm4Qk9ai6JmFRlYxKVkinSn94fjaNN
fp4Q0Hjcxnrcc5aV+LqMkd0veZuR4I1DAMdUSZxaZXLEn3QOMR1tIa+TquROwKTP3nhCFkkSEk3u
3O6bmHOrJyeJfuUEXraa0SpeitSPo8AlIpSVWcZ9WeNXn2pEj/UXcG0Yev81WUTGqJ/Z/3sqd1Sq
BJJOFIk534jgacFKG+Nf09pjoCdQwFYWCYCi6Jy7sfiF6ZZ8k0o6NZPNooPoExGoRGWh2EFqgS/o
CE/pCGDL4LOe5Ve7qBTVpPJUjGV4Ksrejxo/fsO7+CD9wg/yQcejyIclW5JZscpotYS1LI2bSp8Q
hWgw5nDGNmRgyHZ5TfMWE/baVOrLV/mvRiXBUpUJ81x2OQMxsYy4GOCD15ydf5CrJFky1lrgvPNz
6WGlsmZcpuaEgmJB6z3RD+a5P7k0lVCz8t8ShE5g/MmusQDvGc+hdhhMAzG1lsD3iLmP54LoILdT
oiOxysNp6kEiINctuJUa24D3bsRyX65amFQ9GIBHH/SOG//QnoUTYrFFCNr22WlmZHQzPm7uwozo
9ue+6W+WeNkOQ8pytcFN3GOcnlz7SjdH3g8ieZQWhWR6SmemPVOHpgK4pL14yPMhrGNabDsdy6pw
7iXcw9N22y1tBxJ+uB/g4Q7QF5faT46JQ8kuZBVwwV/zlr6thTGeQAcbrOOIca1loGv9ErB34Za/
jRD7ekg2FNSfyphqiMnStPPQqGqTjC9tEctb4Qi5h0DoBrLlljjlJmUPDYUyet7eCuL0UY/TFdYK
pd+NoQJ8U75ztybYluw5pac0tGLpHEYCjpQhf2/Eey96dRXHpvcr1c6x91Rzv917ZY8BgSkpdfVl
79kuygHG6sRq5oOlM7u8OJsC2Y6DG1m/G6TTi6ueqWoaD7IiEqPHUeczrqcxi4a+1ILFGro9Nys+
SuzLTeo/OyNYtGaNH1ml1ATejTVwB/y3fQ8MP4GOh+fTaHcJvjU0McSdoVq//WmkR9u9KbN2ufOX
lj0Eb9eTWbv2XdP0zvWmmDvwTbOu6u4Tm5lcU5LkvON2dQbXLW98Aw12LFYOmKk5LN56kbX+tQ3W
0UpLSjdk6e5wu7LBGf3bfvuahx6Hiut91ouzA/bEtyLDW2Sp12XPoC/Z+2RlL4KyszAhWPreUomE
vIDHlm/HTpp4SpgiRl8usHcqwWbFcq/Nybka4hGOcfLkV4ITHMGJd5HNX4RDNR7xfzbkgEKwae6x
pcoPV65n3muzdRLazLS1tL8HZ7oRHhVkrvZgWB7ronnCM7HUhPxrglsgr1d3I7jIs4PqkR7h/THr
yqv53u8jTk4khq2tX/W8xuq7NVXo8veevIUDU/SPvkeLVibrLXDc/Je/6PqxGZjt4mY88PgkjBo1
dsY1vcp7jWhDsh505I0dvw0A1m587wiXSqkss8BdD6dBeBRorUrbAlW4svdz66fJyebQyDEc+f70
gOH/QRO0puft8JWxxgr4v0Oegvlpl86jDc1Ag3NdafMWJL32wzICh7XyrTfbGzgEn3WXNe9pp8n5
wriVdp031S26KEoxzfMBClcGntwwpKc+Bi5SqyiD/1ZI/vMKCaLGn1/X1/JP8rsOP4aPfx8uv3xs
9Zx+f/3/NJI/f/7fNBLrL9RLx/KFpwMP8P5Pstz/y6QOU+ChNlzDc/9Niab1l3BRSHzX8n2f/RAk
5r8rJMZfumHrPqeV4XKbFf+1YDl/6v+rkBi6zT+tT74cOgrPLv/7v1VIaoCWvEY0+v84zdOZ3iC3
o/lEZ34txu5VE1z0Vz/7EobOaYqJpjOz89RSVTBMPzpQYy/mmMWjhHKcpAgVQ/WTYooC3lG+mNX4
7ZqSXXmCB9ur2K+CsMHTwy1KKpvaKrlVYuDOSnbOfmuHcV0DOy8OGXHyvdcyX3K75Xa/0Qqkl8yL
C0auhD3hLi3Kn45mrF1S+XxzuBmtWcEdxWFUqLYpwpKT7bmZsU5bwJzrs6ADMr3zMkzr9vSEpxGq
HF05dT45u9iuRrww/PRr90H8JyYRVdvhaJ3cdjl3TU4WeOwJdHoEtse2vif/rnE8UqmZGOIaoqFl
MIHNbKOMMQs1kos7Fuv3wvde3VYyewqDEFOZIUUt6YM3shJibdXi60gFgONI9P4WSDHhAShW46CZ
HSU35DEP4/qL6hfWcdvw2NnwFmdgpjBVWKGt43rCgnylpR4EMpD7S746B8//HpaiuLXA0GrLcOXU
7vNYZe5NXfr3pv22WfP6UlYIten2YyYOn4BR9fSujwQw6UOlOsUJ9da760jjcIPEzeP5oJpsSaDd
iZ9a/JtBzL0TBs36YU8sqniA7hqPO0KZSz7C0fkuXbvmbjqj0at7cet6c0Q5TQqTRUUeXck4xqgv
PTq8B52glc0MM8x5eY+lJlxjt7wswv49s3NN3ZlBK/Px8Buu2DfclGajMLExbNSrdElzRJ02StYR
w2o8mhqWPsuw5nBK7Dqapu/W1pu9n7ZcFr17L58/SVnj4TMmwqwAL6fN2Dtrg0vPmu5y6jyPbmU5
R9v271K+hXQKFUgAnrIxLjMegTJa0pqEWlKkUWtsuKmG+LleqnW/ZdK/dTwJ59TBYL8A2UqI1Edr
L6+0Snuihyhi0+AhPXDEFxp2Q+qtuPqnuJvnhvUYUK1mHu9FkYRzQrkJ6Diuf6N3dnxcWk1KblRP
sY9C9WFRBtl1zagHsOv4UM3Wrb9manmyPmQm5O5ugCaQjDwvqr+AuoCDthQDADx3X7ptG7kFTlW6
pKIqbx6hiH02XuPvKcIygZqnZC6tcs9tMQLv1O9cjafXIe+0R2768GXx6dAVIhwibEpigzXbhgNX
eiAO7A3asb9uOzZx6aDYe0nJPq1e8BRTQgGMVtI24NMp5F+mvJWXhliugXEtkr6dhVP1PBdWv6e2
dA0L5vM46c3zbFRmlLZMEMKto8WeTx4brSDFrrpfB5FFVIDdVUU/hQ0dSowON6AH3b3v4DPx8vyB
RWOOJMU9TkPMKnHQ8Q1aZYQuwTuZo4vEDdDm8cMlR3Ztls4DYOg0oDll2se4qJCGnCtPxwxrpOY+
1/tfk6/ue+xTFVRBMi3gyEjyCSx8+dmK9dJk8pF3O6xe6Vs8GphVrTt7deJzV0OQ7y3T2yd2YQSm
W9i35j1xRyJ+Y4I6kmQ/XB/zI3M1XqlaZdqHL62jUQJ5FnszEbqCZuLQMEIfKmqwIPYerK2jXNUh
GTAV/IIrnjDTb17alNCB4S3uzulgiQ5vncp/GzJ9gSbLTOAdCyvxcHfaB8PfIMPp41fjFY8yl2fE
pDhqqce8tbPEiWZlA/KnbkBMBymaL7eUinQhRPQ1GEhITZUJ70FvUUdHTIJIR+zkcuvgA57mvQK5
YGDhTrsSt2otmyIm/oggyb5y5xfyikMgqSzZaSiKvYgsQX4hzoqapYT7G3NXdViGYT65gx8O2uaE
TiaM3cyEs9MytidUHNOpBv1Camu4Cue9WxH0bHbju2FxCIVZyQXwxXdbcySlKatww9vea/ODqONd
taE71L23QZnwwinVVs6VdFRuar4QL3wBAIHYw709wJCdXDaJrRjWo2cZ350X72pv+G1oAMe2oo5k
Tw11gc+MuOkHjT5MDo3543X86Am1LG2VfnGLxPUP6Cla8+rYTRuAqAFjtsuDTKCPpIrv8bgKGgOw
fZFsa+GH+gDJ/FKMFEhud/AtJWpmT9kIHTA7DWIBboN7GVMx5LZwxapsu1qPPKvL0TNN/JxCsUP7
9KpvxjJoqvHGLId1r098rTMiAB0jhkXFMpLxZaydfex1gm81CgstL6DizDjyZoa21JAaUraMOZoG
1PyODZXX59e0W95LxH+2nvj4rLLFM/RAoJZffCdwYo8b9XlivfMdHQlgfewId1HbXdZ7MeU6cN4C
wQgXG3osHTcKxVKsNiH02ov3bg4xc5p8aoB8ZFfYrQcp259cMNS5VvoiGhYdaYx5WkuK6cbVlibg
gu/s8p5ZmWdoh8GYnSsdrwEb2H2ZY0mjYToHP/Kr6wrkVAf92OhBnfFWj7wWjR5hfG83g77P3In3
Ns0HYdoVPMM6XUbMGPDDnfbGB5QDUOxAtap+sfSMiGENm8uIHzPwwb2OzanMsXWaE0GR2E7Gq6F0
arYTBBotxnt3Y9Z1yc7aVOpRlBZsthffKqWHqHnKvgyz22LOyyHFQaZvmXbw6J4mN/gKXeZJrwcX
5sX6WDr6m52RMJp5bKA5X+XFdsPn0oSTU3iBNzg3Mh8ZtBMrJJ29nFmJsT4bJiN0pOee/aF51TLz
YZwX2D4lz0TXvhJeuuhu90TAp5+Aa9i4sak+YM3TgClf+fYt5oAPONU+Mm+SlKK6224S2AlTeMc7
6WF1sGP3l+GbD4nncDhh4kaOEmxOG++AD+43tzeow8OC1rEoJELy0vb1XemPb6mTvw85ojSYoGj1
Mf5nkooFKx9+Efx+yP0EF4QxXjDiXq9ieiFJ+W7liJCFYV3Y0WCg1NfbDdco3xDTIPlv4GOQ5q5Z
x2+xAkSV1mu2EtOKW3QhIdeQ068CAcOKMC8nfCLZGDWu/JBq++ojcBikv6Al2+xlduWKxc0usLm0
fNtBRfMtWikcYwvz5qTdp3T4ILJV5BF62ZOYyqibl/ceDDqdPXB68EXAHkULh7nDRpPh/z0Zs7uh
0ZKIkqS1Ih0/pKse2N10a2bIjn/+zUENDvxC7yKLu2vXJae+cJKD6FPJNnb8pdVHX/PvpVvkJ/Wv
uWkJ9+qAnDJDXBFKhQa9sv8HJ1mEctTf5j1yVRqYLY6bUmk23ltvZsbB8YqDuQ6fKXWnfN03vn/+
+OJ2tVTiTxE10HknNl1EKWO2H96eQ7q8SjEwjt3gn5NKm06d5R0pO57OEmt0iEmeVL7dl4cqgVys
2eyWaT3RCSJHYjPvNKe+c/tBRK0qcy+7/DZZ6ivNx3AjJpPt8vhRJFOJHrSQ8Kbii6fM3GttfG3n
J7tJ5kfPJCeQSe/d2Pq3tCH4kLGfmpE0wDrgNloHyi9b+b3Sv4phdTyzAyiv9Y7ygrQdnmqiTzc0
exehZv7k3nw3TeZBLyFJu3aWsp7eftV7Jwe/W6/QW2b3NwXAr04OPNTM96iuD1k3PtNLAEd6O3i9
DYHFeGFt8kYx93VnEBxLaVRTdyGMoopl07LFsPqr1ubbYowtindBjH/pyVBp3YhIt6z+fu0EB7J/
M9hRRwo8bukcAUJAUjgyjfjgDfZBkJVw59g65az1Q9DUMDSd6bjGqRZZGryRQun+Wcp8UwO/9S+Z
aWvBQMwtwth3AU8SmVX3aWzteLUsFtqPaAvmICJRQKGfvYGCkLwDNzLHlY3USgpDFm999tUv1Xcu
/RuT+hZjctkfm5yPCxfO/itmsdazPBSWkV/1ugWTq8V6ZtdztIBZjUY2SOhs32sOe6Z3xWHpnftu
1F8d3fUeKaz+zCw/ixazuF9r+wLkhHPAnB8ytILTaIvbPseQb1M26aj2mHnwPhuGwlCX+jtCMDYt
7WhvD3PxqPn4B2ai7ccOJH5QFKo41L2oUww3SfnjWSx2RPWbg/Xcklxmbx1Zjv3Uy/mxsXQnLDk4
9nXj3LjduZj9x9Q077rGsfjFKwiSY3G8zPIz2S5NDsyXsjgnrG1TPlrr9ZxIdcINze+Rp44dcu+h
89HYe6Ei4ER804aGgOC7UQMHdj9+ERyqO5Z7h63CKJj2UJsX7a61Zns/yqpV9RsyLOv0MwacHPYm
nYclLRcR+07zxlvjoDTURDz55uu80GM4jxSx/PnDvGK5bqT9VaGfa5oDQr8oTn5niSAfjQdta746
DvCe6/PJjtszdbXo0J7/MvcgNXlZ5ltOQ5Iz7Etv01nv15TzdM6xKmkSUiDRsko/M4378GQS7a43
3vhEZ4eg7lgbYgkJ03i7130YERonakwrslYeYZQn1Iq1LzSGXjUeuV2CRT+MNjc+L0FTlqcO07KV
3ILSvBASK6Itz0D+DMtVNlbvvU3Ac6INE5ISJiPpPBDz23bSplxEjvnT2j0XLhktbdva/YRRZxb+
cBSyPQIPdg7WEn/xku+ZE/iYGKkZuXrBuq6SXR+uRVvcpMkC5DrRUB2pf97J6pdjok4203CvGwAE
qNals7djMJncut2NgqYNKvUqr7UO1VReGzVBmwH6xiHujZMQRCcxnbCz228eJ7Ewr9HyEQNt9C5b
vVS04uJ5/jsDEfJAQ5dDVfvnNCev1UBKd2NM0SgqL3Wp78bZewdyBVhnvJKbfB6X9cXKAfLO2ttQ
i0+wWItI+xvS+sttPjF862J6SBeIfbEY43DSm4UOxyY+lBN2MxpwDek3mJ0o8TQL5vGutOl7Xz6y
0gF4Tnf2ocrn97pLV2BMDsKY91hj/dgvy1a+cCvCGJOW70QocFrQIDQdHamT080dFgdKGDFWCtC7
ajzM0yXWASyvA26FvICV2VpYgGIREsND/vTN8tom2wvVQ9ZhpsJKszMHcgF3MJDaBaGSrHYkpfU+
aHA/qj5/AmZHRJkIwF6sALL7tzyjz8F2ip91KmEY92TCJiNm/1J6N2gZJeeTW5DV0Z4TPvMoawTX
f5rJZwpMg5jaYxCvBEuY8Uro0Nwkt4JaIPwf/PyoCCNMInCg3JWqAf7WrB7GbPedpcmru2DpShWQ
pK/s66Uuzrz9Aujrd6JtbxA+3ptz22i49zNWBOq1Sa0u1N6E5JvJGRZb9aHTNx8pXjtRvoLiLeA3
pRsSV4Eo19O0eVJ27EBYrYkPdXuf644myOvRqd8N0d/FCT2o60I3fCuI9Q230iDF4k9DGxZO/WJM
3lli3+L1OEBr86ntsGvjYpolKwj8TliU4bmTQXUOBss9FeT/cGd2EUC+L5nOG0ZjVuBWj7fIKz+S
xX5LiuJ9rKS+i9Fj84FN+FaIj6Wu+aQSd4/9jeIOyZ0rOxTz8Eta83dniC+vL6M8rearzc7yYJzs
m9g0z2KkmTvO+NpjbcgLHTGTv4LtXEA/7EawFQGBf65sEx2ZuU7Lb+7Mt4NmU+u7aSWKQ0rdLCXF
hRi/aD3p9o0NW1JqU36eOynP/ns8kQ0y9eL3IFLocnZ9oc94N3fLKR+yV25rPwasp0mjBdnXPJQt
mreo88U82XAb6sbpDVcYGxfiHstYMlIpklJGx0Qk7a7ZscXsD7weDpNuvYgJM6HvFzcaiXVLzASZ
ev7aNT9wHy9vW0PSrYitqNK1B15GYZJg7NQ2mwIFT7xnM0ZLwXbSgSyk8VL2OgTOfEh/TaV2lzfb
Z8eLdudr8jbhvNgVPctbgoYDkPOWyt4ERCHBqPI57YjTA+R/6DD8xD7ZxGFywoqjGMqeewcE4Dk1
sju7YcoY43tYVYEhXmmGGvaGXv1uYerQLc4kKs0zc8W7NKLSSJNLSZc5uViiQX/+EEtwcsbExGDo
ITKxykkXpwL3rh1Ny8N9XTmsU2QCExziRlK+b8SbIodfdDqtxJfiJIlgod6nnFXGQtnTpM+shnuT
eJeqgjJQhg68V4HFszJTdVFx73w6Wc1EKI8lI92UvRSqXipd21ehCqfM/LZVBVSVTxWVpzqpzOyC
pHLTzPr34GcDX2mGZI+rYEGfVT5RbDWriitgOR7e7Py23kb+YeffMqEOy6YXy1QFWRZNWQ2NWT7N
WSMNWilNWhq/M7wQwULDFlOKop1yhWEFouefjqriGhmTiRygFLXjS+JbRxY7dJVStNs3d6ZcWDhT
69Wpgq/YH78qVfmV0v2VjySc6AIz6QSb6AZb+5zSb9O6lLSGpbSHrbSI1UTYel/y0dvjNa+3h7Hm
/TV0UIsMm82HD1qk17RrMzExZtZsiGdVWTar8rJ4wVpXd+I2ptdMeOVN68WvzTC+evSe0dUOFUhV
odVcHI+A5w8zLWkAZJXyPr47+HuSWX8ah/Iy4DqqO/9G107siq1dqYrXZueaGOaq6thaUt9LUdmH
1cKYmcXLUwvKhFn4YdNcd0fakuq0MbldVdEb6UCqcti+Yjp76ErK4CidotJe1y7+n6K40X20aI5b
i0slmqNVDmjTzrfZDduVxADhjZ9JFna0z9m00NEffy6zXj+PeLZXqkAaGk9Q4TmUoMqyCLgpa/GE
g5rgk/o3dkFPs036zBXpl4FrT12QHh9th3I8Odk5cFZVmEdz3qAq9Bhj9bDR9LdGulCM3N+mlspo
mOb3eO7uaO2B6nafZv5p+Rf2zmu5ciXNzk+EVsIDEQpdbG/pXfEGQbKq4F0CSJhr6Sn0Opr30pfs
M93TRzMa9b0iunnoi+TeQGauf61vYe2dkn7g2Ng8VxnesCZ/C+jxi3ShHyLatMMuRdk05AaQbJ+c
2DDJzd6DMNvmTHHkzVCGklTJkjy4zIl2iW3sWfs1Dcg4RIs8FFRXAgN5cOLoSWbW7yJSE47oHCro
8OrH4uLXWcAcJOOK4EDGMHcEVYKU60KPqJp5OcuRP0BMJaTkPnHoMV1THD6sqPn76ejoWV+DB4C7
hqNjQmaT7UsbDvt+phmppn6yaZA1/fgxhDOXLvFP/DTlvmYe0XBogS3jmNuZsoU1od5xawSQmmhH
BNuNiZiCb5xSADJxvc8IqHMIARhTmVLGu4OmtrZPg6Dmjlg93jALnWzF4euNYvPHkspNC/KHnY73
gipOpTs5W8o5fW2TtLRhUiY/q28DZQ0fjV4tjgHRKkqrX3CKwDAkaM/afsmWtaRNBUsmJiJLWzRT
kwMnlk1TmzfJ9/1ycXOq1pa7KZIfnt4maMMnRwaXWzK+K5You+n26ECa3oZ0ggIEwkBbR50ZD6k2
k87aVsp4La6PDWS1Ajd1Uca/B21CLbQdNdHGVKroaSjBqorJPV5l2r5KmvRt1IbWSVtbRzyuUptd
sSlz+VjaAptoM2ymbbE8V0j1Ke4ZAyQQjLMSB22orbQLx/G1ytJTAOQYU4gH79ksb4XNqliVwXHU
ptzOG9/wVT9V2q5blOXBLkayFnBXqZl8nUr2klEgYmh5XO3KjkkYaq9uweYIIdPHmoc9OMYnPGvD
cF4E5aahqrCTQ38Qs3teiuGca5txKH1WL3IyMQpg5TP3U/SXx9qc3GmbstCG5Vlbl1PtYdZmZtQ6
6gW1wZln+h0Vts1G4n3uiiduMRCjtSl68b17i0HnKXIJ7DIPwVCcxGyrtJ2aG/26wl/N2lldoK9u
Y229JgcJRUSMXxG77LPR9PzOzuvottdGG7cVDu4SJzd6Q7GOi/tFW7wtbfbute2b5HiqbeCTNoTb
GG7ZrNUnjD4jjIThR/1tH9dG8kxbyge85RjhMSziNs+07ZxeGaYcVFBDAz+J4NVZGrW1tFWdEAKF
rdq+jqs1Pkw42nNtbc+Fxd8aGbVOrcfKJ5saDOx6ZxzxHc74TFvkZ22W93tGhPUcGis/np8Jb8T7
YIQqCrMn2uYdTZx5+ApXdSXx4ffakK+0NZ89+LOtzfpL2EZ0GnZrwzBTUJpY+jO8/UaLyV9pu7+l
jf+OjgD4ZAFAXGO61PEAxT5wXTQLZTINAxBava3d4FM9PVdLu0l0yCC3t7UOHcQ6ftANpFPcbjj4
LZtvPBP3taw/5RQ/Gh3hhew50FEG7hcgJQhwbBsddODhPwxMcdvicXIh2CpzILFMNiInIyF7ZszL
RLROUGjk4qFcLZCvdmMwYfCeH+oW/VpyZ9aZ9tX4HcTQkQxB+AcWLhycWC2rvhiPJHM97L7wv0h0
lN/RDh3yWHTcw9TBj5gHCM8mFtoG8aXU8RCL4+egAyOsHWRkiZBIHSbpmXBqGtXdqIMmg46cVDp8
4kY8L50OTTwkmWIgIYY6qjKQWeGYHMKiqLGlFQ+RjrV4OuCiWLFoJq6vjTa1YNy8zUnDZDoWM+uA
TBWvBx2YseiP2gTNbWRO2NR0qIYbUbllwHSeyNvUOnijdARn1mGcnFRORjonsc6eDuuEOrYT6wBP
VdTuCtItcyYjZi7HnTVIlrVpYI7rILMGgRtvCLcRkCMdNOmYkEVeaNLBIdGBiSRIZOhIEdN8ip/s
6Z5yWjDvOngkdATJ0WEkRSpJBijBNCMxDAJlqINLUZkwdHKJcTI9zICfuTsP/cbiAl1FVsLkMQZC
Aq8zopvcf7Rswz6IEsx0q0NTUFO4s+ggldCRKlqXn508PSSz9cvUoStnwjWJIZTKVxJZno5mLWS0
8OkxzdGxrYn8lp7WCvJcVgupPqgN/MP4vOvOqu9A+KWHUAfBZh0J01PA0B7qHUE7G6vmiwQEt650
kGzWkbKebJmnM2ZkzSodOgsy8iONCO+7uI053KpmAyAsPeDiwCJrQDDQODcwssYux0nmMHIrhXgp
04QaSUUnZMHjkClyosEjeKIZBi9DURA3ROUi4nuA4HZWCbzLHVh77VQbDYmLT0b2K5uG11aH7/LP
GETSCX3hmnnWeFEY7idNfK0995zUfr4PI86ObQLGjXGnjVjNCHVP7Ua8cZORqBSOdoNupg1aJzfw
nSc+lJjFyu+qF7/M3K2XKWOTz1PJyMa9DjFBLThx3BML4yVM2OgS1IKUkTCY/yHLMdpmC+670aqv
dGIFu35yr/FofFgEGiCklzSpuHujNqyjMU3Qa0ivbuzaDbdJFT/k3XRpXZCYoO8SBqeQmtph5k07
AWjO9ktPT8FVRysUX0ADM5nLCMpcSijtuMRduR28fNu7rHQOmOajr+x70B6niVgCKJa4OYAipJC3
E5tEMnVaSpwgtQkiU01oY4YIjnijMV53DO6AQt6NTUNHYc8c3KvjM+mmls5VRo1D0u0yEyEO6JFc
Y2hImPqxtrRY+7C0QZLIIB2W7haaNGdN7rxSkegfLYw0DYwtlNAHZ7AvmWlyUkxDjrMdS7rDJVl5
9jVr0p9Qi040WTKdNVSix88P0iVySaLlo6ic3x4lb2S58JVamKoXZxo2ySKZFCk4dx5cjpI/BT5S
bk/GSClYTrdtaRHvHCGpB1UxsgSKLcWj3tZkZMQK7L+MMtyLYbpPcswb9DNtPA4cG7dEgegY3s1m
OoMvyeKLHc9f5Wz/HoZ8AgFjp1tGIZ9+JsSe+woFXkwdsAZcGQivpEZLpPkQcOuHrzizlqxQktXW
LsyTTSMIPc53UT28GxOLDumkn1mbkEAVUKEnGZwopPn0KJ/E/v7D5CfYG3bjnTjhemzhuPtyho7V
UfAk/35fG8Qemd4yO9Vts03ZM0JRbveDSVVn7+UPoom54Z4WB0wltGCUZoBYhKJbzILTu18g91YR
v33NzRvLrWh4flLogUuUuyfAs2krZLkxBe3o/9/J9884+XC0/Wc1MR8cHP/lv3d5bWDqG+R/0BbD
N/rD0mf9ham5G4TgEC2oAn7wt7aYELOfa8JCcHH8eTjq/o49cP7iOJj2hOViZvpmG/zN1IdF0DH5
hhY0NscT4T9l6jNxEf7Z1Mc//w1fCGzHdlyhTX//xtRXZItldTHmtAQCJd3cGIF7rZqBWGJqm/lX
k8lkRZrcW8jhpreu1tuYIIAH8W/ssMrXmdbkfMQ5QHIUTo2/GkP9IMSxhzXzOjXxNdWq3oy8J5D5
RLuEXFREbrUCmCIFFob/1g3NR+9E0V3WBCSZ4DtGqr6qmGICNWRKt0cTsPDpsuKso5OgG4CCrKr1
txaJKKm0OjkqMoQT3Pckly+JSR4ktieK7m11W/fst7XKGSJ3TmC1qMp9j/pLnPU3ZWS+j52y1oHW
SRH9xpOttVNpWMGq6VhJc6DPS5mcK4bW6y4x6n0P0irzIMFguDtQH4obWiu0DVJtfeao/eEi3xrI
uBYHkhlZt4Pzxp+4Wnnfii/S78/OZZQAze29RRYOtT5MEbq3abVmnHHeAw6f33rsaIXWlb/RRaHW
mh1VjQwf8ozzj4sWhB/AdpOXjprEI33mbI6RrQetXwsnHjDUEXN1ELczrXIL781F9M60+h1qHbxG
EB+0Mp4gkadI5UFypCjwOR6QCGJO5Db56tWIE2lj+uiVtD1UFwlnht0+KryDHM8Uxz9PCPRYR6lC
VNcW4V5oBT/RWn6rVX1X6/uuOuA7WC9mj8Bfv7uSYzX9nNULfUrR1qifSgNYeZ3J+ZSZ83vUeM0e
YgyZ4FJ8GJV/b1khIKCojM5Nm4DZIOY4JLhIJtqwl2acdlEnos1c4j8RDFhzgiTrQNnTrZn13U1e
/6Rj9zNn6GEx/CirkeUmegoZipgjw5EEzQDb+QTo10AK3oSg3XgqGeDBwnOtJyxCz1rgm7w7DF96
JOWEQMI2VRYj3JidzURiDs4IJ1hifIDhGeQ0PhmBhq0ywb36klUztZyLOkQDtWUZKADsQxl+OWZD
pp4SFaO69/XcKDZ/JOCaqTPBXptWDHPSQRQ3fjl2m4701TpXKeaaxIdk4ejJFJLTl+92FjA1E8v8
Ury2zHUPEQV15nTXEjVYZQgWEJaIYNrhzewwVUKpZ+uJj6irx+nqFp63xizbgDYTP2Whqv0sef7Z
bXZZGLb3YpJ30q29Gz1B773l3TfJRAYUnBC/AFnqLgOg3yDbG4SMGsubN0H/VXh5etPZTAfgxBlk
mexiT0hslbDQHgo8EFE0WLcKIrFgZLfyzZ7eX8sGQj3e1061G9Dcd148vdsONhQbTyklFNi3iERs
hqDkoJZUH7WvDtIS2a7ksmJScs7GiH0glRWr1K3hKYb1sMPVBFUXYbJpRrJM/Q+vLss7c5lWhRm3
t1PM/reIx5e0Du8dLvO7gvDnmCj5CDd5Xaq5f8uqNj5ZE0M/mYBE8AiWgKhCBTVuEMHOhOTcm8KF
McHs6FwZPDhpVC2rK6CngIg8Zaauj3WhRkleXMJEU5s91fHEdRWgsVSuAqdfT9ARgFUsNaRm23mh
sbnS2+d25STulzAL3DoqfUalZLvoIdVKgxOnYsdSJmm/HSTpMiP8AGd2hWeKshmZpJpKx3xZmhnG
KpD/2M4/G04yO2wh90bq9Kv4xhgGrYY9Q6IaHwCAQ4tAFZxl/uFCDPNl9hwn/m2WB/etXZ9zdpmk
mhh08rMcAoZeU56fs8UnDMtaMTuIe6ZimxmSTNqp/s1cdETBc3nQPEFotSVZOPLnmRf7UBnEiKy+
Xs9lQwON6a2noOgfSq4pwmmbioHOak7Gej+UAzVEIQJlV4pLLnD6mKRqmRd0X1ZS27vSFo8Zjs/N
JJMjyb5h3ZaGvIjM/sTW2O4rC3uh0xBorNMB7ZPY2FPuW6+WdDAMI4Scm6W6hTNh+1N5RtdGuLIs
zpKDeu1JiK56MDlHD1sikY0833ElwrMoOciatYTKglluFwYUBxfyveS4wDAquRBqoxINbpxseUKE
DG2w/Dpq35VSnhfwzkx8g8sQJb+jyvi9KMYwXMjwqHlyztI6UECZrpLJl2tJbnlDeLI4kPnWg15n
m9gg2aYp/m21Abkso9m1mCLIkQQnGVnoTTUN9XLe+Yza4OYxerVpbdqYNYIBx1fia4BR1p4RDlsL
6hZDLCpupIyPltV/2o53jho33FspZb4i6/nxp/IZ1C8xAOBvQ1RIepYXku/pM/XZ72lrUdWBgMfG
NtiLkaO8WeQ3PkTejW/BfZyI+BuFg8eF/OChdV2eemm/UWhMBIQ5/xItA7GproX1yzfsgcaL+o1l
rUApibS98BJb5rOVTMfOp8dJOK6eRLyNhmz2C0ehlV+K51bh7axlPkLEwAQdOxz2gfzezZNnX3yv
2GBXJiiFJDZU5QtiGnkGjwyfz6FyiWEqrTxlpmc7BcDNBD9Kz99vO61wdviTHucpX06jfpEXBhm2
71e/3/n9onB9VjBr7Es0cF79fmffGuGuYy8StmF4CgZjdFn1eXUmA0EbgkkiwWPtY1oVr8q+HpEW
RSXQr3kx+dHy1xff7/v7m98f/dP7vj/a9+O//bKmWpJTIE+1vQiHcoreP83Q2/AkdxkhBN3e59v9
Xcioba/SEU23mbjKjVZkf7wqSlKjayYp/TFA2KMvngGJGmr8H/oD5o2txHCyggLGRMMJj3MpoYO/
vlCIudmojHVsTf5JUiJ7+n6t+dtrf32T6dXRJnGO6bdkF/evL2ysQWtA3zzhDSenLrPMz6br0miX
UXVX0rU+92fs/N1fX2Bw7M+2fvGn90WtgcOjVBAlMv/MRNs/f7/mKss/W/lsrz1CvDhyudv0FfCS
fHKZr4NUxTSFwbJK+v4yUPONST0CVWk12cHmr5ZgMzoHpCYR8OzUPX8rbUZm/8PbyRQv5+T175/w
/VXfnzpUlgOA0Ku2i5iMSzr4f7wgr5hujbCiStYYGI/TgMBaOcLM9T6zFhEPGfGzBD+qIa8IvWsY
9Sh1PsubwTaFYuyNYjeIEv9oUFyzQZYPNoAxtqqzIdAst4t02hOeHIY1dXPOR5f2FQp+1mF0J1F8
cb4tmHclVNg0GOxtgrkgMZOFnnDDuSWatxy8R8E9om9sYxctPf4a7LAk/l3Nwuo5hVdHkVXNljgK
XujSv6f6g3RtF9jHmEZloO0DnpujkbeIWQWCimyEfWQMxV3KFuT3ZLwRbnYwiEagUtjjznflrlim
9NC2bM2XId3MlsMIwEOHAcUR8v+iUDAAMGbQNBO/zsnwoMA33wep+lVGTDGcSWq86e0QA2XKXBpe
OGlU6CvP5iioWImHlCoLijlUFB5US+CiaMjK++189Lrq1zQ4jygODHUANMRCeselmDBM2g3Z0QUs
o8iIGFlBdg5t576vvsbJqbfM4n8F7OYYryApR8ErUg7KT0eMR0nanEwswIkv+s2UeemG/f2+w1EP
e1bLk0N+47hOcgprJAnTvZJI2FcmG5SEpz/5wQvOKGPXz058pnpvXLlh3rGO0gzRMP0cBnNv0cGH
cwdUPYql8L/KJQd/2zmfFOFsQBK8mU0PXY0gRfEWB82m72e17jUyBQv/9FAwOq49U+7tLN9l0FVV
6yZ7CnPYlIRVsi8XyN9e49tHxIxTZ1dP5NUO9RLdJkl9lWBozAjEkOMzTE6t+8YkJBKyA5ic8dOa
HEbzBQ40SStFYFDTFWExkhwgmJ2Zx95xklWbGwzERpGQ1qk+R4a1rjYSxLP87avmtlkYybvMXVel
mJFku3jbRtPAc7fZ1bN7AyE35rKh7sDs059ZGn5ilMaYDHpwpWb/TSfHtNzFw3D1IUcD3UclM18Q
Yj8QghGBJ2bZM6C3wV6oiM/C7EAujMlbNJ5rNq7EhKxDlqbcpTk2hpMNSpO6JWsI6IpQh9bIQoo4
jOfYifB1ir5dK19tWodCmYiR4b5Zgh3tXu5Ws0FW/IAl3mH5UtXjoyppsGaGQVrJO5cmbP9SXq0i
HY70WVs7w921geI9c/kTPMoqydx0j0uoMXp5bydslTAyLkNz5gbTECzDaG33z42yd3WWfrBAhnfl
PPvr3HBe2346j5kBFatNIUrw+XSNye7dSbhv2NPTAjUcLJ26EcIZ0ZsRA2DAvyaIWGzny33hxPLC
UXHQXgEr7vHvSlnvOigndd23B9uaz8WglgcPHY86sjHcjR4pO3L317hRF3dk1yLmpyRw7iqEViNp
yKu1t+RBnoZF3bcKBrEZ+a+SuRqLNl4Ms5h/0Lfio+a/eFkubwr+nX6kY4RS8Xo99ZZ7N3vFzyE4
VnJ+iEfUTI8zd4ZPfoYj1i0fRYCNm8BMhdPcSLjIZ+Mg/F5tLLd+rHv7TnnZL9HaZ3Yrd3OePzUz
J/eyfoyG8JeZGlzXDEKsJxva1HVxODQktXsu02W5iDr9HZfGlt9yr+aPsq2eWzcYYWpUwAqDvgE/
NLCvE5jvWTsPhls9wwmS0AsI+dZB9lRYLRwkJ/kJQHA5+czP8aUwzaQVm9XYSk+Zu4M0Amd4fkyD
Hktm8LNzfCZ5WDfXHD6eMdX8Irl0mfv0jQ4qMkF8t6yVx6QsqRKbn2MUy4Nw7GhvNVD7k/hHHsPH
BYUt9qFbJpyo3Zw1Y3lUJo13eKHj6t415lej9B/MWOGo+wpii9qR+AWwL4Yu0fl7T/rXrCR2JdJd
Qar7ZJsECCIed8v8lRrunWcfBid75Nx0DVyxBqF8Qz/tjRJuD7gttdcz7CflAAni0C3Ek1l22yyo
rjO3rlVs2LvAGr6y0UWqCZPfRqCWA1MWRuG/ycqr5b1KwOvLicFUSDCyPaKG3JTWcgy84QUa3g/X
BbkY+ADfHKel3qPfNlLFODKNTT3SvxPH92FKB2mmq056OIDB22x0nCKtg2ueRWA/ZR3Hr6auXj1s
YZklfvQcXRK/P6dzeksq594avA/ARq9ViQU9dC7h5MbsWAaSDeICCudYPzpZ9NiEPqtbBFTYS7KD
FwLjHTxWgkoKop0lkofCet7EZ0pBoEto43c4+EDiZVftA1qMVKu5x/LYu/a07TyPAojcfZsCKtkp
MipXi89AquO2rqifWlORdm0bcQ3tkPzozEGipX/wIFPiGngITsaM9qPSEgu5Cn7XmMfs4dI38tEp
XOgpGN39wNIxdCBlLWUFELwCcELGGxaKSy4tujKY7WD59XXCzKn5G1EBuKr5U+N3aNdDWGYk9m36
o9vxtOQ9kVW73dtePmNPMIObDjeMbtJhUKw9YtQ5JNde3+4L7SD7ftMQ5Jfq98a0z4nZbuZmoAsG
8xnuKmrondcQUxpz0HsPk1q7FHehDJ/VOPh3vmdcmWZt6D1RhC373xjQgwePWVm71M+x9sA12g03
a1+cBba82hQVkSEIzjfYHLEsmuPnUoZ3GcY6XzvsHO21c6lZw3qXag8ed6/3SLvyYu3PszDqlRj2
oKKxAuDgyzvxRrAzX+tsCvPdYCM775H6XbbQzHMHjICtEewZ0OEAjxXfmCE8UyzOb6ZgdEIzzrSp
i/DW8Kc32qMpntV+wwzjYaAdiBwtWrQ/srSYEzNMinHInrxH/5nba2JArS1l/RPkY7OevpR2ORoR
fsdaOx+5ychtjhky167IGnukXPBJdtoxmWGdzLSH8p+fOjzVJf/7r/+FFP1X3cySOpz+u7D9729d
0y9Zd/Xv/v/6WftftW517/78Sf/wnbv/9v3hP/L6//DGlpqGfr4ffrEU/OqG4q8/xR+f+f/6wT8I
AE9zQ738x88yJfLV9TL96v+PZnk3pJ/9Pxk68FhW9b/8z+J//Y9/d9zw/S3+KKf3/+KHoW2FTBpo
n3VAE/wBWXb+EpgeewQPr65NreTfhw0mXxIE3D8xQXlhaEEd+FeCgPgLX+A4vJf/Qj/y/5lqetMV
3p+HDSZ0Z4rubfRc5CzxJ4JA2VRpZiYFq5INYicoFJ0l0l72jhcz/C2NV6on5ksVkFl2l2LnBInB
7G5kVm6zbRi97I6bx1RE/WqeIpMropow40Ay79qz0QecYxfBkcDrkw3fjJ+CXCc9JT2VU7VRvHYW
yrpA2KVXZdrTV8M+2SbxZPv9mlA/cc4Kl2bp5GtgCwnidRlvpXEE81yelPD3VpC4G08zed15XLve
gA2QzuFN1OFc9EdnhXEowf9id5SUi69GEuQURnLk5wFYU6Ei9hpsXFE0ZPbBOqFo6U7QvycXog3g
9snB5KmzagiKlqMMtlU+kdaIx+MMqmZZpt8zOQEqGBlpezjxztRH3RWZy5ZjopTSzV7HENNjzix0
JRzgVW18i7kmOrQdw17wprjoYmJ8PRyvRaX7IY23nZP4G277lIslCUUBJr4fPvaQjISBJ0qDXzi5
i2rcl13FrNrGJyeJAlQMKzjOY/pzLOq7+4xUc7czSBYD5gn8lYuR8ZQ+mJVX4aSKyaUyP2aNSjZt
jFtqyjiIhKnzxu6bjSGFl/BffmP+vNp+M+3xKh5s0Dkm3Ya7waUXvEjjtZH6PaEYUGG9LH8UDpbK
eHIZitYe5IfMGi5J+RwNSjsUqY9kb/VgLs649yC0npqkCzaTYd40sp5oSRpO+FIu4TCyd2KyDyLa
HQ9V014nW5r48PEXYgqaGXnJkjLH8pFTHn8Z2hcguxx62xD3NUC9aGjuiTb6V7srwhN1Um9sd9ON
WMYL+QA6gLzqpo58uaXACWU9knfICAD/eAgcSYSZsN0Vy0y5n9x0JENDXszxPPeeQfjsq/Aa29Gn
BHEFPrB4kwlf6tjl+OQEcbh1abM1jFjsmrZOdvMooFoMA/wl+g6JBUfnKRjinZlz36f/EZ02/zkj
3pD4Sc1NJd3HMBxaLK7FwaYFYOXZNsctQUheLWBj0xQjzii+JEcctC+GSpFZrL3JPobVXGw7u2Su
MOLbVMAjbeqMycusnQgAlsDdaslKbDENHOHzvENog6xqVI/OFCQHe3E/uyK4pyLuax4eYoXXC+tA
tK9rtY2x1VMiUW8Wzz22ggwbu++aRTWaTqO5TQuDqYRznuPbtlmeyPAiV9T0ZnsS/wnYoiAHbeES
r9jJ1toTbcZgSTSD81ZyT7V4vzEnm4xKCjw0dFa9wjEM165c2RnOCNPmPO5yICOsSKvvYrTPaB4x
KU8mlXlY4xSowoNJ8wuzB4yjvS4VkiVwQNq+qrspaNu19OHBeSp+NrvqSmikQfEyebdFqrcr5tus
pbq2JLGfiWkEWMAzekiyXZwRO6yYjLYR9dsLtpo1MJ/X2NX3jcG6GjbZbXiSd3EFyK2NhgEPNsdX
wwUtMMNWkDVZ06Irl5Pqx6MYk7t5BElKKqzeuJwOtfBLd06THgwceztfcD3KCbyRMxLvatmcod5T
Genau6i3bpFJ72l3qnAckHytajrlR9XezlYYM21IGDuhfbKdmF02lIIGdj1nbXim7sAM3NHr8Rl0
IufqQUKgKiLVnRGRbo/IqJGYdJ9E0XuIi/zVZ901gSrzZU5Aj1oxsPeHYVI7ePY5g8tuKvH/hy90
RTq7mhILH0dxplstlnOvOy5akxzXpHsvUgowACbXm9CjE4ODR687MqqI6exY2k9jW9z1l4Tj+aVr
md35BetE2y9fk5c9dIvOTesOjukMdvVnxMBmQxsSCKtpviRywSq1nIrSD1eCfDGYBpxqpe74yHXb
RzuWz90wvy+6ByTQjSB5vncoCOl1U0g4fOd1+gOVdR5gJ36/MU9Ps/AejXS6t5rGOo6RWZ4MSkhG
3UaS6F6SgoKSZB4cXvjXthunba9bTFJdZ6J7TRpLh74JaJb4Yrhoa92AwlMZURvg53JogdM8+J17
Q7igPoYc51fGI8ybSR8n51XBtyakQtOK6WK17t4RD+Z1prtYBKUsEQmDc05Ni6frWjS1Tve3jD5N
Lr/Qo+Ar0O7S6p4XKk9ZPhziQboDZtBtMM25MRgPKN0SQ8HaOdS9Ma5ukGkqoC40yjD7fODpRMmM
0H0zfkVyqzXi/LqUNfC4dn5aCuth0D01rCjHfqGbs9MdNkzwT31sjJcyhBlAzY3stT+G4hsL5MPK
cJJ8w/adOsZVPSEFhXOabH009q1NgU5KkU5Noc6gm3UY+jDc5IYflj+xCNaE1hioWAkbEOV41yKn
oWfUXT0mpT2hbu+JHDjKJZ/AuDw16NbGJWE45XVJ0b1kAfstvHDUhUCSESsOaAgS5CwKRj+wfDzk
WlqEeFSW7aibhSgaw85QOm8cd9I9sqN1ajzgdWNLJ5HeFKCdZEdf9xV9B8yU7jByXdqMKBoft55r
0rDF4Ew3Htm6+8ilBEkN+eOE+SoZ/P5Se85IqEOTFnR3UubZ4vz9ItTNSgx+DL1VuW0oXWLau8Nv
bZ5Csp3tjciJ7Be6pSlJ/c8YZijWwJqOuEWsZvr+3LC6OKP3K+9fJvgBq1Z3P6Xhb2rvgLToVqiE
eqgYDQxshtCtUa7uj4pNmqR2KmXdD2sVws4c4Xrozqleh29bWqgqOVwCaqkepG6oooMS+BylVSPl
VT0lVn5Km1Vs0msVESbWPVeKwiupm6+YZS4BNtGF/mHuaiSTmaJyIxL4DL1VqtC16vhnLzNmn3jH
2aI+ldF1UAwfXfDzXcrOrAeIsula9pFGtcfUQ0bM/VEObDIbNvpwyFU8/KDW7DZ2KkyYaX8YPXIG
frng0wg3Bet4NrFXSBez2iQTSY8Guo7TVeeQelVD2VvMFUWKz6Dy6mP2O/BjGi+nVws/88bosYtk
ctEAy+ZCT3t4k1VRsTMBr8w4qFdDbT82FBH2jbX/HqPkHmO8NOlJ+U7imIYt2wzVN3vLYHvBjPWH
FxJWhudSzZ13lqQ7/UxybeMCrgODyyXnugVq3u8WDOihIGhUey0ZBEqniTAzW69RGDwXsx/RFtu5
6eP2i3+xjO/bsLqPOzSmWlqXzs8ITVKhsnV6+UDcms1NzU6Z6wVXKK5p8glmSujU3meN/xqluTgZ
fuwcVENMwQnaa1BnT2jKHyiwoH4rJF1iQ6iG4K4xTDxD89tjqN3Agr1ApMzPQX10maeCaMG/Vzql
Ws+qp3Nr6dhtzHo3ngLloNOvhwZmYySZyidPwcsY4/zUMB5ZocHavjg6Qo4/O9Fe3dQ5SmfwiBIA
4K6Z3HKq95OtrRjKoXRCD6TKu8CJyRw/GMu7qJQ3c00NpM+0GmODtxrn4GJY/W1QMaVJ/PY2ja1P
lXZUM4/VeaHdfjV7A2z+ppm3nZI/W7N/Hwz6xYSvU96UHRLr7teR81WoZ6FzJ6aNGdl3HBIqNbTQ
ZQZU7cdojMO0yzNATJFPJSaxgl+OS8Fsged7k4Aw3cQyFvuFiQ1xZfZvbcoAy8cFEiTzIz0Q29Bs
wQKBpNkDtFlXApF7UcS/ao8VUhQUaLQeRs/ZOCEcgjtrdL4zNfehdAl8VngRaZ2ZD5PB3cVtrx4e
Ijq0Yeb0bGFc8y6WbnMPF6+5n/3xoVzebBMAZQsHmK1QOzwW9KwWbWfdj9i18pIRf5Y4X0tCMLwT
ycFLe3Nv23SApgKBqqOOIiXku8Yv9+ok5M/SRK0KMTm7pKCZ3s/f5mr+GHOsqPFlBmeaJh0KSy02
Wb+0BwRrbi+tsa767AUq2CO22h0VmLfQVSk3hnvl0NdXDuBfBjAtlf8SKVMjbFk44oLHIfkY2ROs
qlxcRGsdZ0Wpd2hhMC3UHQ5idizFV1O1r3FkgT7GM0wsla5Xv5zYxGV3hZfd1hMOLIa1DUh2pPEl
u+ee+NJRlV1CFLEMl/rCxPtklsYKH08PXuDfmXRxQmHiN4xNuLwaO+IXIEvZXKoTe5wg5XuGEFDX
DiPelbSBgrME4loo+Bc4EWLjMygfKiyatE1dRg57pwAgDb4F+26ReO+90qMLP02P2tOOKWN8ifKS
Eu0GqDuJBnPrj8waG49ixkmV6HdW464DsqyFisiBUaOxItB570f2j4mIHKcxrpbKGbZmUz2Okhkb
ANHB9JnnJQQjpy/wYMzLUltuHZd+hyojS9yA3SSz9hF2/BrcA+6XkjEMdl7w5OlTipV6jODKUEkH
zEtTgCLuDJiIsfOU6oXsW3ikaAZbmotYKkoIzkT9OfPOHk1LQXA2M67CvM10IcKzUzEfyYt3IR7G
vnlsKix1ni3ppqRFHWAayl/pIWHOdIjWBHeiyDmIFvLYQF53M2by3smSH0HO9Mj1Js5n3N//N3tn
smM7kl3ZXylozgRpJI3kQJPbN379et9NCG+eszd2xnaof6v/qsXIRKkgCJAETTSoQWRmROSL8Hcb
mp199l47b8iWFDAjVCa3IKEZIafxHgobWRO+uM7CohpRY/ceM9fQTyz6XTLhPHlQMniRatgW5qg5
RuS8MYLyD9b5R5VARuoLjSm652lqBtTIBg7JRvkA/7UiAND+SYi+dVZHgQ+WxwnPEgMfS0MX1uTJ
bO8H6DMhqw+upAtNfZI7HnLkCem39hAL8/GSYXzY4P6Rh3rgQZz392k8Q8FYXj9gBUziAEZWcZCe
oDK8zZZkP+PeZJqPKavhX/wm4UZa/ckP1XeG9XxlOx5CjUkkwbSdV4wkIExp8aQwXPx0Or8rR5bz
Hjdu2BTRbWZzRy7n9GpXQIbjyN0ZkXzlh+Rp1qVvPIeLdRRwLZmc+dLbfcbRZRXrVls9rj9r4zWY
+EslgBXtohE73dAkW2IdKCADpPcKhhYGPG+lvbjepx1hJHCEdPf69u3E/Whtc8Vfl14N2askHOUR
d6hQSZekVUUIw+UQM1/7gO0u3hA+yE1NJURZHfPKbs5G1vPxnqFw5DeUYTwggNEqPnY3QdjcMx0D
DPHerLA7V3Z/7qLgl3IdeQjl+MDFgAujcB4Z4K31FNsEybOPmXXQPir0bd54r5lXqh0uvLT8iozq
UlTJR01fiYrZvaowhEML6JKvjnlm/ULmF8RRNNypELxa7OvHjGpoBlwqS/idE4nxXB/zfgLaqe98
2JSRRHGSdKgMbCwrYPS6DXDZQdlj5FdXw5bfA30UPcEcv6gm+glwJZXO1UvxyBbFsXR9e2U2r6Qz
+RbO8pPhYekehmw+diYKOhVga6PlQjX7uX074DmYqUbPZoyBUQX0kN95uqok2brO6Z/mtnpGIC82
Cplng6rPWAH74gT6fK3n6iOocWiYkVPs5oEcILgZekPN4qnlpy9StphENMoBXWjwK0kHi/dgpEME
dhump5FMr+SyBB2Sq1xfB2G/SI4v7C/JHpGHsoUuRnDjG143eIdoPd6WeLlWlJw8TK3tbGKDK41Z
mT/ejTs3Hjw6GFUpkcUuZ4rdgDCoz6XIX5sRPGGD4a70yOs6wEXp9z4QJGTZ2TcLS5Hdua0Bcbdn
UCxfM31ompgKuEZW9n1c9CQponobfbEjfsC7xrOAIBNpnhr2tGLcSjlF1nIJF0VkgAkOUaxFXIhv
h4shsJI0VAUP1pIflQYRoaF1Y/5lJOBK3T5mcLQ5TDkRqABA1cCLICS/uO0D5kVqjh3yWBCmgKZq
/7Ww7sEaAzExsMTQYNZjwnr1iYWSUQtf2rb76OqqQOCkXQyiHRguWrbtx9Ye5/suz0rikvzqSbNE
y50Rcg8ldC6xHSlumyQ7s/gGdqFJV2O0uVYR4UI0JxTQJv+2BqiShU85j5+/cmbwQY6WbZWB385v
5NnrOtZTgbyKukN+e6FO3DqBQNwEMDnAsxa7qE8+MG9gALdIS1PkAOHNu3QDk2KZjM2OaOWjLqcI
vA1ULpdjmxpP86bNYHqkdQHxWQw7WVgf6awelO2JY9HzMO8q68iXkMdKKtZhLMGBL8E4ACZoyzys
NTnJKDHFttLOKSfxDr+y4aYSGrzCFMZDd2vAztlwbYlEPmDMGmn6QIs28vKpK0PKsW2KNOaqWIa2
7wKJb0kS4a61IKqO4lradg+rXV+cmXTWHPFwHDG/+YJ+QBx600o1fbPnCbsD8RXsjGDZ2JfN3nBQ
jMJxyC6tKi7tQpWSbVFd07Ei09Oi8flJ5R4WenUeyfwUo19bzVASJ56NFfmzHSA6yujraE9EDaOc
032mJcu7/L6m8Rn/wIQWQT0ry00kHRCmqqZ7YqBohajKxcKFC5YemWIeeYIPZXKgZpjBHceZyqYC
MCvb27HwYabPlPlF4P+6VZaxLA9Vd19wSEd0myKGlk4c3tYDqlGQcYlmM8tS4Un59qEt9JJwqi4D
7Q6I3KwGkRxCjzoPU6o7nRk/ZoF1Me28kURqdT8b5Q0+7o+uR/CnYWJaUfpy99ef+UzMG5XHRFdT
e9p4E46INhlwXvLIDEEgUg+gFD0kIb3fOb1rEr+KGQ47IZklWRpUa9tMf3WLVBjFA4zDZF0n8W/i
ZinfZh/Tpk33bMtsw30KSMuo2PyOySaFVbUWFTe6OHG6nSmrR9NUd10Cci8yKeWbUroIS9gQgvbm
U2/5x2g5rhJMrquOTYqlnGFX9vrWSvqTlZnHHsbFXTKNv1QDC+4F9toTGPOzVucrqtoUxsvxPGVI
La4mqGVjb1hbDS3XCQfT8vFYF0VFhqMND05JzTnxiA9ooZRPt9lt45Ch01n/m8zqtQ+dYmsbWx3K
JUg1zOjwxmclPEYjB3yuk2c3fQoOJwiRR7W6FX5yKRe+P1Hgvtd/TDOigQ/PbDurj7xiIcwD6d4f
ZXaWjboJ/braF4ImlawpLq7TvtZmyS4GEuomN1b/9cXkf27r+N9ZX/5P3UySCvoPN5M33Rc5y3+n
+fWvX/yPnaT8m2O7JgtGml8druGUuP7fpSSfNfaKgRQWkaaFpK7KRsf//E8uOSfhmLbPtlD81Rf7
r1tJ62+2FHDNZQCI3JM0tf61KWZHe8dMHpWK9e7faez/+PP/RXngXZlQ50STK5mrf7OVtHwCWA54
bRkIl/XKv4lAVaGb8o1Bt+ms7J6uE27OY1yszOVo1J1LeBhhPwdGfrIFN9GOzMfWbTM0Fkazg9NN
L0CtaDDza+IFdSAO4+R/2H0SbqtqUYMUTx9BvCjvDOcc1LlBV0hE5mNaYglMavUystnL8Mb9Wa8Z
0fPVUuy8DHhyGfXGv1iTpqC6mTHQXAZCHPl3DRNiuYyKkpnRWoZH9AhFbGnF9f5lSu9ZGDEQLuMm
Nj00FSbQOb3rCwvRj8l3NS9DaryMq8HUvpa6/A5HQZPAeOd26jIvA67v2kdPWjdDjw3B+o7wAaHb
0UEulE+17RS8BFa2fCERGhifG3L7BgJfylxtdf3OcRX+qfQFdcagS8mlK9KrD+EylEvUfoma4Fzo
jO4R8KdPmb1FyyifLUO9Wsb7Ev8FWPHXukTvSBR3XXYrG7GIAu4iDzToBNMiGBhC4kAKeMp0+iVb
RAX2VXfNIjNUi+AACqfa5/PbiBKhFkmC3QO6BCpFjFoRudh4EsrFg+iS2xzRDoa4Q7FIHP5fYkcr
9oaJwTGpSHG4LEpqHX62BSvRYYqCG2iybENmeCQDMOWxS0n8pIO1EazTCKg8pimfD3IbKFE0b2Hn
4FZcI84ki0wDzp4O1EW6MeLxD0/KpRoRZbTgNYgXMIFmoMN3B2uuwX3kOjmD3tLtFvvPRfnDrK3X
RuQyo+J3P4Uxa7Ji+MiK7qdbRKZ5kZt6gTbFFvCcOjhecbF/oZ9eg0Wkimx9dSrgmDa6V4m2WPs1
s1GsbwMULlyo1iJ44a2C+8lUj0WDCpAY9kWC8ScFPr+zGbFZJrhHs20vQ+QNPx76iNshRYG2j5IK
8iU4CDqYnuZFiCstUml0OJnbkZ+EUBDDvFSjg2KAiBcvcp6zCHvsLAh/YPcW5Q0tJRu0aPYN47Na
JEF0JfLfqIS4JVGICKn4XQ4cnZ9gERQBJzoHKoTNU4ba6KA6iuSl6/hr5Xx0bLKFFfdwM0m5LpCD
bvwOg+4iYSq0TIMd8bpC3YxROdnboXhiabjlhrnicfQ7LZJohjaqF5E0WuRSqGcvE/rpvAip4SKp
YiKD27TIrOkiuCr/mmLQOEuoPy6KbIwyK2w+FVSqVIAHCq4UZWUeY5TcdJF068UZby8yb6nBHtpI
+si/sRmckkUQrhdpuE+qm2QRi8NFNibQAeEFJbkt2PJx10JeLhad2axfvMnhKcKbjWffyZxqqzub
kItEcZ5ZevKtWLcE5xQrm4FhDvRHd3AIZu+yaLqWfde9iyCE8fVDUuGg1Yfyw+KYcgsNFkP41LLz
ahtcDQDDw4HLa1fe+oZ4srSHMSrMv7gj/SQ6vtN8yPyoJnMCbhRlsxbnKeEnjMsYpyIPBX9+rhxC
p2P7xwORxuVfP6OLlBu7TT7mPropiva5y2D1DodIN0dPY2+GGrvCZ9Hw7uDrqLn4mjXXbjviicSg
z/XnPAaEITa1Nz0lXEyp2JwPbFl/uN2nG2lnBWvzAtpI4ELDLe5GVxb71mR5aSbjCsg3WRyQVL50
PlRpvC1tWH5wwRJN3qu7tHHwYaaQ+xc4IB0KiUCacKhJCJJ7a2BC9B1KdYfSW/RLIOQJFjAQUBMG
DPUTAcjY5UP1xYoXPJSY7gqHp5ClnQ3fsGvhzhcqy0/OKPdqhJAfcRYphU24mIPj3A49fQXyC7ai
Qwtxmx/Emm5Ae5OAFVhFhf2c9b21moYacmvyQ9DuV6fDix+OXwZgEmRb52ss4weHya5sI+RH+Cur
DOb26t0ZeZ5NzdHxzKdSth1IkuQ1BmvSTeq3lMk9V3EoTCL+yvnvMAo0pG8WUb6mr8LhIDIEsbYp
ap2tm3bv6EwnYXgXXynBih/rnDM86tk7tnOLEcDNd6AB7r1+PLeavcEg4OrGxn3qqhacUuGdjJS1
8zAcxzE82qmzIyvKfTsofz3qO9auRfGOnonAEf2Lo/FG2JREdklzp0bmIo4GqmS5umo5XSefYCdy
Dmx2yU7EinZyhv07R7W7iurw1u2nkdSCA+ySv2Wnz8uDA2H51hv9G7spr0XAE8yvOLsrVOXIeOyj
4dl0vWfWO9U6lc77UAtw1vjIXV99hJ2Cpkxi0sCMsI753S4c3hF9MZoFB7b52tGwCXNRliDezO+I
oCfnqPVN4LBZ4SEJNohiv7Y3X/mXbOd5+JNwS0nzzzq0KRTZU25KXIpxzebEIIRsHoI0wsHYGZRm
p5F51jI+FWzpUBFJEfYBvnnk03UrcUf1Q+Vus4lH3hSqW8NwNjXqB5rWkO9tnVEJnFk232J2ceDK
xSYy2xuf+sEmBmxQOUa67pv23WrMDw0tZQUB5OKloKo7sZxPwVdgmZxfzfgpTnleMHNWCrZ17b8J
Pb3YAV0chUnbMnd6ZZandMAZ6pERmpMHwKF0ERucM+RSr5JVTa/Ty8SGUt5Ah81mcW3j/ikMh7ud
coE+6RCCa952N2WZ7fqWdDMYjBw5ifm7OZj0au8BlAtKJSqP0R3Z0JuAnRTZiytMj8pmYubCoYJb
dbh50u5BNpSOpHx+5DjeeUP1vpRHSBbaG3IJNLRhFIga+eIXEkxK7p/HuTtYRvTInY9NYapPy85Y
ps1ammCyGzouzagCzN3WVKf2+KQb9elDt2SBU9GnWSfeoZvY5ZX+byK55KjaJ5aVv5vKvbOJIK6B
IK8AV1RfhbvRU0PeEQ7YidX0jwxUCdRURjcNl0fo6P4pF4TuKgfAWK2I8dg2SGVvfK0N/QVg/Vxq
wWxf0LDup8lVZOWzqjLUB1h6a00z775uQixMlX43/O7w4ATeXd4Xv2WDR7Wikaduu/CiKMlMxvY5
Sbo/1Xgn3ZALrQN+FI/htVTup+NjRo6GeG+FzfNsyzuv9a5g4miz7vjwb2j3fHUzFIiuYhVgYJSC
wmQeoGj3664wb+MSVQGa8EqogshWeZ/F1RP+D/ZUVnpEi4VuawCBE+NAXad1aXXx4XeIwG6q5m3J
AtYyvirXu8+lxkSU6JPS84vs60fhmdk2oWmYc4jKUwUJp5u2k2UC5Wy6J6sFPpRNDzYXSU2OlqzI
ArZGCJ+T5sYf5AYUN/VuEfbbWDzlFCWQJfpt6Kje9YzCTWjq7ZthEHdqYbinMqey3YVb6Rb4DfEJ
k94cz04T3yk7eB4EGXIKvW4H3zkn8F10QnndKCyCmxO/2REvDWuiIwki0E6WwPsN/nQlygJ8a3st
Zu5frgi/yIdS4zhQTUnVD89gZe/gQDcHP3LZfvR1eVRLN4qw8heQB/tusIyrS05RDYJ4mOYtaIf6
zEh2IhS3Nov8kS3eW+/WL91SI8TlfmNM9mvqZIS3hleHZDK/nweg7gfPrIjLUOLLB24wkns5Qc+d
uCvloCfo3PRf6ry/RnwX3ci6L2dv7zwagrt/H/EFTKz7TnI5ZU5xODe77LcwCs7kvP1srH1STI+T
59xW+YsvPrVnXgMeqDAh4sdAoVoCw5zbEIhsjvKv3r3Q8zfaAwvsyPiFS4u9Srix8b4ixrR9va9l
99tDjVoRCVSr3C6fGevOA4V4azcDsJynTnGTtIw3nTqUtZBcQDyGqWFqD5ZSJypY4Mn2pIDZHpLA
jt89WHo4M0pUjMWVY42/eSrv47Z7NvCFJHjtbv/6j2JKm1uSaOHWt7h+N2zpSuEkl7he1qu2KPax
CbJGK0nmmkYJEP/sZkpcUKkWD203k44aMPtzorFB8YEuxJpSjemm94LxZHBsrZSYrF04kWmAsPqR
2xa+CZoe/PynasKtpWf+oJJIgP3do2amd4FJsxP5iVXTWc8e95dMspHpGlwvkxMzuZKLyUw6DnWP
I62YCONOmpY6jzhsCnViMmBCtKD1rqNbGPtO5nyW8X/xob6bgXcd+si9z4rAOiWuY149ht2Lx41i
xEV1HVB7zrz9j2Hjm0dRBZfQj27T1lGrlN++W4TVypfkI/qcOHUnA9ySeXLJx/BCcDCdq1dQQzti
p4QrbD77GX1hAJRveokU2kf0OnTM/xB+nkZYGiMtpjMuLQ5B/Dh1ql/7Q2SKb7gMl7h02J8aPwVx
PYS0rU4oCw6ygNktpTHbE8lZlFcpnx3ZjWsv6M9z5wM2E+a1n8zDVKuPXgc3JNo/hddxHzHsn4Lo
tAzYBaNZMsphJ8SgtUkCscNYdFWemA9Av048oEIoeJKPQGU/WyapLfqRUyOpNqJL3kQ4sZxpLHPT
Nv5RVol7UzovEU9iTrDiWqa4kHO5hD61s5VDINZGiWlLoKyT2WeB1Ty1jvUqjQSXrh5Ix1j+Vpqx
jdwZAO+rIyo4yc4RFTnm0rOZV4hTknb6im2mb2rKsJQVq6Rj09guvY11aT70Hb2UfXNTYwRbOzqO
dnkfHOlJo+/mKU0K45QROjIrhOUaDH+JIronQ8br0jrHIqdiIpx4W9O+/OJCz+2mOvTBQPFHzSUT
ung4mQAL7KUOxgnXcKI/R8pmVl4qChCi3MAAu4XYcweft133HK4sibhsk7top2+C8wt2vnjwQtlR
PAymywkGH8ezhWSZ1jj/xo5CDO/LKx33bI4/s+/udTWd0EhxiyTE5MxIQGGq3IvZuRh6p3OXDu8a
WYDSs3Q6+ROn5Vgax044ZCqH5o8RGlAKedvWflvudHw/s9bm0cPJwWEBETPAcgH/+XH0snlvdP5+
Srs7M6ug21rFG1g5doAe+julMJtCFPjKseAWuMTsUOX41l1mq6B+9cF+bAJtsZnJi/EMM9TOJ6ar
9LXFer3VaV1vFKrSTzDdkV35ZjF16Oj5YB/jjRwjLl3irtVsm5TBnEIrY2159c4UDbWRfgVWXY0v
MX4QYDV0bdKwIrwJP376HnhmRE6zBTjY1ZeA/tDEANsQKNCuVWs8VRn1yTrN3zp3cRJB9aM4be24
4rGd2S/Kdmt2a7PM9RtE3j8WGMobDVeXgmheQGpfsFcB6XSrfA/nvTtPvr/hkVS4TriNs7zZ6trd
QaJNtnhJdtpT93OnKFj2QZQtVHDUByQbU+5sv+7XZm7Q6LcYLXUK7p+nf/kL1pAKtJRInQmFRgbR
H6a/t2SaqC2Kq5pNS3GIO/gxVUCQmcqVX2dY8omZSaO7Yf0p5SINDuOn5RnPalDutlQ9jjgc5VLE
TAckRcGlUlo/gmwoyx+nfXMkZJrJrb/qAEBMOC0+TKv5mEJ4GFYrt7JjNrR4ALAiXs4P0zksjIIw
RyHDiqMreSwnWkGywIi3DOy70epvVcH8V6/KJ2OJLnVm95yp9g2KKMVp3Jg6z34AQRJu7l2VfiKE
ObsuwretaNJGm3+L4jAFnOn9icrR3iO7QZsgUWkOlDU0mfVgJd9ZJJ+0J/dOP79M1K+t6rawL51A
e7OQE2t6Yjxsflr2fNPT+NnIUPlHnVqHpvx0O6BPDent1ei7V7xDpDYF4tWI743FOMUikBTSep8k
Lb5bvx02gQcJvFWYrlLLJGVAInKgeJHtk3Mk0D4RD6/i7RjbLw7hqdUCEsnkd5MxGgaoReZccRhT
4UU8jfolnCVt/ZI6U4l9K9qXKjqH47hpsnAzJDwZErut91kDHZa8lwJG61Z2vsspQSBkm5wsb8oO
lSguvoWDFTJiTWcEeMvRO0eyvO39uVxqj0Ej9MFNarIOridzxwbsuarJVzUxRiUKpTGzy/kmMKd0
Q9QBzEzYfDv8nxV3GKsnaV57H5l97D1PkUdnI2jp8pgQZ9mTgH4be/00mRTXay0P1G6zFO68Pabk
Pf163DYWk0qFWKaKu0x6F+qx1yq+HzAbdf7CGCx5r1Ml4PBV0U/e8CXpvOrY+uZNPQ60K7DjQzRH
awq9Q2g9uA0snT6s9zkcwHax8DAZ4v7H1fP/9yr/ecycGxCL+g8SX5fP//0vZVXm/+5u5a9/wD/w
cha7FREIsvR/p8ux2/jHbiUgu+VDIPAtlwOb7PC/7lbMv7nCka7perZnm44kgfaPxJcDlM6TXEjw
Bgn3v7RXES7/GH7kZQFz/Pnnf/JMQY53CXuZLoAcH4s0f///QcsVhMHEwACypi16IwJMJF4rvqmO
k4TCeU5PItm2M0esctmJlCr9jkfjnoH9MXX61zkccJvn3XcZCJz80Bcq7R7yPvoG6pQdwY9sc7e8
CrshQ9HH7YEEGwysuNpW8aeyaTr3e3XD7XFpmguZR5v0CLrFX9XFgqHU3JzbmogE9nB2OtYlMmcD
QKrxDPvmK/bsmTBK/zYlI7ae+Nms8U8AUqdK8XEGj3pwy3o/Z8WIDYBpbuD5No8eW3vqsohd07pQ
Za9hFmCQQkQm+WO9C6hmgak+anxI3o8am2e76fXGCHOo2u1dZXQnnUm67kb1kQLS3xTWO8XUtJvX
nPpZE9vb2k0eevu1NHPUyyS7wQG87rjRO6kC69wedFuetDF89rb1rhp0/cx5aS1iWn1inwDCgf4p
N+hO+DyTz5qKCauZllePOZzjc2uX/V4Qh9p4ksuetMxbnD+E4InnQeupOLohZQy+ujZluaW/52XS
bnXyBv4HR8rJIh6a1PCYuwiYx+xC81vEu2jRO5vIBnA2Zo+d6fOAxa0w6ucwYNXCzR6Kd5691SVw
obSqd7LeBRvDRc/Nq13XtFRgZjXbhImLZOGTQ8+TG5n4yXbm5cKhQG1B6XnhzsV1y4W9X0A6ohbt
JoUcFDhk5KaJKE1bMi3HZyK57Hlw62xFdyc96LAdviC3J82VhtwsfTySVg9Xqsywq6cj++whJlwD
WI2R88ULqD932doYxVtd8NP2Jv8mAnTnpmsfWi4OfPPI0Ldg76fsNiiYHkQx3fZLjB6YML4M64uo
QXEWwSJf4KTh47kiQuju4izDjKTk1UzyF++RNT/0EZvjJEuPxG8anujDtRo17ZGIiT62Q7stObO9
GSaz4R7tgmd9nV6HZvRxh0dPPT5l3ff2rdsRXBTCJbvdgUyOa5zNtOtadfprldmhbV+oyPjw2Beu
56a7K/+Ot90g+bxXNvJdHaFH5zGIP4venHVnB4dQWL9o/fatgEJuDRSfhUsgI9LRKaCVk63To++U
L8Syqasq9IYoYE9a3Nj2CR0QWQH6bBhvtM7VTnVaUFeOZusBgg27ne+7/iaw7LfKMjZdOhLd0/1z
amK8ELSSbgyeQ6uun6qdGJKdYaJftKandoYsflKO7k3iE8FwdHbKFlKcVUw/TkZ/YqDHpy6Zee0C
6O4+g3Eu3JkbGVZBG6YMomy+pQ3UWkUPBFueEz+Fez+SH8AnrnZiwoPoRwvuejCOrOXW3E22hm1+
RXV6TGgwdB0qNftFAe/9RQsJ9pXETVjqImYHtlGlrNZcc+A9lO1LVQZkuQluG/BmNh7DMFs0rufR
7C+MMxJ+JNDcunjxgGvqIfnsCiRBkk6QanBgrFlUbpgT7rXP9YUFQLKxX6cSBZ5P8Ji6PDSb+od3
iNR4gkqb8BYaE8tC35zfei8eN3FFYZidcrM3kyk7E87dFq1+RfuDWItWvZKlc4eKfWKtHK3tAc+P
5cf5vuFlSP0y4wNH/0dLjfY2C01zA28nSXPiRhWjqB8gaHlWRJFxPEdUHOLgav0aQtJEixENZcl2
aFn5pE51FCYfHyDpm7rPXz3EBAxnix+k7q/tqA1S+rO3qWs8O0AJqC2YiuwmswdAFjYQZNuvfhTl
rA81aH8WPxrnV0Zhls88MC1NNHNUrrsMg66ZuqwEwDdZlGCtsiF67kLBTjDyPwOcknbzxKSJsYnE
aU1fxdDwMcx4Nhf+oprS2zzw4VjbWflWOVWxzqBRr2NFPGReVI/CgpmhQUXYXA5HlLJ1RCSc1SAX
zC4hTzJOb/lIoedMi1yPCcismMhiIzsFuplXOcj1lT8G35YNfL6HdLwhWEOZQzERZJMgNFkE8abj
9+Kw/Wn/DIkKTlWvcNvTdglCpS7OwNivTUTeeY4Q0lElADdFlHTD0GQhuanhW1GLSgn65Nn4BMqd
0lBXjG6+ryPUsLFarvmxCSKywodlkCS2GmHtzIawKZ2hR5Fnf/roi2PpSN6Rc7bybiotnXM0EhVe
Uo40zAZ4GDzajQg79HkerNlFP5hl+hhPxriHgrEhvH2bxS4zmO91hxYwJmXM8ge6OS2lWYd0EzeY
FBVliuuajT892/zRICVKJ0D0DNEOrDqUpxoi5UZoVo9M5Qe7UQNDIWpb7Ro7OIcfZuH8kGf5WeRe
CcNpK4byM4lZsZPOIYEdKe4DSjwL6fLkS0O9d7Xn3vXRu/bfFR5ZriZk8NK820BEYeYx5vTYhvli
SaNKpB/9C40Cm5kmQrKxaHf2wOMaRkWzxmvLVSQZq60oFV3P7WBvctGj4rUmSU0XeGRqHS0M4RxL
3mfZUM5epGgYkuR1JP1hwyD4pYrkySGbeKDm4oErIEa92uXRlvoUQshjDyqOSrn41EiKj2KQsDW+
h5NYXvV6vi3cCYxSWTAoUBUausVmjEhwDk70Tmn1TeuOj40m++EpSr7IBZ5sxxlPNTik1nPlLWPV
0RnrM/tyEvfsQ7Y9JHHsXiaBVlcjwlS72YSiUaFvNzFP/zSvPm1jfiURsPas+zGlxcLsxYGk2oYA
ET5d4SPewHULfBOvnYtlbuCpfYLtOqXtT+NydoJl+81H1AfLoIE8GGf86aW/nuZmK0LRYrQLSH3K
6CsrjEdB6qzu2mITZDjyZEWdNKq6F+cXUzsXUGV4iD2+27EkpB5Npd5qKwf5hKeinOS9shSwPQOQ
fzkwGDuANMsu5HF7IICvd3lNpXFPrQceSoTSP4VX+qucaAweYkDvTNRrO+KK1oAqEmatob0CKazi
4lLbatjOnv4Zu/5cq9bcU4f5jg72Yo+k8O3Se+KzT5KHQXg7oABOeBiOyrhpW4MerApxu87D54zb
L89Vaq0SrweGYIGzxYcYFaqlPtx0AC3FcEQwKK44F7aGFZDqK+hoZRw9wh5K1mpucfqFnFO69iCZ
o8xm5O0FDVOYPsPXJLWHLS7Lu6ygZaRrcC6QHHWTbyxY6YGiRb5Occ9CmRu4g7gcN9gESY18k6lI
wMPG7sH02RDgGsE2yoMF/M3aYPYkHn7KhH+yGucjtnqLG6H7FUfNExFnzg8j/s0q6+Cm6bSh8TIl
XlBgJ+0pJ+JZGWip3wWyYGRH9F1Rbrvjpbe2Y7Bj18bO3pzsLesq5tXoxaGTIg0YZPEEgWukPI40
+8kHd3xKPVagvkKugMm+SZX3x/PKbttG5r0WQ4FRGOaXXRV0IbdfLlnnOkI8CRQpvXGkiaL2t9Cc
aRDjr3RJ2FFcgWwcYICC8lDQRMXfa00akjtc2PlMbUCNnQySWM/7wHM3j1CK4UBNePb1JfZ48rbg
VtdBgZIUJTt3KKc1II1rW2bUwgxmjXLIItNqaxCiuC+N3jNwiXVER5rijZTDZ2WIF94Ij7JQPpzt
iBm7IKg09qO9sl391DThtNOJ47BNKAdyf9kugU956hmIGMRGDie4J6Rjepa5AKbQ41ITp+sIeo6s
TLWWzUGQgzaptlxZipxk34d89fJQwtMmN+7A/20EfqU04PwLRH5OWhds+AQ6rwvn3xi45A4tm+5N
TjTRcrarOAJaGCFzzab162kvXdsKYEE+FNeiw4mDYlmuub5iYOW5jwI1b5NZVociamHc1c8RLTsb
gv1kO2+tFLHNVaImzROloAphZueo/vjpgp2JGxcEqUcgqazwVmGTItr5rKgFXpf1PblFdx0auXV8
HJ16AYjXFKxrUA2x31LeIygc6CgjKVvugFSQwQNAIU2s6tJZfKTjqvudVb0H6QNf1ABJEDNcrGTt
Oxv2v+UB2f8V+YyUPY6KaFp+60lF4pFERD/lcqW7hwx6DwkFXndFRyKOMfp5IY8czMG486lt3wpi
4Yn09oUEVhr7NP1mmbFtRtC+ePNOpL7PtYXg7Jp8va2RCO+g2g+uZw92bmPAmUhBF9DR4dCGT56H
7FSo7Dup1EdAZoFWaCaRsKZmlVK6mwKNZ9+miiUlO581eNB4XUSQ1oE2Wb3TsTWnsD2V3hYbMO4u
ZFS8B9AkwnozOPrMT/VOPuPOSfr6GFN3xTe72FV0rCPzhsTJ6yX4reGWTE7xZNakaRpws+hn86Yw
GfFj7iW7KgOMUg7dnVXbR6C7rF0ALsFjOgXLPykKWSiFBvnZqE9dDMy8AliPaIkGrRwZXOdtmji6
Wa3ryeUb1jq/EVB2nm/xsc7G92C2oW6xVTllR4uy0f/D3nnsuM6lV/SJ2GAOU4lBWapS5QlRkTmT
h+Hpvdi2YdgwYHvuUaN/3ItbJZEn7G/vtfUy2VsTTeFzP30aNqagqaSxMimQ2GeqX6clUMeaY3ZS
e2bvQMidB6/hxUNg5iQs0QziF2+jLCYfndl3Jvu9WuihhkfBPXEAhj2Y2EKuwobEx4ND6C/v6wPR
+6s+E9IgW3aMWUnIYCH4kpM4o/4+d13NrWLkNW7m5qCnjDF6lWmzhJOnAvq3rNHwkBAPLb2ERDK+
xpKCjVMvm+9C5eDGBc3aGmkNZ8a4Rj28T747uH4pcJ1oBAptx4ymfWxBh7nS1YtYdLYtFNj1LoUv
vP3r0vh7gqAsq5CZjZICvompX5uMWynEyFRl43XOu5GANcC/mm7qLGzdztH5dmmE456gsb0OES3A
5kPazsWWWVjuYpbC47W0gjUiPuJrENsixbPDeJGkTEldcZf5UwI9C4f/q2EPv7JOMaVhjQKO+UC2
MyprOHhoOs1o+svCAYQITeJyvHE7bhc7MvR7PcQDb/zTfdQBQnZKsQGF8xjF6amIwMoO4ysRTaDx
os88IrHeZMY2m/sEyxoAbvUJOWLY9BJzy7R/dFD9qXobedJslo2Qnb5e0EdnTQ3UjoWMOyrzsp6W
SzkRX3KTPBqKdlOrLncXB02GSMZh6lhGWgKygFOH80zp495JkvfeLJ/LUL/r0QyJbPnKpMUfHQPI
OP4ltTZvuoN9pKokj7GjxhAm9iJz1IOSOA5TFFeiCJabULnTBpAa2ddEiC7osEVuS8LNZIgY8JfO
mhkad8nQaH7SBWnBWj3RDxGsyGWiQNBAMR8tHMsYPvXSC1RxB6mJ3YRMd7yX6uc8n9ZpIH/rx6rT
jywfAg2dHmE/gCPD8r/QNiNbXBsWpT8qjJyw0qjcE/msZprjnCh/xDD8VyzHWgqfnZjw5oLTkJOi
7UKJ55TLQ1nF5HWIY0qbuqENMi+cU6f0w3FU0jV5gbmSWObRtvVXeeHdzMpGUEbxLekdu6gBFkDB
vwU64YlJpbbjOvQCAQfpOkxMzl/II20RujIjWKBHID3aeWQsQYFrPTamJ9nZp54xcqiV5cuOogZj
9fSUkwWiZkxw/JmJWBqKwZ0tWTIOW3Dr6J1qmxspUzp6bByRuKO5tdk+oR0ZYZOHhwP+EC8QHBrj
04ygE43cDZiBQlViLjFnydoOUOI4KaftRFnqdrDhH8QL/11SekzEO6xtv7HWvqaxEYR1/Dhp9ket
hjAS9RtyjAgV+ElgKOh3iw30xGnX2SHbacsMH068WxLojQwVMznpl5L2xigp8OjSKhMUy8JTj0Vw
KsRNy9TmJg0OP0/c7tfaBGBDAw2X4qLQGOA11bwaZMO9bdTfDHJO0sx2ksZWR4RGJXJBs0a6rEO2
6cJOKbl0PPOb0hq1p3viJY/htfz/7OB/OTuQVVNXoLP9D7MDMhm//83g4N//9r8NDnR6ZKj7tIlP
yLJhr+L9vw4OVOUfJuEfw1HIRRgqN77/GByo/1DxuGorL07FnQK+7d/mBob8D5XXwCF7z7xBhz/3
f5kdaKpKJuQ/zQ50W7ER+GzI3iopD/m/kOKycaL+Jk9SV45aBDwAAQZtsphklNeRiwfxaBxfg8L6
1LVUtHvNiocmDblsYxVRfYRqh8ScX6Isv4R6FF9DMPuXlNF/bwN6LNbI6FTQ0kI43LbpBWkGrM/6
2idCMHbSaKgz/hm0rU6k7aCm5XPp9WhOVySF+xxlxg6YLu8wc14vSWGHNHOyd3Lzjs8jC9JWBn7f
6JcRQpQqYzoK01p2WRmMzQhF7mDMmr4d+pUDVo+7KcQ9PEwFm1Naz67cJuIUptGLuY5E+5PdWjbd
4SaMDjGCh6OzpuUPb+LaFiw3WkPheApnp0H9txUaGK0fZ1Hv+iibmBALxtyix76g9X7njCeHS9ZZ
gEMlSOLD337KUuezHeyLqotAarVb3tOs2aeVrwCMUXd6R65buCMrQV1hS8H1qqqVL4yjke/S9lRq
e5uazYlVRm0nfKt4OYBPrJiqDp0PUwhwu2LZK/3nUntsqOZw7RgQcAFgMIkQPVq06DRXPT/kMTfF
b7M6asqv5lydOGhr4oX8BnF3t2GYIyvx0F7bTuWXvBbRHt+RI0uBlP2Z6QVkJYYUDh1O7AHyD2sV
ANtNKAc6Zty6jvd5dagjAtX2PSTWSC/ZTgZd0Cv650yGd8JEJjRjp2qUg5ThbgZoUTjHvE8+yr74
lEgvGwXzj8wfOHtGUu8rcO8BpyINvLbJ+5xnfsG3JxhAL2uVHzZ6LqiUtmUNqKO7NbaMbpgbOwtK
9ceaog3NS6N0B+oO21tXZ08m22rTWeALDhrb0yDeYYQ8xul1In5B+s7MC3/ix6KmiUuhhNMCI1Ph
LVjZ2HJu9GD6JmzQboxP1khFZndQlkfkp81oqZ4uyUddPppK9aSv2wxcyRt3shXqvsmUizE7Xte8
O1yGZWXFosPFNYJFwglLPFqI+ZKC1kiUU1dIO3peVFTMKuDwMMvGG9Ah+L2BXZQ+2WfyrMpRlIc9
XPPJ3lFPc0sm5j+8Q6WzuG14jgEfF8s1VPH8GIzarD0+choueF5RrGCcF+Nmgi2OCQBw+d6WHzDJ
ILjEFEOpbmt+x5mvDdi5+K7yaYVHnm3Axsv0k4Ho69aEJWepePgdcHPOC7SDli5GA8iDxQ1PJ/hM
N8wxij6JZE/hjTzNJrFPVn5mDrRlbnG27CAzXztuDSiR08MSPw4jsSncfExR1hJYqsNDRFki2L4D
ZRe6HPGr9YVR9uu6RVHFdkmuTchZS4hL12ZEq92kIPdt2buO2T3LE54Xiy529DlR60GoW9y50uWF
+CmmshRpHHGBQwVdu5ATbM+q9njlbglsmxSlpQSyr8Sm1+M0KQY3UfbopuBRLpFxAw1f69DPJY4L
j7Z+EyOEBQzUsXMAfXZyknd1YhCUwKfSAqcgVm+mh3HixiBnLokrFySOmZxCy6Sr8cGG1NAJ/tXw
I4OupfJ51tboJ023M1rkp6X0NeiVsxQSUK0fRTbfacsTaImagtc0tnYlBY2pRheAjYOlY2qqq3iM
z0M1vNrUaWnTUZNQ7VK/4ZQ49W8Zma6BFpHUvGUlZ6YehtleT5iVpOYhl7WDrJ55GVPmpZkA6Eni
tijSXVIAgbkAhNvn9r6ibAB+24oYcKIP8tl7cBDHOvwcUmcrzEdhXrWWq6ZKs4liPTd0gPei8ZPJ
2ZNq0AnA3xJi113+hvz0rBPqwVQDTP6qUks4z8gyanwtKY+qQWllGqV9eGzkcwRHApspDyBGSBCR
9i4R4km1nuhC22rx6DmMczWTwzutBhiUlsrBV6zvh/4w13TwcsSkSmwD4JLK5WnbWQklovW9l3Sc
7jhhl6+pMS5qsSsnn7s8T7fil0ie/KgalL01oxuvQQc8jqXVe4q5y7SYsaPkTtOxQHSJxONMMFBI
3+RHPJrOeKs7CDFRtx2dZjcB6y8zqJfJrlbQLlLLb1dDp5HH14g2XKL1t0lnt405s1bXsngfbWoK
uGJxmmZSqF6LMf2qEpZ2JSI0HFknqneP015j8VLSa6TeGyRGKx4CqzstC0xo4FwIt/U07yV6Z7jC
n9R9a7aBowM8t2CfmhQlFxIqHPkOMZAeqO4sC5huunvJoAjkpFswJFvm/EWOo71utg81GzMusBPE
dZonX6jH3HDTm5UKBCln+kfDejI6whKQfeaExNg8Z2+kJo40KlyHzMc4QTwCw2JGOjJm163UB0s+
KQ4Ziplrj0JKLbH0D0ZDR0u/trF0tlgbaRj1S1yYGzy8Z0ENLdF8L9WdAP+AZ6HiGsYzrM91Irr2
o+NvjqyNWWg/E7Yqa+Ar7l7UnI0mao5xKP3MtoTmCVyjhJhpLQ82V9SiYPpuv6fyQ+S0nlH9TOZT
t7y1qXZIGY878rMZ/uUJY2Odvl/FYd3oGDYIX2uoVqmG6kEk+lGZ/xph+Gqk7cOWj8iYvmvgd/ZM
6g6nKdtJ6yNCDaybKsP6TdGiTM3tOc7ZcpTWjTNI6KTNZptQA0O+CMxdgozUQvC0xJuNLXUxAgfj
/8S4kMrOrSivqkExm7D22EZcTX9MClQveWuuj/tyWbtke84cjLzh7B1yhoMvij4/ZGrpK+U7aiNo
9fpiIKhp3e/kvM65fIxkbSv0P6qZNoQBK/pBcHxsu2lvTgcMHJteJ3aSzXxUsd9qJ3WW3UY+h3OQ
Md/Ca0hY8ksuQy9v45OkG+9K7FzCiHumRfRv3ckm1HjtUUZp3HT6ZcH5gVZNQHhjqJhv89y3I8iD
5bA3yrP819rEIQjUohOhs4BW7Y9N9UyxySFl1tfKvmK0uyrmU8jajUTpsmbyFqvNwaLHV1jTqbKw
m9lcbbuLZD+Ya5hoC2Ya/fkNYAK98wdGAkEV1zQL6G6KC6IOjx0E27KOH8L5psUtCyyLq3atjeII
FedejQcqEBhK3msIepSSogLzVvDKPSZcYicGMaL9cuLhSUdTXceqfa1xVPwb4l0EOqWK5y86fXki
KG9nRkDtHEiuwqcF8p40z+yjbfoaOl+D9UVq1HKeCpXRxzxvi1I5FMPeKUCIdidu8grwoCZm5MBj
sqwVzYurNdMOb4i/6kTI036puY1yGJn34SDeOnfgi5GOKcNnZtfFq9p70m9md62w+jKC25bRJTTR
8VXoafM9z5CiOjzExDMC/Ni4KrHxJSO/w7grjItCsswaxt0aTxNMejWRnlfAl1kR7iatDCCGYQku
wozFg/l1HScvtNTT4XYrKB57WMBo5HDU6vqpz206cqmHX1bbKYrZ0Y4HQK5vcI29aVH33TD6tdbt
rWQ48zaQ+v2JHI5suhLUvJwLXYoL6+DaR6aU+yrlS0H1kaPQH+mbNwJ/6R4mVfewIjEEJbWVkWme
fJWjSik739mgIYgDrSD+OhsZg7hXhbKgfJy/m/gvRzFWtcPQWLgAjinjqaETfl4dy1Ec4Tpv1Omp
S6AtDChpDL4myoNkYLn0xk9EEwqiJZF6m/BZVjEOE2TWBL1FMt8tGt2Y9Hkmy+oMcbsHcdvM14yI
yQxdiGwES6oTzMTPH5c83idlRxsi3lkcUvgs1oHqthXDocgZdWbXFFvQlBi4o+NtyutW0eZM6O3R
xK2jM84vivCC5rv97vsFKrZsHaWy8xlGGxLnoZaOaJajzG620LJY+tiWutmA6emrMeNZ0e0Ff3xQ
kMvILNETGtHd4qjJdsiBJRrtocuDZMw8QwQmLctUaCKXXCk4pDCB9q99VMTnlT9pD9dxDg8dLTzY
MgQdnJEvIItMjbqR9d5rFX2jM40x9POa0Goy5rz8wt14dDByOVW7W6lY43ypGd7FDLcr+8eGgT2D
EKfN0yMRGJA5D9r1FFUz/XxF1tyl8eBKdCnT9OAygt5IDkV7g1vLxFZ4S0n3eW0/cFx8X3iW2/k7
ax3PrLudUD9JQvNuLAQ6CeY0OwIsFnu1nG2YUedgWppXyQg0Er6p2VFymnNAOI8LPXdMoJiij4AS
UxAzU3pN5k8rEVvImRuFEa+jsFzYrDes6jQZcfrODjxppb6QwdhRTTTSnhbNh7GnMjKnXuPNmPB1
4Qipop2TX3tzz/hlS0X7FiqBN5bCHV5S7L1EYrZyfyo4YjTVsTZpuJn56NiC7StgM1bOg81Juu5D
qMUvZXcNjX6nAtfry6fa+MCIu8352eTkkksRv3u7adbChOJsEpsEFI13JuLqNOTfevKyjPPe0sbd
jFUnhqYsuuFdcx4ixsUMdD2uMhxmqEOyiCe0G9U6pStr6wKHwNOyPTVCuykn4oh5pxpKj3qGfXGe
KdYmxcAQ7S6MQ103u2hioCAfG+mDSrmtzupfH3qTk3iKqT/DWhL9aP1v7jx1XKOG4hGXc5Arn3Fz
X9qv0RmCMeMgpGieXhBsENpOnt5MBxRxT/tVcmzigxyZqLvVntgXZiQSM5J0mkPV63Adqaq9NWq3
Y+3pLWIh9r0fmw0bHd1aJMxFyZxiQRTmEzDOmoJXuDKP+fKrzOwC+gxT+NNq9zQA+pE0bZDhR4PU
hCqCZAqf+0rQuVV7An5lxVmUcDp4C5+Syc2y3PGfeoiaFOp9lyzjGrR7SUUGkGdMk+XZzCgO4Xan
GNk9sQzKXpu9ICGIVBpz7opMbHB9sRWj78SfVKOeCe3CzDWLzFcVOkwMusJGl06Qlt7JAUNWDSu3
WFK3SH+MlBJPuzz20rluniZOMtpM+xSGBCX5wFUIhuOIY8hHGJo5oor51mljEMptsDA3Q1Jhz2he
BRQxUTG0U8gji/oMlmxbOOJgFKSH52erb3xGaBsNG5EVpbtp0wzgz536QJQR+DolTMp7DEFTsu9x
hok8graYvPQ8S1YY0ifyUCs3Zhr69LVG8ihmQTOZ3YZRj4Kns42OlJlvpf6vrkFJoukj8pwgq2wK
9SEcaRVsiZUyUpU6x1Pmt0W8zhZ45Z3yFg7fxDMpyPRMowwAkVeVfs/flvaKNxHtgIJaXZAKT3mc
5VtdCyrjaOOdlsOov5pgydpscJfBfoyWz7Hg5arsY9V2J6HOm0zK3VbpvQIzhsBjUDCurYE6YA1V
lqQi4te+T/KC7Is6ZrKngzZjNLlrEIPg923U+X2pwGEBoZ/ZamtV2tkjAYrpi1HvRU9f5vGK3WFW
TCrdikMDSYpulg15Fy3F6Grm7yPCnBU7oETEyaZktxfdPTcUCveGAwYEFCqTaWo/Moy92FZ6iHDm
l1my71Guezwn0QupYLqIFzaX15YrwTC1Qdb07FtYZ6SWTTvyJqvcE7V4Mrh6p8BPweeVE8ZfBYhu
kT7rCUciGJqDRdIOHz0+gqAsb2n2ZEO/7RykurHzI2afWQJ8E0ofE88nbGLUI+uE+4qjIpat4mS7
3nzTp5gDZLwbLfs8KtnJgGDccwOukC+5/Mlt6McRwBj7CdML5UfvefM6pOYztbzfQ0FM6lIq+lYb
KPcxj1qleimjbCEO4BWXwtrHGINzlUhf7WX9s3Ps6/g6xNgmm5tKtfNsHgGkQZXoj1l4r9RrogBd
ybXncAGab4iYt5IDneIa4o8M07XLygAwZJAK8Rryrxud+TDCibIaDIhDv58ZK0CQdevmh2pGr2Wk
3nL3WdqUBDoT9uRklekx1p17si7/15T9pDEmSvwEPuwTBOg9w6nNmMZbVQ99nZmmJQLEzT3fwzL7
AmCoajMUhGMfKe9shDvxzUpgdo/RcJJBvorr5Dwl+j32FTZcRfywE0vxNUterFZ3QUQvzWuaP9jp
bWY62d+KSj02UGMe656ynn1PQ+ezou8zcVbDXSYFgEk7BxMaEXAb/cP8bPLlOyuwW0ic7GLd71RK
F3taTgVgrpjivnno3aIsAqk22N9/MQUezKShyLAD3pq+pg3sEs5OPcC3FtfTaN96BI7CvAOgP0pj
EUSNP7K+90t6LrE3DPX8mEDhBoD76axT2oZgGSFQvVBdC1y8YCpdK5dFNT3ZyF3m0P40ll6qsv+J
ep9x2Fja5kAhl9eww6qYjQtcrq19x/dmUYCg6tEh0SUifRH0kykAyeuCNN11U77Xwndp+TNLEvjL
xM5Ybzs1fitI/y+d5VZN9AngA8mVdggTFEmE4gYSh47CYqLiyqITQfqMrDsNlo+6+qD3EMNxVDoT
6XCUT1NFzX0FS8CJoGOYCmtBfbQGCYPnHBjWl6rsBtT6vlTcLvyV5zdO816RWq9a1Wwj5QN/E1aW
T3UUZ9YCfaG4aeHmll369ApLBmEHVi4P3oJjCb781upq7uxcY+vxo84+zQSqI0NNZbUROb0b5X1g
ffVqzCVY8Mu+C91C7aD+vVD5Vh4S+7lS7G1HgZwnIOIZFR6HmXdXPSYfcOqvScWBRd6meX+piq/K
eC+JHGP9/ZUwCZRFeHPoG0vGL0M6OBiyY/UltuRzX4VBz7Mtqb+jc4kX5ZXTN9SzbotT6Mcacnw7
zS7FjiulSJrTRKSAXV2H8xZznJACmQ3dJvyWxuZLaT1HxV+p0+4QXgvksEyjdEIBAcIuCeXDGzGh
xEXH3fyxgsIZysNm6fYt0SEFnm+bS56MYXvRv+26u9ijE5hh/FQZhB11Z+9o1k4eoD88Q5VAOkBL
4Ww3Oq9m8WeUfAYHewVFowF3uU/z3NZgd22Q1fScHrmQcC1kEs7aABQ8PZaeHF9jBWCJ5GvhOjfi
aTGHcwW5srYUCrrM3UjjeU3WqTbTXZzHhGGnPeCQAx6C3SDFd8IBdg4ppJe+1d7xGms4LDIcYbMn
ypkfFtKXiozah7euL1ovssGTr/mr/Em06a9Fk+nIxb6YYd0tv7kI4uY9tSbu1eIqd1Ax618Vc6nN
3cBmZNTr0xV8C0epF8M+ZBENNDl2Pw2lrWnOmhO+zuqDRL93olRH/uIRxDAjGX6L12F5Wi8MldUy
/uezy+adpZJ3LOEaS1wF8S4F1d/qvSvU+rlwNHqENuHjMCDlhVikDedHWXoazZKg7Ts/pWNz0nbk
Toj9oVZhjEqH1zyTg6ySfulN7ra2c69qhky4NGxFvyahfK1GsuwVTglAR4gEm4KgWT8JT6afGuH9
qBjSI6HhfddWe3IS24g8RI8mUNVK0A6B3I2Xyhr2Y3zVfipE31HOPy1GHnwshOIwCbPZKHctGsB9
zqdmaP8mOgVoqQ8XM6htfR93FCwZYxDZ8bEyUXuwMsb1ORZHleUsgrdVKxbCP4l5YzTxbITkuY/V
rK82ZB8sxoq6cGWLlcZwMCUO5Ca7cR8Xi4SVD8Gx7e/2NHxrYe8eM7Pdj7RA1Okj3hN8TyDP4+bB
YlubNST58SvUO89kVAERHjhU/OhkFNDOJT0yRPoLpvgYlysH7xXOXpmjhKb1BFMIISBSS6ry1i/j
IWXTUqTlyTIgW2YzFgD5k4GAW4QWlj1lX086F2SgWeHDiMV0SOpbr7QnAiuekJX9IDpuFO/2SL3F
Spy22wrOgzrRG15hP+A0bYawtrhw55VnZOaDoOPHUqcbaNtNeGugQswcmGWu7fcsdt5bO+LcO0I+
flZyHd2NntVhhIb8E4O46nj4K0UmtKt6jX4smCuWkn5S1P5joqQy7J5bDptJSjnvpmEJGOijPOdy
6JlM55b5d1p+Bknac2KCMx36C3zkWMUAkonylyYpTj7gNdRu33Ekk+Ijx5Kx7V7K9c3DDDl3w36x
/uw2P5fVREJlIbgDLCgjzYkBvkoooQDOugj1RbcNVwvJfZQU6BWQRxQhsDJyBg1GriZh1X/0WbWL
U3zFPaPWNKi7EW81PTXlu92zN7WI0VEk7URJGLbyJzSLgpMAg5KRh6OkFUNqgrl76Pv4nM2TG/K5
6zpzXy7XHWoLDsmQSvAkKrwacmeoNDt8X0gE0guLpltlcGDWuTO++Bbvw3I0FgfFGLSXql/IWuF1
Wn17tAIMVzq4OvLK4UjLNKVbhhrtFMfadh2GNiR69BBSUpCi+9rX15ATJNq2MnH6ldewgEL+ZfNA
Di2oLUZFKO1bZnhvZfVCZ+mVtlM2d2SFZHyAaeaNg4Tj2X4suZuHYMEKboalSUTqoaFKecBDZ7X0
LRuA8LP6ng7zlgwRAsK7rr8nCwdRi6uI7FojjxSl4FC1GTK8WBx+W0EIQzln8ASocH2q+/LQGuG3
qvMWA/TeJbp4lDLtXe04KkEqDoDcI9nIHiEzUGZZ0AzSZZo5FcHaEtmykxMZKxz/Z4xkr1sLUxQ+
eJVbOPpFo/pWTVl924yXxMYxQ/WUFCHm2LGfcYtMiS5QlFZlaAjhD9Zcv+BSRnf6s7Sa360l4Hrq
3iipCOpY29r9ckiXnwyf39QB9qq0tzAleGvC/X/Vpd8aIWXC2eaUbzZorihl0t38zFqgqdwO4mvP
/gmEwa0xWLfqkzQpu7nW0PPhYEXktYd0Y2371RtchXvgBNuUsbeaaez/Z0VQLB7jpc8Kt4W2CndY
Mz6Wcl/I4KYH/hfuXdt91c5dTaVdbWBRLSmS6y+LDCX8UZ0+xxJRSMflzL1DT92ZT3ZUJtJh3cOw
2L8WIbWSnYGjbD/xkpSfVYwbWBj3uBiPMY3KHB9Xzqo3AuCb7QU9jACRkZ5m0X0l8vhOrdVGGWmj
kSoGMOZOYlCicBK0nECSzlMFIFmoeNl0bHD9wzRwdjFZ9S3dQOmBD5mIjTNCHKhs53e04vcWab0y
cGIn2nBuWfyGGQt3M30sIctC91UVEUepEizw8php7YUF1TDuslSAdlPU7TL19LOI8C3XFRreiDBf
HD3jaYgEyIP5NizNndqzszFpEHgpgevkI/YJnOibse9Rlr8Fei0WvGXJP7s1WtWEfAuYUbPdCPIH
mXTT1HnkaxG1ZjaAdIeUopE5y7mCCB5TuTG0Y3OpRV971HvCZI5lshm0nmktJ0CnoOBMluyZBOsK
H2v9ONToPMiixW/avMK8/95WYeYixM40/Q1eJXfc+vq4DJwUqaWzWOIXTFm2NFESluTikmJ13YwV
eEdbS15yXeYoXYBacwCRZQQgUnwyWwH7hxOTEnqGMmOclWQZzXyK4ICsOwiyBXx8/pPEkKiZMaYA
orxP4/ySGuOtb9EOuAipbr+SqrlZ6EVzzydimFCu+IzS5WEY0oxm2pYwHEomXxPykBJJm86i9coW
jh/mE00dDkA6yW51mJFYXcVZJ9eLMa7tvax5xu0/brSinz2l6y4ZMO0tuO9kzxnSdVQ6m9VEnXbM
AGlo29voKOuH5/fZQyRnkQ9BgNCGSmzBxjzhVuFC0YpO41lIPq3h7Auw7xQtOEMMm2n0EvGLlwOD
ZqmVc1dSMOFOWbkbqgX9aFzh/2XyHbGNyuE80F20/Fk22r4YPxEr0q1O6Mwlc4YPgMnmmLc/VENt
HCwoqLEzC+JAFpZT0rU3+odcdPMOOhPsK09qYcuM0AEJIttu3XF2q5Z5NW9kt1r9hPD8wW3cJkDf
tVwdq98mis4xJE+CLVyBpF7UgLn0D2ygdCUBFSTT0pxaspJRyQUPbVjZ1APOf4JIbq8C9zTHli6A
Sf9RI87eKMy6y+htgeYB//OfchpuA2t8ibAZ5FXudxJTv7qvQ18zDTwQI7OGsOt+1rx40KSIilM+
P1N/ZLkpT7tH69guNdkSZCod3A5vfm/gFRfwEqa138vkigGZm8NxGUkoE1mEOza/K/LwHcsjZyZD
CwyTukVFRoNeZ1OaRMqZ5SZ+MaV+cZkkckhIBmBkTv2CAcch4g0kxJRDnL5MKebM7AKjGpptPbpx
A/muKwakbk59zEGYzeTtN35N4QPiQvLgbU7i9E8MuCBbmEyuelUlU7/2ecyfJbjjiSiGcFJO1CFW
yk3SHnJL1bC4Sg0qbHSv9fmsFV9RJrIVgMNvLvXQXWBxw1mhWy+Vu3c5UT05wmplt8a+KHPhtm0r
PIoe2V1T/bEkgIvF+HMirOUquo0ZI+TSHc94nwq93Ya1ydUr5CwktVSTZRnZUqj4lsRwximvPVVc
fpF3wjV07Tb1eurHJcUuFknh7WiMB82q/HiFdgml5BBsJOqxHrRTwRfl6iXzybF8jh0j5WM0B78P
8UuvT9oQ22erQXnDE4x/rWu3vSQC0SUgHZQ49erWctx66E7MA3i9E1wJap03zAkYCI06pYIGXUFR
/lXb86dBYwt1ArzWk8GFSKfTfdYB9JthBBAJd6uCA80jwPZlScV9btTaFzqeNtytjC9Mz+rCLsDO
FtBuRyKTTYYqUUQpVaMQwJwfpwIYCp3x0PzjMIgo8dnOKpMJPjCct4iUMTwlM+GIaRvmsVMKtvEY
1himBBc4yPDQIv3HyogDPHkaMVJvi3VQJHcrjzfUCfKBo48q6amRwh3cO9t3oCBbqYXoUGOsw1oN
jQkIsVf24TNuYBKCMYwsxhQWnmGcJhMyk41Ohbs592PbsDa64dzMEicHJROMKzVxM+Z6gUwA5hzq
DeObCRAR/5Stz18LLMtJaq+FpuFjEr88sRViNvYlRYI62M3KndzW2jK9FizWO25KXBCUnEnujH9Z
KLpXpw54XHxdTMhVzIrGT5PMjDey0a0zI3+QKo3wMIROlDbpIvpYdivDisg10AveUEk2M5j1bepK
N3PTc6CEzOUWqvbLockgCVQ2W3o2b7pAOomV+dNJZIP2CpTz2AyfHCPiyFhg+shkDDKW3tBTad8k
GhBcGmBLgKTtT96kcE8jFWpxNRIP52K8pPNL2L7BQX1QIQlcTEl/XtJur2ISRGLKr5bzmwNcDZqF
7s4QkaVIm/00zIclhjgXVSCQS0q39spA//iaPu/n96pNnIDI0LDRLTbnKGlij6o7BAfJGwxcOryh
jU9FRLjNpgQXOvrxqPP0mk1UcFg1X6nUfmATtsEAwY3JmAuoinKvWCljRT+lcJlts5OCvqnWSrlu
m5gdhC/xFw36O3VWALGmBrZ3YtwAMFPwNL6qZk3nzRoIc1oFWLajfyja/Eua22KSgd9UnoF3m+Vb
o3M1pGcDf9/IRxoCt6ph9DG6pdo8IcWYj0a1jZeiJMyReBX2OT/uMENJVsPDIeRDKuWnLKqp9iyS
K3ut4xKFPNvr72a2A+b33rpxujkVrRbvQupG+WnKl0FeEBi5k0m0YnF/noJK1v6FvfNIrh1Js/Re
eo4wAO5Qg55crUheikc1gVHCAYfWwE6619O9r/oQWWaV3VZmVTWvSaRlRGY88l7A/RfnfIfHowsP
BBryoCV6GzrcvY1XgAEnSZzChVIpXL45RvmJDci4rfrsqDlMimxj0GMd66Uc8CkeihZ3CVfJ7xCp
fSUSdWIltyp1+DuH8PeArmFSEJJJ6UxUrOkEBx5Fnh3mMyyyu3M5Fk9sbK2j8LM3GBrWpfTmK2JX
vTU6ojZapQgY9Apu+NHaFQAxsIswAMwqWscse3LyKMDDMpq7Ic1+Q5PcCF0Uvw096pwb3bYclXVE
+wARiwQiS2dnIGgzj22Rn+Kyfu4yjE4U1cmhZQ1cFjFPWsc1qC0sq4ISFgjBpqWtXYeIZPZhI/f2
lFlkV1iSnQXatKZ5CbJG7UwVlnsoEGCG5WkKI3wnfHyAfF7aiXkZQ8SB5fxNBVd4KwZ4EqMRJhsr
sJkwN7aFxV/v0oZCJ8HVyDzzRimxb5kEbR03YxPntoduiPxrjNOo78U7pGTGU6bDkNJ7DuATXdhw
/HjFfHFlQhU1fEckJ63CFKnUXNVn13NZOeuDE34Dvu6RVHYUrSYLpxrRooUPRIfps1aQEbUAYjmK
7gkzIylSre3sIjugNQDO1S23pMBNfo48722wMdi6MZJIo50a/EDeB7Az+IIJN4Dz1XC63caQrkho
sktkAM1TozE5dknxHVQ5Uc2h3IMw3Gm6442OQ9JfqQdAdt15ERuXqAcy53dUkh07AzfugQ9kNL0j
aZNiAJ9I307lmh88E/VVHsJErGhh3Rh0R/kAx6DTs9jIAjFGNpX0o255aWxCbL3Ue2NU+DoVeg+c
fjh1FmdcH8Kgm3DKEQk1UFPr2GaiszBTjTcX2/ghnWCftrys2LE9UjwwUZUOftwoGvElCqAW+4GJ
gxNPa9dl9ZkXFyXLV8vGGDrYAFUKo7ziNaIgjiegELFmKoMpZmPZ9sHSnEntKNGpdWR9VSC6S7zx
a8ltOZLghYUGPAFilrWX1enasnpvFc4UYIUxPiTC6rj9QAw73kcTcm5wSY9EeHGDE1GIJhvl0GFo
tEUBZV8jGfrssqAxIgmXUTCxvGdyyxhxY7vMMChryRke9IsmU28zeeRI8eoxhmieiik8J0713IH+
q2P2qhGl+7Kb+2WN9gscp70dDf8GIG+7q9t0Mwl+7yhs3oqg+5T0qiBWvBuZskwjiinZhW7+Vvgj
0VZzs4mbIThxayQ3WsXvDcDyvdfn4zFRcDqzmHRdyD0sZyYPDGRnHPDO3nYYXhFpQL8kROGxtJmS
+u13ZbAyqRcB19S2XyS7J1uFrnwlbe7EnqeS4AAOvyg5LWAAs5xvrMwM7rgQYYsk/kIRxKepYh8F
Sz5/qngQtyVazlp400tKaqUgn/qSFVdCIyuy27bZiPlzzC/UJTjhIEImUWEjaVHDJmJ4zXQdR+Dc
meQg6pBkyIyuLCcuICrZpMYpLbYKoU8ut3WetcixJZKIkUiprFfUjaSoC6J568b7hhlarluNxrkp
lpxsmETzmMBzBySJ2hrpYhR+eSVxwMrEJ25V5GolqU2KzrQ3LXbjZLpC8HAduXESVrFD+Za4cXcr
BIjoGTQRlUeImFGxXmjTj7ghdKoOkV6B3WQkAxttI/3uiwD3XTplmPGCgTzfxOKr7RCvZPqGKpkH
ZuYdYlSgVrNTfBi+c5MQeMQuyYWK0Sx8GeU9c8VZm/82C/0nzUIEqrgm1p3/wCx0Lb6Zf/z7CS78
v//VLCT+CqRr4xKS4DUs38ON829mIdP2wQF7wd//6J8oY/IvaTuebdq0PHiG/skshI3Icy0T95Fv
4jwS/n/FLGQ5Hvy0/9csxDTYlb5puuhGLbl4pP4ZNJb0sqlawvo2VeDSEJpIQktKUhhci7qxZq+w
k+zlCiu7AIaBlTQ78gUp35WmOD5rBdJyJo4Rl575PATyO9LmhWrjrW+i4gXezxZW8XMe4BQvDYck
UaXQ6pE6JRN32of1hBIOzpWLSzZ6cIwAtJnNmpORLRuhVVEb5DfhZkRMuBXYH3NuJNyrzns3MM9x
yLwg7kBShzSUf24H6gtnABqS9C33U6gH4Hn7Lt5N5PYxAkKRWkJZyWe0WhwJC4EBIAWz35B0+zEU
HhdS++13BLw1ZEQ8hDFdakAGLowwho2Z/Cw0PuiE0njjd5hJ/dj7ZeniHhyL2AwuPF9K6wzmk56E
5pK6rSY4Pi1fFNNaYuTY+k/m1sZ4EiR4U1kezgo/rTWf2vDZuFg0MIn8DuzbFsulpUh0uR+L8cye
iyY6ZiRaHt2QkQnGygqlfLbsY3Fs8S8Et78cHnc+25EgOtgeXnICJQyZEMUHBSNb0Csv7TjuXFUe
TbaXgDFzk/kgOq8eJXxii7MVTY9hP4TnLBrSJ+lz3XEzPGcx0oDsmYzXZ1knyW01tuQ7JqiTW++r
ZxqGy1YOL6nb5FySlDWJu0CseaRCdSVQDCVAd+zHZf5btKe4Sw86aMW+7xN4tWrsdgZH5GqUNNHF
gKSZ8nQD1Y2hlUbMOwryPaIJzcPYIDZLapTpaLJIl0vrXSQeq46BodVtTLwlGPrBfuNBs67KpOC2
qvEzQX50GIoa9RSYB5JmtfFEnT4VhDXMcQlkgZQvVvtAKhxQEhZOlVLlTyM+pym6jalnBEGBbf81
o7DKEhN3B2gzsoYsqqaAZjkEUOEvEM3xZlmj9Xm2lmD2p34Na3hV92jABwBfrL08psCC2qiQ5tZj
phTBnlrqfGFvrP6XEAJUDcW6l38INToMLXsYRoTzQ4OyKYg+iXAhH4Lv1fkwYGV03LdpgRvG3Phy
o/GzFmy8BcJ+GHUlpIYlob6PfLyxpL7p9JAZtNTxaXTes7zdFUV3DJ2vvvYYHuPCCv5Yyf2SwjzS
nTcyWBWwecjCruXBZp6fuPtk2CF0w3S7T/N5ZwmkFhCW0wFVFKpuyjGe/leg9YlEadzesk6py6es
fPGRCPVmc0zQBgMlKEKJWPu+4DYOyIMXIG4LgAUO3qa4RzYQrrPqIGx+HbISYu/ClL5Eop0JOk3z
fTAndGUvBRI9oU0kZ5iVwifXrNHnvvbwBSxWIQ24sJZol5HRbg55KONTYySwifOzXf6yMDZYBcUT
s/wBiwkuc5dGOlkJj44MLgCF7SI0hBJTYrqaYmbUXLjpI/qiCcVDezHjM4IVJ2R6MwCYmXaqDfej
3A/oOjznvbceSmBDYMRWatq53OHFvFUY9hmjIzY4Bka4ZWW7Dnzi2JpgbbALAZ27Ut+I4NZZe8Hd
wngfZF1+1vG3SgokWaDRSnwD7+RxbkA3htXtIhc2kLPSe1TVR5E9xjla1QyBtZluRUd8i8FYjHWc
E1e7kY/G7i4hOjmIzob3GiDYA45d8tGMzKpwZOO1wi5FV9HTv/uMjVCtEfHQ+S8zEkTHui2b5FyI
ckXEziUv0YuVr8wiqozyJjwtc2okR6V1jvofO7yW1xCVfs9qY7BvRvAoOYLhaYTJcmyc8wCSoUWR
Uc4PBtQvVzFFrs9e+GQzD/A471kG7Mf0KUv6k0aQocpHvOey/prJUxrta6WY35waLG24yvRwMwU/
YY+SLipJMycCe9j67FPEQCbJbO4cCPPTwU32Ux5tsp+AkTKK/2PKS1wzCzacducGv27K6TIjaSMq
0HF/TBKw6TXbmd8CwUaVnxL6b0v+MUes/hMpT82JoboKSRz4k9NJOYgOtE2MxG878gv4LMkPhcRG
BfoKPyhQIqb/64yj2zpRHzO338+Oj0LfOI5LA2beG9XWM/BOWXeCBXUD4BobYv1qRS7hDV8Ru8uu
9Vdh8TwOZzjNPnVo3DAvy3BaQP5l4W0SD+SWHwQhFvUOXDjiq1OAji2KGFxe+yknKOa11r9ctCvb
AWfBaSnigmU0T0PSrLKKRZ61JpZU6KfZ/WkAvKfvDvbe6ruISZ4M1lP75TJBBEogSmxDDs3vwSOJ
EURAPu0QhzRwu65+8eBNUDWthh10XfVf01CyjrAt92hNBI14fmxtSH9aVV7Oap29946sI7U3msTY
1ItXEjT2vV5KbVS1gFjf3JllkDOxNkg7J3wMnLuBlbgHRfDZiBnGDigrAXmAh6mmb7g1PhkNy3gt
ql7rDlF6XBTIPzsTYQ4eicJHL+hBwx/9W4wMzp+ufbfzxNvmqZ1thhEhkm/cE80bPcj0Kwh70oFG
jipDtoQjubbHnrD/Jdf3xSWYBeH08g3eF/TZInYfG3D8e7hDOzci3QUZ/Se7l2KV0VRLxMvICEoU
Vh0HvqFMODj2AIbBXHcDHqm7yKrupu6PyWsv+UGEF6N7vbdiXgbMMgF/DuJUZHo2/gM/PsbmJ5DF
Q07Mqr50wYS5Fzmx/+sne8+80pk/TZq1Tz6favs3bFGwDQTODb+td6gHRroXog0IorlnF7Peydhj
dfusB4zN7iEX3bYTyK6YFQ5uv/HYPbjyoaFGjEDFKIAglr4Bdx708jYI3qE5roz+bxn5cjmKdEA1
KLdaDZeaGCpQUyc9YjZyUm+4EruUb2xkC21svqW1fTtnKofTj0JiDhlOO1WJEbrgmIex7zckmzBV
Tw3f+mbyuZdORxgm6dGhmq9V3ByVQclDJjf3o5spxtWOcwaERmJaPb20xqZJq+HO6QiL8We+nKhh
9KwNpjWL0iE0L3Gub+N+ibRZwseKZQcHIvUxhQhvehUjXgN4g12W45HJzLpswcuj7nFwqzDPHKBY
X1MjuYSI2suJw5l3wVrZfqJ3lSCsfGhGmrzoGSBRcWN3tdr2SzZrN6cXX5CGMWOEeAglwazRQwzD
bW9F0EKIeqDXzXAQFySMsPRy72qmIrylA1yl2MVFemKtMW6GgaCJxWTejFN5k845rviEOXilP1kZ
2ktBzKB3SI+B18x8U2RiGE+kHTG6hHiYFWuHHfw2MVr0xNm7NfURkoLPyTFHxHYAXkBU7RtdYV7Q
6Q+CncV9hQmX1xb5LD8Qn8am8q3nInYGnqErv1xMteePLG3jXR1yv9c1Vim3w64ZG8UpQ+QOaoqY
10xMwCMTax8qJrQN+Cu06QcC5AgMrJTPPNjL13PDuiJKIiQtPQPTGvFgi9PUaMulO6FSjMyx2aGf
aLaeVvhtVPqYObABYmw1BTbfucKIUmRc/bVVvOUt9Ng0PgUR25G81oy26UY2eTj+6QX9Azb1cp/X
8tU0MZLWHuYrNR4Ny/rD1vpCjjwjYVRWQZW9irzt7sbsx/XbG4OZUzv5FXNCfvNBM4dpEUDE3ZAd
ZjodPIzQ6/APfiIuiLnT9a01oH4NZ+nvx8WwC3xrk4jovY2iP8qe8MBCFM+J4vFyjYGv0n/YBzPY
Ey0qOG9kjK+dMyuKTwR50bFE9cXcSK2nCBLWTAjIWowzmXkVS946r3hOkgHfll2iN5gpW3Dm3xnY
wyvpnibgJQxKjHLHoONuGKPfSECfKrA1GqoxCLoO00OFVQJXpsderjNifJq1fTATkg7Rw009MPgg
N35tQfwML+plSpyXOqvr89BARwB+ikO5otJ3ckNdXQ5gFRhnWFvptrCKd8cKd5GO2p3DBAmxDunW
uRpBNVZa75x6GbVAkTw2Ugc8R/3LaNtgIH1MeHwSGcqhM6q6u6LLmrNVS+Qenv2i9Wg+5XFXH0TZ
eTDS2OE69cykJxGfZWbUlwlr5nqo8Vr5I8izaXoEqyCobpsvs3Kigy97QhH66RK3qGy7oSLbm3iQ
/SyY08BrLTedjSMcEXXpMmFXZHTZxNx7AWY5Nc3i0POf1Yjjt+/HzdiD3FQFGeme8aKWPIZSU9DG
ZMhwBEw7PXs9WY9ecvbrbRHmKLVN0jW15E+FwQpp8F4pjyYv+ZPiBQK8+dHVyQM4J8BaodsjQHyq
NTvG4hIl2KHa1OXL1fFOCf0ZI6465TMQC8BRzzrDujUNCCbcwLxpGu+Du5n+xm+2kwjoSzRykKQW
9Dg0SjBEqXsiTmQo5OyK2KUETPatxn5mIPraUs4MBV9W4fSasBygCGU0ssfR6kl0BRSAKmDVahB5
M/bJXg4oXbcToDo8AuwLKs/3ziUa9RA+ym00EQZv3SY5W9lW4+zuGalmNcbLXqiIo0O3r5khcYzE
9eNIvRhFZnGtMg8J19w/s8PdOqFV3jm0TWwg06ueqzduOLaFC7mYg18GRbeDuUUPgQ9qpYcw3Mbx
uauxmvCgJDi4ugNSkA+7BKcopR6REcTrmiQ4NtekkHjR+N4bLCFLme/84X6yYYP7VjusLcRVK4/h
epho+27sis+20dGhLjGPxWJR8pYsvJYJqppddeuHn1wnPA5egdHBSggMbTFCjiDJ84QlkSRJpnPn
dybuGIbRfXfmWF9N3j36r+Qyg8Bu0j7fz5X5naTgfV3S3hBoDePNzKyfsBixmWIe2qFrgtvMR9qa
Z9spNfhuLHSQYNpCNzw4c/pCbSZOvgOqu58jdy+iCi+8zbaEHKFwnivYC9RtkNeNVj8ZfCZA0Ylx
ozh9iGyOZtYLm5oujs1K/i7a8TjppN+YIiGcsCtvsPtXXcKIITuRYggmr75FXfPLzqc5BXVwbIrq
eeAe4y6Q2QEpUWXLPzRtexXO95JLKK+xNPYe6D9pI62dPS6B2GCLkubxZyrRJGXZ+NvW7qFR5HB0
fWci9WID4zvql2DUjRTuGc78s4lcZ93W5Vn39nRC7MYBXH4lHV2bNTFvsLC+zMkIYe9sWlQWSW7s
oz6wX/oOjWE/2vE//mtqUdJ5+NknzLy36WD0O45HfFSpb23SIv5kyoEpO8qru5JOhIwK4zoF0ynn
CtqMgd5Hy8OXzuEzUboc/lpnLJECB1FOfzK8KMOh1ezLjpeAuq9ty+9e8bLY0yVnzfNYDkA5C+2H
6zS48RPEA72HBI20JxRcSu4nS16J7Xp063NeurepstmSZr2LArh9nGfx1Kqu3MXztWz98yC/tGIa
IXT2C3ARz3nh3Yyz8d7HHnRAEmEPs1mG28F5kDNzugPpCByCkflekF28YQj06ZhYvmbHsG9rjVWa
0KLY1dFptIeHyYQ9MxbYG+30PhZBskvrhv+D5zO9MV8GnDBd48l9XNW34LN+ALqjt7CrHavkYUf+
r8D9LR4Hq6VBDxROSCYKuvlaFFAV9pnRDZ4XTLrvhcB98p86+Zqj9DULyJQKc2eX1GGDmYH42D6M
/8RTxZpQVukOXCAJbO7UHTuv/Zzqbjf7/k1TcFHFNiJPQIBZGu1J+Oso97EyGsx2XI+iY4bxmZCh
yjBmRCAyhALmDPtw4e5Dw9inoUPXWchda9RbNgllhArNuHW1e5ONoGLCupObtmbCySyRl6SDKV86
ebWa8DzDkcC/qwcwn4veJPYPRJxkW911F8PSrzJ+MS2KDDEE894dH+KaDjgHS+FyoFf+sXTFS+7I
b8/D4e2GIJB5GOc3n3X4xsoGlEzsXTXUyST/RRGAzzBX4lZV7dNcLxrdqs4uyuswOvPYldHP2DbO
SdrlyJjQQ9YOQJKxCyPFuXmNI//dY3cPp6gdHtv2VMfRjduKLVkRPKkhjg8m7dnWS8aPyEAYHTYF
Dsji2OUZovoFtQeHFxFWdeU5uvrczbsU7sdMSZwpNn+N0+C5XXgR0cyad7THHteVd2Dq1J+6SAfo
MwGiF152LCZ/qzI7ZK7oWajuUfTIdOfWBUqaoHuGcgJcTXDwhmH1GRO8jSnB3Lvda1iHOCZpoEPS
wtYDVtvpdWyjdCP9knmdbzArwtY0mJiz+rKiWEz1yVj+QqdwHxYH38b/2sSc8qnL9r5WMKSxPZOj
A6KWTbbFYho2DX+RdX/XxBPT58WiiE0YaiVk/V5dGyd5N0afWkN50JSAQWyMJW6tbhFQVcP4LnoQ
HVn7FE+S/tFF2zPZ7WcxWeQvEZzHIJKJQYkaLzWzVRjQiYG3YX3btXe43F6jgA315P4pvOgjVElH
0DK6WQb1SzvE5b3o6MywkkAnsV/ZL/JvPmo1/qBHYcAHjKCGzrNiVc9+1JwIKMd4oi1xY2sglJOy
3914ep6m4VJaHRsqxpFZVT54MyO9ZR4+maBYAhT0jcYHwE/2ngbda9kUV0shxWazXzdWyLyIfmwO
q2/DKv29jCg+/Q7Ahs+vYgb2A3/sW6HadK2oZ1edxBXSepzgsU/LEsbGB5t0ZFYYaRWn2LZtmwWK
xDjebCEsOjsdd09hat5U1QvyA0wACwcI9swDyqwXtKf+ufNMZPF0BpvOKsdzp8TGSNB9eC2Xr5v6
Sy+KuADkRkKEcjPwRcgEVVIzvTpe/zgXNDCBS6BT96JVjiRgToy9ggE02MO4Jx6BoysibgD93hrT
f3iHeiaQPuNsuzi4M0ELjUDTbwZYC/uQ5O+o6o52TchCJ3EqNGFbrfteUv5HT3bR7cH/j3t3EeB6
yOoyCAHlIs3V3Ic9Wt3/3gn+53eCTsAe7j/YCf7f/z3E/+d/tawo5unfXQ3+/S/519Wg9RdJgMKD
Iehazj9ogf9YDVrBX56FecYPCNyzFlZgXtSt+p//w7H+EigZRQBfzDWxjP3TZtD8i/+9K5ee1HJd
03L/S5tBsGT/32bQFiwmfbksB9GeCsl68p83g9SV7CoiHDtJiU5u1sdhaE4chwx00EwjiA2evA68
Hwl9zwnws2mYzX0bj+d+GhD/t8O2gOWOaSvERlZRxnMleFGl992MhV1h/S8tDQz+byx8m/2gRkco
dHa0AzZ+Acg3h3zBydsRg1XECSnTn2qdLdD5Evr8DIhdlSUj66GD1OQQE4b0EMCxZZtoqtwb4WQ3
sZjO02T/UaMAub+g7rvAWfu1eiLW7jN0lLEKzbA5xFazTIy5rjBp4JvhKhmQZY15+MtGgjAJ+Po0
GP2C248X8D7bWUTwfXZ2XJYYcNt9GM32xkVdeKBT3PfqAYHVGtL3Sy7qD8OgZG+LBDPy1B9zSFki
Zq8oRmi8HbkA4xIQMCSkmJJrdWZGhkxMe0Szhq/zoKaTlAsPzA/OYE+R/ofzY5LQ4+UJWQsYv8Yl
noC2s1riCrIGEqNLtR9VAeFJmX1CGpFQFLLs88EezBzHAsSXZDYCLEsgSiflyHDNB7GEJaAMeupI
TzActiONy8gvXKIVBlJQbS/4KHXDemSyj6PBWtiIGGmqeDxID/tyFsw/EsUEbWAB6HQYWZNgiITr
c+6dwMDoytBWVR9e0aPsLjHzeE67kVlAfuCJApfJ1kyKxOB9c8YShOE7/WbUPFAhHhcWoacaeJfT
A1YpOf4OvmeB0BYNfzjtEzcoqfEpwQidOMQCoXzsjgxYQbofCPUjhrT1HxgfM61bLGhpgTibV+mc
5s2TLK9TEn4Ui58hGoiE8KFroLrCoK7mcu8RQXCvHSjSqeIwzvgNaeerlRxH/G3SwLzWzz3TWmJc
yKklbq4INj24/Wlwndt2UZUa4BvHqEh2UcreNKumB2txaejZDC61IqVWC9CzgxMSzGdld2MlaD70
PecGNgV2M2IGfG7mabrG0knOAdS0LkV60wfVveqYP1XqClxnn5oIYkHls+DMaNy6KXvEAYKuvlPs
iZ322eFroSjj4WtylgUTFIMNAfJnmMCL3nRXe+Gba2OT8b0CepKw3msfNF2X+2/ZEAQUVtMbKWb6
NKnigFjbWtfzzAEB32GIXjPJxlzb6U2p5bDCRhEL5yMKaZSikUsUaNHZRk1pLLLKfBFYumF2Kdrg
ynfFUGoRYaaoMYdFlumiz0wXoSbohEu4SDcjyt54EXOWi6zTRd8ZL0LPbJF8ouomORj6pjWRbsaS
kRghFKKukYJlWESjFurRcJGRDuhJ1SIstVGY2ihNw78lpzOpg4QmIEALX1RiQ6hT3rVfhKpwl9GH
o12d+1+IL+YBHHy9ESi3MBvivuxOjh07m0GYeHGn+oMgTfxUGs6fZlqZC+O2IYsRkOhTkNjjOoyv
1iCNjYsLkFUzZ1pla9b0c7+jcCAQha5nXUmghEvWTBPz4dHa/1q+iel0xP9ioZc3ZyIoKNMBOxHf
s4p7V2xrYtINhbkFt76YYIG4TYxgF7KKInGc7h3XHIcA7xYii4lEKQpOTaNc//R+8pxkjrMfTf1b
qMXS41WwgfCJoLpdUp9/OwDTTGzp4EXyB6FrC6cy+Ur0QOBxV7+gEqW7klh8nKz0dwYTINsMCe2u
s41rQdSIOaayCXO2VQprwyo1LZqAHz40Nn7anxB3vkdZRYaSbzFugJBuStYdQEetMrqD1P7QWygt
W9lW+wSOflkB9/CC+ORGEl4MARWnxpmWtNvuyJuec0Qsfw9Hp3tyWm/cc1i8eZAyfB1/Ih/zTz1J
orpS4Czj5HtWYmAhNrxPMcNM2g2ZWifALz0YbErPqnPpm3RHAm7CmsTDS9mnN4JGY2sbaMaYWpt7
r665UTBuwPMc92Qi/1JUf5l5El1mK55u4UesYa1DIVDwuhI4iBA4oD63/f2g/P1gOs9U6yA0csPZ
KpwxQZ6yf6ywlmczOScTVu6aOK+hZKG3wOsZZeHoim2xw2CHs1eOHathv2OBOuEXAF6nWus3kPIj
J4SCtVHywJBC8bWzxG3J7tBl/E1Wtrhx+Lwh1yJ2iYOTtizyG6R1keoBI++0iewuWsO74zD1YP83
3Fcl3K++/UjcqNjXcyu4I5CLl36vtq6Z1mttUZSnrEh5S4ljZ4y98mC5ju2yvi1xhANMgESGQ6kC
8rCKLP84YLRifYwrmXM3Xsc1Jq+gakxubJqpNioP7eLjh5N5xMd1H9Vmf4QCGm56FwlN1BBjkmK9
xrL9xoHn84RPtF4BPbag8CiXgMElFd6d7RS5egWehCQCJlZIKQAosP9h01c4wTa1eT6jabTWUWnY
x8TZW3kGcQ864VoNxkc3OjdO1Pi4aLKFbwUyzmcyosu3FBAxPIdyy3l3r1Pjeeog6WKigYq6WIGn
MbtlQcUDnyXOlu3JM2oGKFzmBxqDeIchvsBd6zec4lAMEBlb0caeGJfSMBZ4bWqsmGHY0u0UmEGY
N58npTBgFw6Z4/ZwEcNwo6goTumnh2wlQPJSuZgdJb53knff6p68SHsU57Ig9bZPw0tQwb4dQuls
iTooo2zcth2nfmUSuZEaOOptfW1GeQECwbNRNyRuBWzIcQdWs4NuktiUDRy2S+BBRsjFlJ2UR5BA
gsCFKR17y4hYryr6Mk0DV5rCUTfqbj/WBX01BDEWqf0HJRME0Bj/QdiZirUJa03TiW/9qDrmzkAx
kbJCxkfDZwBHqZn7PxUpMUabQBvCacZDXrMSnhGXkB67nszZXQGDfOR9yU/8XOaauBFHddMqgAe7
bnNsmE3LI+FYlKEWwnZkWvNCBwIwMTfewXEK7+SVSI/kHC8yH1yBHEpAZzB8t2dQqQwe89LbEIu2
rxPP2LZYl9dBD5c5n7FeDaZrnM2AQTDtHIE4bbubRixmLiBHMi/ws/YFaDpj2PYNmKnAkFfMrj9i
8Q6JufkqkIBL/Ie7yFy2JVN6TakFjiX2udUEXSt2Fg7KIUELfwp1SOmkGH+THZlCHdu1U/LSgcZZ
GYh5aswGSsEfjBxYtZiNp7WMkcGLprwm0EjMIcOu56jbMKiB/s3F3VxivIxtRBSVSVxo0j0Ei3/B
GJxrx+eOFZ87FsJr+ZjxVRAHYELzw/xQtYMilMLaUxtwfIbNAxhie6nQSWMQj8AA/X1j5z9WiUNm
6CJJkQg5NwaZ28506EqmhzZLWvIJmi8ny7ainbqrMO9KAANbYRT3pI4y+4V65QisSI4utrNIPsGa
fY4jYFi7OhSps5Zfpav5nNA6cuS4z3Kcd3ZQ3hop/YNu4IFnZ2+YHlCEFfjj9HtOxLKwblpKMr91
+IlDQa6lpsbLCafgqAiQn1i8IWSSAq+zwmBhP/jmLhbRpz3wm/W4eezygan77TD2WJZC6+jEYAqH
iYGSnQYsJAA9MIPsKIxvfB7joyuCR0fJ5KlIX3vGK6DBrfhmaM7JIg0oAkC92QiteLrIErmKSkx5
68wOE5gq4WLvbRoE8Otinm+akIe56oi8U0H7oIqqAhDJgT5EzuKzHHamMbAo9+rgLHk+N4a74Sul
AzFaD4e9tUEzacC5meiQeMXh0nKjibm+NYaMrXVDxTy5DQMj8qGyykoI0IkYbjbwWZX+YK9wHEcV
bPwFzJgxDQ1MJA1pz/QwM5vHpC645kviFFLScaq/U9om3orahiyWxIRZtKbNnLSnygD9FY7VjvyL
wyi6ca/byWEKd4dWDS19yFjOg0YpYe0QvJjg+sa0Ivz4YzYlcK2wfutYOK06xLg7Naz9G6u8T0In
2ssa+QBZeeKQ2yfKZrwFBA5uZ8UH4KEJTIPJOOVp+4X1XOP22wjdPTGZY0XdLIohun1iTUHlm/iY
K5PyKRzJ5GKAxM1ju48uPl+Oun4NWgzEIRk+TGhhwE1wGpE3KXajzVF6jTg5qe6OFUeO46E2mmlI
t4YDEqQWt2a8SA2iDt+CtP4Ew8FEniKNUOxTX3DC1aDQBC6vLHlySpzeaYo9z2uCB5HVN3VB0zwY
nrcKSudZIwGyZPHqTTMCmL9DsJY4rGYJxvJIyLIGQIX1EpolTfdOLjFahKLFu9H+Ma0cfiqGFeav
ZG4t4Vt6ieGakdLUSzBXuUR06SWsC8+aXvswYYmbpD5wxozcD5cRNEZ+FI/Y7Sq5DZZ/ZnmYSU1a
M4e/4/q2scjd9mR9fNoA0/MlRqyxCRSrSRZzl4ixeMkaY73hLeFjokxJ1V0CyeL+ZBHXskoD0DT0
zzE1OklyYfScgSFylliz1CXgbAh27hJ4xjy53xk2IWgEI1JDuO0bxh40PGx0+Dw/bC0RJ3WMPn38
x0Zq/ARLvFpEztrkOJ/QjAkDda13P/FO0ErCJZjN7QzE0RFEV5hpQEjL17EG2SaXQDet3K9oiXjD
OgRtCHFBlRAs4iIpILMnOUyaE3WYDiyJkyUwDkXkVS0RchJtruVS0WdLvJyrodcsgXMJyXNIm/+F
vfNYsh3JsuuvtHHcKAMcytHW5OBqETe0nsBCvIDWgEPM+Wf8MC5/yaqmVdLY1fOapGVa1YsXcQPC
zz57r00spAi5d3TemyDWKrVczVEotiyYwbjpEjsbGX1jMMqefAXOAodK7Ctm3gnuRVrBhavpw6Na
FP+Drsj7pyr4D6qC3N2O9Z+rgjdY7v+sBv71D/+hBlryLyiBpDYsT9iujYb316CA5f1FIsQJ07Zt
yf+oCz3+Qw8UpmVRVv7XQMDfakWoIw98xxQBjwuTQAMq4v/496/p36Jf1e0fTePd3/33v5RDcVsl
Zd/99//GH/2THOgIx/foSg88Zgbv7+RAZXGOHUJ4uq3pfWHmYcLKDLBU7G6kBv6zpjs6PXQuxu5N
reX2ANACGBa6D5fWhgo43SweZ1Uztu6MTFeb4oy0HOe57RtJwSHLpTj/NEIitR5ThY+lngGMYHUM
26o1fQoKEDKamNdMpKpzz4CVeOqrVxisaOMd1n7FPhN8mxUF+44+CdKybOm7j4gczq4hZKB1Lloo
78KIOECJqMS267Nrrx3aALcBh2usWytvmuedRZOzlkMuPtCuMLrzlkFgW6BquB1dyifrew/iBHpD
YwJVE2zYgHxMyy8TMCTNv/iiLDcMkLMEm9sEP7Q7ge710neLd/Gmd4MfhWKaDDC1ZoFzZ0Ie6mSq
2eVEe237drLgxAGXoKkFjLxJ8UJp9iVJWgqpUDP2uCVuWXANpy7qIdKyrlqPMHwGCm17H+/UXGP7
qjpoHq5HtRgP9RAk4ijkS0H4mpGJsYOgveMpoPwVO+TwMFAlfZhGlsgYvYhCm0ca5D9R5xiAOBzS
+gHyYMqWU72YLe8B8y0dsB9nRvTCr+CaXKt3nCAQBH1BqDpYoGEy+cSWRYOqhKjiOfGOcBq9ZwrL
elx9Fj7uksFMqJH11JWKLSh7Y623ITYWCu+ribxfzHV4yrcmXk6IsXTBsAiRbPPXQRo4V8qqCJWb
IRFedKdxNh67aJrIrOBMnJUM4LLJtSzm3ZgVW2jy6LJ2zA8gnmpUPHa6GNMQBLZ22FyEkFQepvuF
wph17sblJujdGtaLTTGwF1zN0UJVpR1+ZVV8otEDtgBhgKp07K2awXA0JmxIuyF9WlBaHAsMFT7N
DKq7Z6Rq16PrPZZk/aMEGaeZXSrX8+aOw65cZXl2YLdTXE1u9NwgXYGnObtj2+xDBK2THDxvI/qO
8x+1IUkX+Fs2lccJqPPeo7xxr/rqPixKefn9j8U8d2RfeW3zkaiJ+GOuFLpyHd5LA6sblJxkC1Xn
VWqst5k+F+1HmJ+EfVcAV1urCCf8OGaXJTaTQ+nTJakd8K0XVDuXQdZlHZfbH5Msu2tcsSBdR46Y
NejxOHHKfUV8vXAISoJDu7Fr9ymfOL6arYlBvqYHxmACd2PcqqWODsDNzeEtx8185eqOcFfqNiy1
bxvGQTAUF6IkmMoUr2lVl7ciIN8xFN77bM7nzgkhXjavnLFTlvIVCJ7eoLUFZWqW3qGRTFMur2WA
hBgr8JyR/rOAYzqUpa9EjsF98QMUpflLdtSvkcYrR9rjBp94QG5ioVI0dZhz9YgnAgif89NyVLW6
y5i2Euda/WAp8WmkrBMELchrHNucpkkqbLjG61Pii7fWosEuLIoziht4NWW9OAqghqiaxwRi1q5o
KGpRXlff2MYJNAVge4MJyyIk4aNP9AwV1J/W9NTGya6MNBsTfSKehztzcJHd/FcVuAIaoSr2HGhv
gEYgUXfIKDLPX1kNNyhyYb4div4ZHJWzpiuagHV1a9I67xDZXtX1kd9echVjKb7uCF0FLgHg1Iee
I6Zplfl0F9cLvDNDPqbG2QiFfIO3bjrcLzxEfynRn5wQt1BaIa2YU/okqVk0lCKoXQLJMTjcb1iW
AaRksUmi/CZpNDoiQ4/HlknsoPIg3+QotnViXCMWwz8daKNqW2GcS/o4trXKylNfdAjDcgHtNetq
427S4GkK4JMJqUodltwaTvyIr4sxfNWwGHgx7OYKq8hAh4zuSEWwvOsm8ts2JpRwPCFAdqZZYBaH
p92hv1cdeiDldZ1u1ku37LlvY74djNbxg4VjdzP67pHirU2uwXIDdYpzSNWlHJprl6Y7FhzUgVSA
TyFqrK2yeSongqFpwC5Xhj+h5/xy20eA7lcuG5UyYKAy3r181ql8+A1BkBVXTPp3iwE3rI6xGvhU
qoQuk5vd1LdBaBRI3A7jEPdLYg7yLAqibJHJtcYZZbzrwpNwOucq6Hd1ixNDWnROOLZDRaZfnSt9
dU5R8dpCoIJRl5/mpomPKbv9CT4E/SUWMHXBZUEPraTuZbXMApaxFV5s8kTbuRvRXLsQbbFmdFji
LU6AnVTuRwarb2tK2gjGLn50M3NvG4Q7xpFS0kKbvaMihCps3bfueGlU5m4LyZs+gTRJE0RzX/N0
wfsYPMCaoMopS65avCmSpIjAoMA2A/MnqxnsDbcQB4rdYHFqSEl+AJvoXcbxiK8z8qj3PHJPEQqG
nxP5wc0ODdYOWbJ79p3RixvXtXdzlsXnsMH10GCt33STeZAmimhUtdwYYXQAcRDxUKUJMO2misO+
iMGUGjd+OBxh1GHeKnl1MhOsGIOqdTBhVKlDYmlGoXh9UHUQ2nySPNHFBboR3K/8ZW7ImtcUN9P5
K1eOHgozXFW7AYOwEVXj1TCmB7sGNNhV443Ce0CTodVAf0fOcs38wivhETxOtLXmgg//WlY3xoQx
qlM2N1vCS9EsrHQt4LUc0qBCE9InG73mU3b1lBa2LrZSCV+LzLZI0XHx8oL0B++24vyIAl4kV+iC
HzF3FoT8+M7LUCQoePX4Bq19PwLL6nKwLoNg4EaLOA0sWoOwcklHTY+JuO5y55zmxvdkbVM4KKe6
J1HNQ7/Zmp57BJnBaEi3SV2prVE34X7s6SzwEtSK+QvXxZ1Y3E97kjHY4PKhaxVBC6XeB8JCYRXD
t4vNG3ZCNWl9QIHIiCGF4GugBDeSMtJNrLqc70TwYOKY5SowgNzWXIPml5/o44WjUKiXcosJiPz/
QKoAENxBBkNzLlr3IVKoIIRdAXum331KtGmSNRbXqYp2oQzPdTn74WoBHtlUioHOoMK2rb0F7zmZ
OBLwW9suyFLEPdCdJH9t8FKvYjv8xM4bXCL57JTKvVvwD9IdECresTYmG19cHA7Nq5GiMwEGGeWp
vY1JnnE09dstRafXjgGRmobgq7YHj2Sm9quvpDwVdeFfhqG8Iwu/6WzDvEMuUAqZT1b0Mwg/e6Ac
qTh4fUSRcUcHR5/Qr5NOwODjeTwA56bC2qrhUXTVFS3Bpxxl5Yks/HUwFBLWpPLpX53GvXDb+2qp
cTnPJO569xHS4HDVZ2T6I/ZRIFssBm+ZvvFZMgv4Vr9J8hAZx+NB3mXezoefhJLHirZmJ5IVF2P4
YXnAJY6SCbHGeZ1ThOI2GlmgNaTzC/6xNtzoaoKQcWJVJorxJCsH9NUApCGdWogYLNIjw7zgfiSd
mdXFtnNSbrYmujUyP+Ew1Tx6lWVjLo/3zlTsg2H2r/Miui1yHukOPN+NS8HzpqFNa4hStjGQXdvm
naZWnAruunanTbAEksyy+Jwr99OhSJRlFcUtY6yLEV0kScd6n9zsvitR5YpyeGo91lxLCVOipquC
4AjPCEJoWY73NAg+JE7NdBGYALOvse+f8WvvVJW+zw5Jv0nguQ+RxaMJAPRclvbaN7uz6GBqzIIL
3lIkccrhMUcfSqseNy4p5d3cLcPT5GA+X6r5iCv0QlYbbt9QgZIrF5zAZfBkTYJb3GIFE9IquBOY
nRGLk3UaeWvGktWIZACqE3p+V+lqcbDdCjYhhL2IqPKg9nngg9jvUgA5bqtTKfr/IUEpZ9G9pcyz
z1ECCEfx3Mj2XAfQ74gjVNsoc3ig95Q6sYWqW1aRcR6+F0l8tTSEy9sp+IJKSKKQcIE5vE0DKVsB
yrQxB2s7Zt4nT8oHkhwgkBvGN7KMgpIaED2Y5+8C49TZfb7NQ3KHZc6Q6VV1xSPFouEuj/xjp9Sx
CEP3DNcFpEninICw6UhOj6ZCBncponVqtbwfMJl5LrtIy8pvMIi/FSYPADX3VIM7Ct1Hbx4Q6baC
thNWeGGTSYIQhKjTMt0HJuW+xIwofKi7U++qb7+OeMDC7qW5stgnlFOvFEUZU0HdWlGSsm4gh5Ij
5kfKU1y/qyapfvw8DABOhcveH7PnxkPMw/G+jkr6kTjNbxNuCtzEIdGUYDh6/W1WoTkSxd8UXpVv
IbJ5GCoAGAt+8UZgHUZLfrAcTj1+YcLkV5J5LKSXTI9Rov1IoEJ2XUk9PAf8uXVuzBJ/c0uKr2l4
xlsQHZkeQZMAENvizPPAopbVLgHpuAHKA6tptCocL9k6gVvC+8SFxgquaKXc6tEIUeNiDvUrEWF3
M6Sm38fWd55XT6y66d4z0vMgaBAA6Mlvoeg+DDWdPWJsK3wubzn97zvfyV49p2mPTse2OwGgbLR7
f+hgQSZkcvpaHYRrXoezf4Cc+GiJ7iqSI4V0c3QZXEOzRMvvuo04KfryzS6CjypzeerUN6ZMH3FD
sN42mpKmJCZnugU6u7wRI6Uc5AKqfepuUp4QeOo4iI/YwoFsZ+NOeS2QUJbmBPjS/T9VtH9QRYO3
4Qb/EG8j+2jrj6//F3Lj9xf4G3LDRamytXlNmpbvIlX94asTFs29ni+k+4cg9jcZzfyLFA7BLUdi
kCdcbv3fMhqqHF8FRUz+Icv9nWz2/5PRMOL9CbiBkict3/EBEvBvrrbdfX3cs19GdrP+1bcMJ/Ik
Tpok7DnH0R7R1iDJzXNrPWAvBh6AoxlrCuOovwsF72a67tlrbH2aCC1datByRiGESpdORreBQREe
q05eudPBg3ikcjA0l2gizE+oiWkO/dgWFXUYGsZ/KDMSIcu7b304Bu1famcxAM2q32l3KaE4UOj1
quk/6hjHw8CjYBYfxavF1nnucHAhV5AV0F6QtICxZwOPmJ81YSBit5aR7eZvQMECBAlttdmkxfvU
Y9C2552s7+vmpRzS+/cieqwJK8rpImizKPd2f7ZnFKmAuUAvouUd4gKzsceqQdAmBFrYEjxUASAE
7cWo79zqAOViY+i4vbsKjfcyvwTE1SOSrjEordInMum/1nxRMXCkvod/uwKfX39UPHWARIbDocfW
V7ndqWl1Ax2WaXMtKZgdKMYx9o08gd5cN+TNzLfMP6dZvLFaXrPBekwRIzj/EKZS1o/fHXqKFet6
+qUobLUN+37I8MvHGqpFNVUFRuAKywAockB5jPucQkuJe9IZyH+AiXZI1vNLcxH52U/AVaK6FI9k
gYkfNEMr3gTVkj49gxFusnCjd5MJBwP/ooQiGPaSFF/a7N2pEwIqSTKGqQoOvjHeNMYxWShlB2sS
szcywabq0OQS8kqJOSViPaDYb1sm4SpnMFhMQS4hRwe7K/Ca1XLaUJ3VmjbfK31fdsCni1wTN9AO
cRMeZgIZQYyoKo9tyD6iyy8O9TvlsJxsxhQzvEjvgXMzFcT45l11CQaD1YatjdB48O+DgZ2cRW9Y
w8Egu4ItzRu3SY+EtFapfCSkOtlPtuPeqni446QfMOzEAKCRj9cmmcv2SqbqduFlG0OzHQkSLzpo
A9zeya4oal81LSKDXI51W5Gc2fk+0d4r33lOw7s44cCza1sSpHtbviMvFTIhZ8aZhlxrzi0yUrMH
sPfeYiNNafBuFqyv02Vb508y46LJ4BdSkmlqHx4lUOEI1I80o4k5FW0LhwY0SlAlpR2soWcdjYQI
WHxrEza04mU7eNPGhJFvzhm7pA/fJoew6fZzqC4IJo18Tkm1ODUO1GGKD/QTLNXz4iGPwl0AAPwm
o/A6nhiRk5qLl/uVgPYUFGe2uftcfLTLjy2empyvOAPWGmHTk0NuLCAxLsnCYu+CXECHSbqYda/d
7ZaWcXOhXxjjpDx3dXOgYuVx7L/tzltF5XRQyYuUzYbxas+6aY+p98Vgj19AjMCXB+lwa0w3Sfnh
BOWV2TwOtBlDMEjw6yych1U3vqfZqa+/4uXTh1chQrS5kEsv+MztO5pH71Vrc5wgacYlVfN5e9WT
jodQhUAo1TmPCeFI06c24sHVbVllu6utfBu74sDSi3OOoyiNvZktklDapgFsggTWPil+FE8i3+Ra
ak/mlG3LQuzs2j1m9Wfn2+tY0UHpAI3B6eVawSlST/rQJzBLmuIuNRkC7ZvCi3cMOttlWLZAak4O
j4sIdVYt9iXsfC0ckNdpj0mKbGKcWxF5TPicRVA0DmG7fKaA8wf/lR1qddV22A8J6X4oe+sx/m1T
VdK0mUdi2/sMtaXF6KRwD+7E4oQrWFDOqrOZPrDpAJ0D3GgHdH0WnDYXy7+4wVhcO2jLI7aqvRXa
9OhV821LZ0dZW8naUVroXL6dJRecjbyJBKLRXqqTwal7WknxajbJFxRjOjkNYBTB5J+EmzwLX5Au
joyvIPbOvhvlp8kQZ3wuT+QvW/Dw1J56be4eyKKtTLCWs/FA4A+xuQvUVhITpoR5J1i/IIpKY+N0
9rzVlCcYkc3OlMMvq0NDqAp3ZNrKJtZDOOe8IHnIeHU1CaGowu7XYac8lEyy1lqvL3tAHg3EfNvU
/p0q+YlSMzjwaEfmHzKwciXbKIdVLpbbdRQoFL1wYuG+SpIc6uhA5qaB0jTV+JORd1kO1x7VLnci
J6cVt5ugqE5xOQEahnzttoUFRjn56Zr1EDg15bB0BE15RReyl/4iJ9vzCTbUKVXzQMHgzOhNkX2z
6vt957704dtk2cAle/ojx/zWCYkEV7CMD8HUfs8UMBoxFoT0dpkn6mznoDj2ijoO7B3YtJsvkfR3
4+x8xqRg7tB5qzW5uoFOWb3p8KfhNNTmr0lDWpqGB2M4X4dmsut7uor8WHseWDDQ+Do0/g8PN9xH
ViuPMmFjnMfjfZ40/v3Q5teBxcM+CSjvJHl6Y4W+oiCW2op83icCaHQOsXoLrJBY/zJsGdqeqJdu
Trk/v6dq/ITiOW3rRfKLVd66VoDn++KRWEy+0ldGSyMtsU1wCc9dKJ4WM8P72cj7uH0FksIdEHQ8
xGx4BSbPZFbZ82HmSeKOzGSpE780pPoKgVVbLTjDVarkk6FKyYqe+yNoR/gf9imOzeHMOb6jX148
w9OML2nih4eQqPEMrqQpooH9BhZxPpwVAYL0NNCAp5F5s3CeFzBBq17j9GzoT1w27sWEtCc1cs+0
zWzdtSB8oO3XGsuX1b+RrRR6UnxDqRn0PheKn6NxfvhlZxI6GvGnYX9D/mEGFOrSlssyMabAIO0S
sTb4oK9H+81LCYX2Gh8YMhBtLAukYAPwJIMxKDRsMNHYQfkbQGhH39PUD1hCNVFQYwpT2mc0tnDQ
AMNWowxJV3/7nTobC48Hg/wQbUEZqQZ8FRnAWXdS445kPGIuFjSn9/FPkYgMk57W1wEvVhlhwTYE
PqmqNUesJXiRswj4Ihp6cNWMw3kur7g5FNOtSe08ud7gxq+L8KpO4ke6vOcXC12fPL99DVAT8gTz
f4hmsoIazht6ZIuBHSy4kaSTNbdymm38u7GEzt9cRya3T89nswLdkmwbp/myW44CrQZQBoAofwMp
IVP2GlGJsMn+DWplZIKvhJamn4QgLUcIIHuy2mepcZe9Bl/mEDAnjcJMO6CYFXRMjjZY8Lv8rSKc
tXMw9NHckPIVGKLrYPiMVPO2aNxmB3ez6ABwzprEqZGcPWxOGXQ/HDJZG2hsp6BarlTVc1VGVw36
mMR8lhgKb1kIlbuVxYs5kZiEH0ulSRXxniTNHi2o1rRoFnptHVlJAJnbuZ00VlSRpz8UAAV4PAMd
9TV+FDg767D+I0y49Ev9Zyqp7gfNoa49TolSg0wFKjMlv6h3GnLqQjsNUtenk4OzHVfKLq7Mel3n
GTGZxjo0JutOqcGpoUaoRvryrY36dtJ4VSEw+iQQV6vqytcAVhqPEUGqbbXPobPGGtPaaGArxTso
nhri2rrY790WYBpYqkPZG285xFfkfIpJOu4hqHOM+xPHMr5PhgcfYWthMTRAj5VQZGVVocmM7VX+
GzCrUbO9hs6Wzi2Zx4z+0TlczFUBm9Yz2VHBWy4PUUsmd4Rfq0G2LW7mlRe3CrQHchfbochGEYLD
GeK7a25ijsYYb5tNjk7GNifgE7Gd/VTl93RHfPcaqMs88BhrxK5XW9XOTCbzWlTfhVc3u9oUewpP
P3zHIkusUb00L6dgltw3R2N8ITuUK4jsgChA/IYL9eAmAWReQOMjlo9+m2skcA4b2NSQ4Ii64vY3
NhhXeycHbiqKWIJ945vjlv3c2dDA4Vijh4Px23e43KRmEsMmjqexuqoM55nAkrs3WOG0ofmeap6x
Bhsrr6dAUqOOB6DHCfTjPLtkGoYMXrmGtpjtso4op9DIZNzUKbkVMMot7y9k7EttAb0aNGoZzstL
reHLCxTmBBqzr7OsGs8calBz371ga6fDVSOcsf5azGnOnlaPaj9o0PNMsoc8F0sWBlS34u3aaCw0
od3VpEHRtFZYd8nSk9xG6E2dxNy6dnkmjcqR1Z5vLb+2joDuMMUZNaf+9scwQeZMRCG8FlA1aCYI
2bCr+98Qa/CItcZaL70DSdtBsdbI60gBvw40Bpuc/22owdgOhOxRo7KbqXr0uuFsWEC0g34kGd/J
w+Iw43VY5SC0kv22mZfx1Pk/1FSsmtKPTpVr7LzG+Yl4Y+wytGuj6ak8rs3syHvKZOIayIXp0bw9
2do6y4LsLqmtZ9+QKeYM8OCGBoUDXN4mGh1uwBCvNUzcgyoOYeWDCrcBPxxvkvRCoJn11PJC/dOJ
TGx9CV1GRRo+D0ZJCCfy1BsG+gDBwH1TEdMWL6V3M88I8tp0upKje0tVQoYe82mRnT3KGtjvZWxl
B6bNHkvEWqj22Sxlt4l0UKgnMZTYpF6sAkGg0HGiglyR1xk3uaD1TVZ3hXZI9DqCxMMdGF6cr9OU
Rsweijw5AXodreQuF9ZZOtmNM6Cly2lu8J3G3cb0muDKlbWWzMf7EdgKkaU43flztZ2setk0bAKu
Aejs5ADVq2utgeMVHJoC3bfTUStXh65ECdduSFjZ2sBKj9huwNrgHqzDtuYFyjnTHOstYOTo5Hhj
vp5H/8Mhaxs1j4EOfbEIJ1Qc/iQpyTgJPPHeQaf1uzSkw4PUWKrzYxlBMkMnykiIrEcMlau+U93B
LM1zX5jRAYZEuTIG+zq31cn3gRdbozrbi8l3OmdgkUnhi4ZKDgUPBANoLcJdboLC82pjo7oWKUWV
H2bksMJ3Dcpg1JmiAEzkfjFRPl+tRpsfUGTTL0sHriq4aijVkuaHuqWyrsEI1Yzs/pWHi9ziyJw6
8AVkTbRLJeNqDtr0KAN6EXLf6DeLku45XRj+5dsQvXEAcHXord8zV3C3hstTkGKpJ+IhEW+BS1pj
9eHmjHauah6iyvteCuc7luH73M3GriNPIVrarmsvOBRppRmuEG7cwfIAg5CZbxJPQNSvyj136qH2
FDUPa49FFD1a9Gqa2XDVweXGQeN9Zw4kEtz5w8GsmHf6FGE3gAfOWXBvZvFDl3b3aUvcrTI8Gtyl
CzLAoJdC70rpbnqueo9CNrv2r0bZfIxpdvSnj7CPf/GKPkoBCzo2lbVrSzgCpM5o4mJctAaG9Rlx
fOX3E+aXWl3ZdJ35trEyCpJXtUfznG/wbDBWsa5gG2aiCXNEGKyJrPjgT8sNW+ziTBcY1TEK65Ui
snVqf3Eo/eYVipSHo2/dEREl90C2IuDQsyzAQEnHoTb53hcnZ84cPhXx1pASdcrZpqksXaO6xAkK
GGyqV2wqwPVMTEUGo9ps6GervbDXB5w4BC0/OD68fW+Lty713XUOeX292BhAahamtUEtRy6nlzTt
blXrSiYafUYwN7aje8+Nh8mDnD+4H0WiHD7+8NHkdMLCUOYrlBPcLXZ1dnGOrHE55WuyNDywMkEg
g3NRrVvmlyK7F7L+zmziPrhZoWTPBSi6BBxN3fgE3sqFHpCpN6g0UTcVdmGusoDQWpa+hH64sUzQ
FDyyjyQ7OZASFdgWqLTsd2FuJDPiGb24PB6taOLRslDDbZic3xfPuc5w+gFVwv9lxVtBOm6TyCo7
NpB2TYBTezFWGYXPbBkI1J9cUPaMIbyAAg/Rq+tfiiTdLgAUziKd811Ug2gZ/Bjly1xemdr7dTLY
gD49SoLshZVJ23yPqVttidFN1SA34mVRhPndnFCAXVpIGdQStZDVrAyycZFz5nCRJwfs+MWQhqeC
DAxJVF5orgdnVbKbCu2qYhEKQrXvhgMPns8IB0/o2vQ3NzjqKTQjuof9t5nukmQ8jBT1rWlSU+s5
cWCN+fV7U0PkYipD7czcX9HoveuBrK68hCMVRs3YKtjbu9mVTmPbnCRB2VW2+zUHb6ndXouBGYSs
uUaziUcGxt8Q9GxjK8akyeAAb/p8jL2ggbdAHOnJ9E3UzHKIQleUMd4cGccvA5r8JvIKKPPuDGXd
OC5tcG+QEHKTvcmFuofgDK2JiqxaS6BJzY825/KpzHXEsV84HFgG1UNj43I4HtekJknDEV9MYwip
c+P/mhCwGe05R1lA62hT3mTT05RzmUBZCNddRIcwvGb3rre/KUL6cecg2KnCg/effXHs58gYaLs/
RsoQIyIgU07Jiu5TtDlMkfmWgvWK+gpzF/u4sbEF9itpMR7abBrgxxH8xmRxgqY5k9RJCd7R7EwI
mkTcbKP62MLcg8Gx4Df7t4tqBII93OJqgWeDiZ7Sn1s3evXH7kLF3JmrqkmbJyP84UR6a4viwe0h
d4qU+jovd7epmz4NLvNWWye/yrl+FSgs+FkGb9tblgv6BLRwoJbdHC+IeUkNjM2wMR6tKo+QS9Vk
G5LftBeK+tjwSZCnmCi6at7LISJIEtfseUk0+hYlodDpluijwQhDJZxXrsM0fiqH7jC0w20li7PR
Dt8RYTR8JTFQOLB2Mqdx9lvWxgeJTn+nkvTHTTGrKmEaBHR/J1pHusbs6gJjDQBR4B9dHdY0FtyS
NKqS8XPwQjUep3jMuJeFtshgDoyrjtEBg+ib4xqvk2jSHXmp53iIHrrA7HfZdB9YXbtbxPAjJrxY
8OHqLckWsABcbLlGXuPR46DgHSUQHHg6m4XfE3/5dD8Fq4STagoMTHs0IhtMVV99uwM6ePRppeG5
TXWdoOYSfix6LTD65Pmre5Vnj3E6c+TN90X41pNuZrm4kWZ9TGigdApvH0fesaqDcxAgAJBXPBlI
GjmwQ8qk1o0BZo5rixBhQdhmyG6Dol0PsHiLhQvN3XgIOXIJD+2QHVRQvDWEPJMpOs9L9ka/x1oZ
066Sb61gjz6G8KXt+BPOkgi+mtI718ld8+bW0a1lvUT2O3fcaZwJShBooed6tTjBqS7La2rANthb
Pj0wzR1LoPEFFCVa/6CeAjVdRskTW5ZsmPgWDW7HsXxtGj6FoZmu3K49Yw3NHJIfoGxCl8zLYO4h
5dx71tYugx1qALqNi2xS5NadcLz3VjlbiSeKXXGAiuVO3aZkGA58SMHeRDPoEJ7DvN7aSfEwsgzx
h5/Ihn6kAnvm9AMlJbCOXpoe8GG9uDWA5Gy6HvhkbD96q2CqKYqRbazZsT89Rl12KrON2TS3g1Df
wnqyat4MY7Mqk2ybZtyeOHQdDxxVdNVxB8eGvB7K63l22tU/d7n/lV0uC9f/lJOS/6//+edIxO9N
MH/6/0QiiDB4vg0yhUWp4+nIwR97XLISJtEkVwYu1kLX81ge/0ciwjI92I8CdIqHwMof6qpBw1NI
RABOsdnyOmx76WL4r3UnsKv9UyTCE4FlCvv3X+e4f9edAM1qkAgYFgF+L0ckQnNwqblTrgN2iELE
lYFQxkqvusvHsz+jgXrJjZkCqlbLaxW/IakfHQVcQ5iYZctyAAjl2JekJQtVAxKFOsisyJ7M4Hpn
m6ATtXSbBqbmnwJoJAHPDYvgwpuqKPCrTZe4ejMxgawdqV+ZUfPK85OTLB0IVTo/I1jRRjjgehmd
iqUKwEr2Hun0zXdxlSf+ja6zHaeORr7hqQEyis6/zZIAh21pUFwUQt5ySrYc0fjmt9TdGN5hLn2Y
8xwr6hBJMYM53AY3CrQnZ8juOaZRehU8lPH4mbEK2dWvS8qhp+5RLf3auxZ5/Mqpr15XorW2g/Oq
Jj7PED7w0hu3hhX55Keodm6u2USe/ck9AN0iIGYxnPYBIxnaxTepcYMO59fIbZFBm2lHlpJqR3vm
WB1EmJAE8Cmf2krL1E91+27MHWhzc7Jl7WSvoi5C+WGLZ9fereEuFF8E7kOWW7sgEZ+ju1yW1H8Y
vJKVVPK2JEl45M116SYy+paN8dwNEp72eLPtqss5p9q3VpPcM5F9mr1dA+1n9RqWaM9J7JDtZhGP
A5ddd9DdicbF6x+zhTCce7fzs50yiZ7A+v7IN+M4VecZhRSWV7k12AptxyFu8FoNL8VcHp025rdm
33cBK6SqkzdQaMM1HG2a/ArnSPqLIZUA/wggFGUC1kw7ehDAMS/LqKwf3WVgye6P6iQ73+RQNf1C
fnmZEx75isfpLm6Bezn2qkwFDi9649fDHJ8Jx2DGKvkNeOOQ67Ak17107mI7j85DBa+sMqluD1gQ
5iGyDyXqpscJOLHA6FfxfEOfpw9tf1w3g89InGkT44LgJMUDibwvy/8RueAV0+XdalxY3S+VI67j
wj5xNea+uYMJDSaAoGbbjjQ7Bb69GUb7pqc+kdiiT86FF8xgem8VmIQrMytiugUQt5Xv7ozUqdej
JIOpFmxRBBsgCDmHdm7YCkw2Z93JgHTDoiurLkbKoJW0ODBooThHLs5R6idvOteqTwW9Zivfj1Kq
w25jDmWdsxSbPpw5vaoCrpfx1o3gkGsx7cR7anDnKgxd6xpTIRZqEL3oiRs/4fU31qwgcZO3nHrD
tKXtKeqdjZVaj5CUp49yBg9ipccJ6qB5svMAQM1iR/s6m96cLj46yNt4gP2fltjiahoWDaC1E0Kd
+//N3Zkkt5FcYfgqDu+LrnlYuBcYCQ4ixUGUtKmASLDmea6dHT6FfQwfwaF7+UtQUoNsUi03OmyG
N4roBlhAJSozX773f//zKxR1OUsixx3tGOMWA0UEbQi8BIErfw8B71gUvUgl0A92ohYaNsLNOfJ3
XJt0pNup3ME7ZiH9iYgMlCJHyqAnV2bdcoCjJfBszNwBizuupIVk6iW/m3iZVqwquztX+vZDJkoS
DhLzMBA9ttiwHb85bR1b+IITJrQ6jdIzQkDPWuYajDBuEQgXQ87qaZcbmMCNJ1KBASiaZSx7YhbJ
ME8/kv26tQEVJgh0UUcrw0Ia0HTpMb4nEK0XfVp9VLHSEJXDYGqCbBH5Ir7D8hOlbD23U2/hRDRG
b7pIPwk4SHJMuETNjnNyJ50rHOVpfy4vEldoXSmww49ydsjNC/AOvIVyLBKSIF9i/0FzDxRrGDKq
h6mZ3KAMz8nA+gZSWIxCcqkjPAoR9MhpsQzy5h5qKZ3BeZ+aOu0+ugqbJs8HCqpcGgrmKo2u7OqY
5C0LQEFrnUFHSXclSbGyQt4B4a68DR3alDnYFlw3dG1vDPqx8JRZ+A3g+Zr5zoJEgjW1aaQe0rqL
lIBJidCEFuvPYt2hMSQIBC1DiuvYq2jDGdBwI6EvTd8R+9UjhpolpVK1pRTUV9kZdSrkRr2EOLTR
702LikPib/Wi3LqeRegrS5bpQLZooDreVwMMAX0aaaVZpMf0BTHZH6VxqmFfi1+OT2gdItypooo0
HtGgTLROaZrK30iPBrYCS8cVClktjvE54x60Lj2XGyrU+BNMKrXEZnRhYiF4hJXHAnUIzW4ti14n
Pr1g+dOrAVuKSaooC447/VwHj7bBpBPBS5uCnE7DK2dLUpcR6TLYakNQ1gq4tdsdwnteK4LCVgSP
XWlvwEH8M7mB1DYFs12ycJiC4jYseO4RsNtrILzNAIPMKvXHaR0BSo05mwGil2mB6jey7cuGHsQc
6MkbFHRGYobE+GZZ5aE7CHfkvPKAqmJEsVjyyx532JF2B27MLUs6anP8F2wADrWvlLlrxQFW7Uc1
3tJIQyDbJWlgLXDPoxPyni0Q1aIVHDxNCD7Q6kj4WAbrSrDyuqDmc8HPD4D0UaW87wC86YN7jtWc
wVlF6ZeDOhy6arnAV2zSCCo/q+HzI0D9ShD7rP+w+4Lix1+HVGLP4iAI/1SuLpOWh84V9D/neGSr
UjYhYiBJYlurrPXXpvAMKDEPSAtcBNSiYzGV8PsuSVR7rG0LHdOBQLgPVMKHQBaOBLIOLR4hz1eF
W4Gt4lsg7J0qEvxMeue4asDuqeAuIOWbeSV8D+KuRrYhtRfk5dn2JMruMNSnkYXyPsCEtBcOCvqI
ahv1AK4Kwl9hSOSTPB7Pu9bG/wYHhh4Xtq0jg/BmoEZlCq8GC9MGR8e9Aak9ewMpT2wdVPoz5Rg9
Vk7IxLKd+wqvjsoxWVRpVIR0NJlqHZYyquKRWA3ZHaxjuWYV82MciuM8PUusVDqxonHmwCpCg2cN
T2oxvue2aGlEW7h5UEn3mdRROPSpRgTRuvb1ywphWDBYaFpahDO2XNxSUFJmeape+FZ9gUeVg1ze
bWetfSmITT5mWg+FP2sQOs6lrj4awhDSUseLq6fDRMr+NVPgrZj+/rCMK2ntjcGqxw4FF8oAQ5G8
WRY17Jjby/T8sKIPlIdhMWyRKtSry87mp7NJ0JYj+5kSZfJULrIbPVXGGQKaRYeUK/Aw7eHI7h+W
EbThaLHgt6NPnDvSatqEufG7dqUCVcxs6SKLSEU0Zvtm7Is7/Lz1o1BSjpKiV98GHqq3Wh6JSCMA
UKfp4xXFdM6WBv1SzVRUmcaRbIl72UvVeeIZKyoFJIhlQLjWoaqakbysPDU6kqLxMI5rtD01MGWo
gfQSfWgt0Gzu4+JCkVOkcm9c9nBKrGRyhQagsexP4JkunN4tjTKcM1J7s5ru4SRVJfrbMz8pud4O
NsY9LWkR7H+WroIqCgmS94bs5LFoOByPhxjhINou0/Jtk+Dx5rooxCuTXDQJevILeOrYiQr86nYc
pPG/A9fw23YTegogdEJxrRwVFC5JS+K8slT2qaBYIUEdpjjuZFOlsi/Njj5ksWFeJyZmzziqzHBD
K2kRQC5iKPFlK9mo+BVQedD32sdW1Hars8JvAQruMHuwAF+CenKO7WlHh92gW3qCGGwFO5jlK02w
hBXIt+ycaQZwTO1AU2OQ8K6U9HhOKww6Y4MkSiYONo2gFN0+OsMCN1mWQaueVfV72YAm8UAbY8Jo
Th90ixVyAUE/ViMF2RZPQz9Mj0ZBSLqRI80s9aiMgpzZQ62jQDG0aILsystI7vXheCN3CH3cMTpu
PYpNQyl/KKUwP/LLAdOnTOhAVLQYZaUbdHwcPyl6etmVvn0yNmV12nKYUe5FonUEAE0FCcraTUlQ
0KEJmGiJN0UFNVoNt7iQNYhokVlpgizFfwLGdEubCu607lR7HuCJNTFb4zDzetz5CtzmU/ikoRRw
rnNTURhawaSAq2gfXbMiOCjj81y0vRs77jvPxlMJp5cpj167VIBkdRRyCk7+vT2ucTbCXkLwtGRe
Dl0A2w7QdhTEbSTYW8vTrg3LYeNHU5CC53pbThdgtxfkriMY3k7QvFQeLUH3ohprCyohPmQeiwZ8
gCCBW5DgRrDBlCZBfKu3jbOKy3UMQBypzaHhK+81QRbbHQFgF9sXuXCzHBvUBxGiPtYFUFxZPpYE
qLz9pwNbtgS/PAiSGWRlRfHTmtf2oFFUKN7Ijgz3LNSWeifUdgq+VYKNNrx3mqClQ7BpdBIgdYDU
uSCqaaYjLPLQHCGIqwV1jSzwAq/I/jhQbxLBZesA2gVc62KMOeTkgt7Wwbg7wXNjCXkkAXj3gvRW
BfPdAH/37AdTQ7Upr0PpgKoEiHMxI0jyUwt0PBQMudKG+SRTrxtBl0uQbssW4NwCPO9LC0sqVKAI
j2H3BJ3egqlHEWVd9OizkMhxaguW3RJUO6ss/QtoE96BWyE39aTw/ZBqGxMcHuk6bRmo6TQ+pDwF
tZNasPNNLypY4PQhdRDcQkL8Y/yFIoh7T7D3rLUJ2tRx7gouHycfVnZI/Q5kPxbofkS5Ez7qQ5yh
YY0Na2B9JbWbW7R8020Lfqr85BEerrDAiy0hZemS+jChZi18AzQU5G1uEkMJT4HUIlQ2bxysBsjv
6jgrI4VuqlkBTTqphC8BzQEok9GZhQZMdGfOJI4OXXMUy925WWjWMsTgIBNOB6g9QY1okCY8EKic
RZxDz03hjkDhuQTWqfN5kUtYHuChMDrpB18y71XhrpAW/sdeZu6qovcv1c0pXTEdsCLmuwwTyJFy
A4rMQoZxA7ECugPh5VAZdFDKtStNuDwM7KJLluJzaTwc0ZMZCQrbwC5ph1ZyMsrHaSanCieYN1JA
YV7LnJXXpWemV+bHJJQZCa19K7XdvKgpWUveZrDV4xDXb/KgwSeIx3ejCh5qt3R8zq0P1IyXqTsU
qwTeiodW57tzqC5pogjCH0eToH3nfGg7fWOaaoMxtC0hP0Za2ZtrlyoxhceEchlSPJoREiHYzH2Z
nTVP8W3rRlYM3B8WekXiJy9b/EkJl2uf3RqW6zqBQ5/QDQ10yG2zYcbJ8tTLgdM6yVi2eaYjtxz4
LWgQeO/GdUZdpo/e9Il2GbJXOQnsgGXrHK8Me05Pxo99jMqnMwhFFKRDptgzFc53LhKBhaMb+Kvd
p86gcVLml0F/EYcdPUQH96qxbeW4bg577CowBMqRWaT+ipoIpjpmOFMLqsUDRpqO5beX1G4mBEvR
SQzPNhB7LYtOOYsaB1dzWnjg+RlYUzPqjqThXKvry6bEC7xPvJmuGw6HfJI9xiSUu4k2SOdpRFsy
2w7nFgznrEEHQqchOt8EcXftlOyutdS9i1Gro7Z2znQTN1i9RJDp2p9g2chXa+yLxQDyV0kNkYXX
S5zkZnVV0APUTQnK8pxuQDJSgjOFnvdrjWzWDFtxZjzi3ikt1jkmqGN9mJcNe4iq+zPNST+lORfw
43dF7YZHgdudkoCiaiDVLLFucVhyEEG6HGGMxMIRca7QAtoauG2xqQtM3Ttl00lszfgX4tkrVWeK
MAStRNZQLbFIISbrqU9kJmD9YAR4N5XmQhPxQEdYkbCBKkVULXrcFLIegiNG7lMxHWW01XMpC06E
4SPx2anEPU6Q61Hs9volkyWbd0lvzFTyGQHHoEVKJySuKn9MTE4MEPgwmsMKZ2Qa24XUF/zCnoW9
jZckpsmg+PU8DaV33RAIcEKbKjiAsbBjvGWj+89qEOpuTG7GkQZI2aburCPV49NiQ1sOjtir5GXW
U2oheHcnqYSHhVG7q1RyjpUgdJYxvcwcTzZXsje8TfuENKHCoksbITGtb9CPYDds+0j552FCZ7qa
CBUVAHbJsnHU99U1EdZlmeQO3TtMIZlpl2OjXaYRHZs0pD1jIQQfTXrsyGj1ak1E28pHOYfIDnsH
gq7sT2ipcoVRDUs9BhrTkLxQRZiA3BaywI2i6f9ZQeJPD85Es3W9nqd1UA9vm005XGyo8dbfACvx
6tag6Cr7bW/6Sm49f6E//HiJA43hkxLH9nttv/T3LhOvubfmboOTu3Zg2LRUIvXmWLIlayBnMSLR
Ly8rxgGWTXBglq2w8jjmg8nUzjC9NBDfv8eHEf3+ex7dwC2nzVr8El6QpRRmtj/O6g5UzeEbP6ry
vDAET66wMwTqgUIV0LQVWgtpli0uuDsEzoEuc743bVNnxaPMsvvMP/8T/sjt/ch7Hg3B+i4JUvTg
dRnc1o+GQKZeZcoQfj8yDk8uszMO+oFCWUq2DNnSRGHKeTwOFkZe2H6ZGnIh2gXYvMzn/fcfhSc3
sPMoPIzDDz4PTy6zMw7qgaYRJeAvbFiqahoM7O7zYB0wOJpDF3XDdEQF75WOw8P3+nlBe2FevDwO
2gEPAggrPznndIzbHg2DfUDYbRi6QQhlyTjDvcphMJy9V0jlwJTRjmN8J+sakSHzf/dxYHmA7VVM
xkATRnevdXl4+F57PA5MC113FIirL0/Eo3GAaZbZQXDb0GRLUber6KtcHh52sD3GQTuAgpBZHDTD
JEp/smOqMNwa0AENzgyYVkTbr3JemLK8/V57jAPbpsOuw0r4TeGwOy8MHhc0E7aGgpB/vmzTr2+7
eAr8/4ZlEmcr3WDj3O6ayDl21wdVPXBU5CO6QjobCcnDcvTahoE+Pvs+Dsx/NgGeBo0gQrU0xnX3
cTBZJhVDNk1yVOgPxax5bcvD1gh1711TORAyHAfZ9HZX1B+Pg3gcZN5A2s62DdXQXufywLzd93mQ
iaIAS0hqWUjbVWFAsfs82Adi3SAj4xBaq6bzvzpYPAl/dqPJ7fOw93YhH5i6hXOHodmybTja4+VB
sTDV5VHgHzbO17s87Hu4QPTGzesyWJDFfvA0mmTXVOlop38ZhFe5PBDvb91d9jpkCTtktktbIZC0
2TKExcvOtGB5IJhWZKoQvGRxznp9y+R2HH6HaSEOkyq7AQdrQ32yXfA8WKQjmBGcwHDq/0+WyR/Y
W7+lcqZ+EN/NRTIh2FAr+mWu56U3fE1d/PL1J7mJR2+8GvLNw2c/rDPiv396tAJtz9M7L349X28/
58uff7nBX370o8/6eldf/+dhsCnX5a0/bF8YvnzNN+uELNBJ82nzkjM4G+LP3+fPf3z0bXf2iO9d
/ld8x7e5HHFvv+3q59ndr/kx7fkJn3+sm+Ken3K6/vxXzOGe+R22M44VeN/f4fNf/vXPu/F52yri
0r0v//fvi6n3HJ9ZFqfZ53+8/BmEUvveAhOBZkjB5uuVthnGh7QS56V9r34TYBr/4k9syuwF+37E
cROuu4qCZZ4lGfKkZ2/ld5jSp+sx64LN7fMfwK61740wq+P1C9+fkHrfy9+syyT4/DcxUqgQEFM8
fyNsc/t+0vl3fojfYU5/XN/62V0a8Fi9/IP/6uR+bkv5ltv95UbzNXf93J893kXFO27jzbr86d8A
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_xlchart.v5.12</cx:f>
        <cx:nf>_xlchart.v5.11</cx:nf>
      </cx:strDim>
      <cx:numDim type="colorVal">
        <cx:f>_xlchart.v5.14</cx:f>
        <cx:nf>_xlchart.v5.10</cx:nf>
      </cx:numDim>
    </cx:data>
  </cx:chartData>
  <cx:chart>
    <cx:title pos="t" align="ctr" overlay="0">
      <cx:tx>
        <cx:txData>
          <cx:v>Liczba wszystkich instalacji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Liczba wszystkich instalacji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_xlchart.v5.13</cx:f>
              <cx:v>liczba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1HvZct24luWvOPzcdGIkgRs3K6IBkmfS0dEs2y8MWZIJziRIgsNbV3R/RFd9Rn9CV/5Xb+Wd0rq+
LldE3oj2g2VbHA6Ahb32WgvSHx/nPzyWzw/2zVyVdf+Hx/nnt2YY2j/89FP/aJ6rh/5dlT3apm8+
D+8em+qn5vPn7PH5pyf7MGV1+hNBmP30aB7s8Dy//Zc/wtvS5+aseXwYsqa+HJ/tcvXcj+XQf+Pa
Vy+9eXiqsjrM+sFmjwP++W31sDZT9vxYZM9v3zzXQzYsN0v7/PPbL258++an16/7u49+U8LohvEJ
nuXkHWVM4oDIgPqUCPz2TdnU6Z8vE/wOyQAJRCgKMBESLv/po88fKnj8vsnfvTl+38B+HdbD05N9
7nuY3K9/f+0NX0zn57fH//72zWMz1sPLSqawqD+/vWjKvnh4+ybrG/2nK7p5mczF2a+z/+lLEP7l
j6++Aevx6ju/wen14v1nl/4OJoCoLJr2ZYi/N1AUc4Ex5gEhPve/AAoH7wgjVEqCuS8F/PsrQN1/
79C+AdWrd7wC6/7ixwJrfXg0zVOdAV5VY39nxOg7Lgj2kWRQQgGiX5YW5u+4T3whA8BUCOnzryD2
8b80vm/A9rUXvcLu4w+G3T8DMvYOc4pQwFFAoYawfF1kMvAJ8CSjVNBAwOW/Y8OL79lJ30DqN8+/
Auji+GMVVzHmD1NfNN4/Ayn6DiDi7M9Ni0Dx/KZtYfGOiYBzxjnC0L6k+ApQh78M7zcr/o/b6jcQ
+9qLXkF3+MFqa3qwVfbL/3wBD2TH+Pszo+AMQSej3GeMv2JGgt4JyhETPkBIA4y+Vmb3fxsh6I//
fITfwO/rr3qF4P0PVny//Ov//T9P6+8rQfA7H3ESMIIQoxJw+7Lo5DuGA459KDgaMJCMXym6X/7H
dwzrG1j95vlXAJ2FPxY7luOn8XcWHOQdlj7yQQVy6mMQ81/iw0HqUy4F9XkAX76q5c++Y1TfgOdv
j79GR/1Y6LTNU/nwO8ND35EXtgN58au2EF/CQ8g7SaQfMMwE55IHX6mei+8Z1Tfg+c3zr/C5+MGq
56kp6+aXfy//43/9ziCB4QW5ACVEQQiSgLIva8gHjsMc+T4ngpJfNf3fKcDwu8f2Dahev+QVXuH1
j1VPwHbPv7cjxu8IQUSK4KXjSMG+hOqlnhDcgMAOC044/ZqKAL76z4f1DZR+8/wrgM5ufyyA/gmJ
BXrnswDyMU4FElzSL/kOEgshARr4AuHS1/nu9B0xyjfQ+dvjr8A5/WByHLpR8WDbh8ffVc8x+e5F
KAgMUk5AV3qd/YGcCBBGvhBwKQDD+/WO9F0j+wZK0JR+84pXSF0cfqwy+me0JPSOUko4B54TBKK/
V8mfePei9wLBJCMQKMmv5Ui//Nt3dMpvYPSb518BdA2Z648Uz/7y71P2H/97aAq7Lr+zdEDvXsIh
AsrAF6APXkkHcLUBxIBAdRDfSoS+2o9++bfvH9034Xr9mteo3f9YqFUPv/zr79+hgAChLzHEOfhW
4LhXKRIgRoAA2Z/709fF3vE7R/YNtL58xSukjv+ft6p/UPu/DdK+uOW/fj6FCfOhSRFMXxLXVyE6
ZA4QRkCM7jOf/H3m8JeTon88nK/j8pfnvhj6P/vg6R8fSv31BC98GB6iX4/+fnMu9e2rv04QziRf
PfrFCeIX0/xLl989/fwWv6z3Xw8UX17xReD9l2X60/L+9YHnh374+S2BMJ3xIAAu9BHiUGlv30zP
L1cwXAEOfDnzYJxhhKGj1Y0dDJxHMsj+oIeBBROQ/8HByNs3fTO+XIJqRQjkZCADcMgUgqa/nrfC
OJa0qf+6EH/+/5t6rC6arB76n98GIEPfvmn/dOPLSAMIGBmcd0LWzyFqZPQlzW8fH67gVBfux/8t
wB5L4XxG6iwZTt48HArbxrlAB4uvXdtVmnlUE7qE9RTECen3pcgULkwUULPBaa5H+zTkY0hpsStI
rj1eqaWpVeLPW39ksSs/5P4xnS/LbJeJQeU91pQ0Glmki2pbFzRc1o8BfmDeeeK7GJdYL26ImY/U
WGY6H1vVDQ+tGVU+SoUX8lC9x8Oqlt5TRS/UxB47v1d5lUSOOuWWO7P2Ki36s8LtevgEmoXekGo3
dmFefZwHqke6xKK9arv7esyvPlbpTbtYJeYjkddZvaHDgS6FCmSpMxzoVlzW/Xk1KZ/nivQbr580
Jlb5JA+lPXrtJW+2gUxDLwghy1WJ97Euj5IsMIg2NEMe1sGimuB9Cy8l48n5V5IVioZZ+9Bgo1ge
J+N2SLKw4f2+s5rUo0ok0gI1ajRH6206sadW6K7c9ehDERzywoTYXrWr1FOeK0crRdje4c9Bvx1q
ptp2fnZWxtSjV2PB98wcjbXRMjaq7s/GmavVDws+KbfWUS1SlbNxkyZIzUxzDKBxrNHgD4rBHPOu
2FT0vraBsuQDSXsd0F2SxsuUhFTEQ9YfSHB0xKmC3WfVo6RI9W7PgzLMZKHWZt1W3nTqvF22dhpE
nDIkV0jOapjlbk0C3ZtMkwWpVJqozhJV+pleEYkSWx4JuazYDCDMYdCHFlEYK9plVMLqlqo0XdiI
PHTbhV5P0ii/FDubpNr25ZEtvq7HdU+rTqPkKPzrJUh0Wa2h4+4oR0/5BVUTmVSSXMnR1yMeVd9V
yhRnNQsHT3X5DstM5eJGynCmt5TxC2fGy5WeJG21aWuNDCzVeJrtmcjdxZpaZdpBT1kVrd2ppani
rDir1lV11lONWHetbZ6ciYMgXsRZwO7y5NJkYZbG1u68YUPFR5arSmR7V8/K1osqoUSmPFPCySuc
D9GM6nghYtPna9SWt6KATVNMOp/nCK2pHudEJ5PVjfQOqE5VXdcqa0plchvVVGrbpTsv29rWXFA7
amzWaPTnEFVIoaXQRfoQ0I0/hv1mSdxxQGEn7vKOKtZWuRpns+VWr83d6gdRd1a3viIfRJqcm3nW
JGth80K9NqOaZXUoM7wpyYNdP1Ny25XwxuVislOU9EXcdXhTOX4Qttpwpn3sqaw3hTK0j1fbabFG
tdxmVBz6ttsO03QzDU+091Vaz1uX3QvRhWwuN4EpNk1g7z1Wqcoh5dDetDjy5lNWPzBZn6HuZuw3
Ip9UxmE32lK7fvqYF/uhfTTrpwA1miSl4glsPfmppJfrUl45S9XCJp3Almphvf3mNslyZctFdzM7
TNkSFyjYF+k1F6saaxu3uIwMJ1v48ZoctqjrtXda8FHkhQAI7L5ssk1WfXbARAGCvWT3aC6iuiIx
bfmuaD/1AdXGlbFgdTgzF3Es96m7nZjbEzOEiFzmqFOSnirfxPOKo3VcI8bLPQO6SG23cSs9Jn0Q
oyRVrLC7LEdq9Q6WpL4qsilXc9ZvE7t+yqsxHIP3q/GbM9tPQs2DeXA08vOqi3JXOzWUKYmGQNa6
xj6Uy1CMMVlZogIfM9XT1qgpYVj11igqizSs2n6/4uDI5VSdM+7fTHPbbnBCfcWb5cLaYle3ONPM
CafX9YmtJVFk8eeN5J49NnvP02RWgrxHXfbostIo7ok4lXOwJzy7I/CjO5s89R6l8Q8BT8v97JFD
7ye3FS/spg5sHfq25NuaE4VctVu866XIM1320kWCpmFN8pg4r1dlK7yQ9XSJ/AyIfM67GInxGfcr
V03FJ93yYt4VUmSRL7PrAlpXlzmoDzropHf++2YplSRVq+rBfAg6nCmKRAHzzD6nOZJboPZK6LFo
U13z7oKtW8+4VafS1apM5nHXqSwr83AcG+26yqi55Q0w8ehir/VnxS5J6dnI2FBWzd7UcxEGw6K5
rXBouuxz3+lRsjaSiJfhXDZo1/n5cx8tA6xg12bbZhlH5S0k092SdWoYNj2/H5IPM5yWKDEUapzK
C5Z4hWpYkWzlbJ+WKLCeiVaTX6zLPKpykdVucNPO5Egb0XWPJBsup4V9Mixll5JDB7eFN25Gm2V6
CuZxP7boecbQ9boOiDFZzhOUxcPQB1Fg0g2zMS+D9nzsgs9Abp3ysRU7ka3Ab2a6KrMuuBpteS4x
kH0mW0XKYTzhJHAb2h9LVC6bjKwY2Fu4qFmSmGXrGNlZ3hZz3e3LYPmYu+kTWao5alcBwDpftw7D
fKubfrKletkZliiXQEUP1V2fkNsVFTjknbgy9v0w51ABsgcSo/V2RsDJQ2CW7QJMwicGxcHMfVcN
YUUaE7p1HTYud+LWc7VQaQr1Ie20CzDdG4PGQ56VfTwJcpcGgTnmWZBsE5cDAQ6PXZWOe0Ib1cPi
qArX+X6cQpTaXOPC3vGmKY+mw/cTFyL0ZAKaAVe7srfddoq6pU9VkppVG+KGcIKzlo2Yy3NohucJ
S80pWXN+nuNzOwisugoEkpyrB975TgvRPPFuRNHECJAW7NGZetpymUa1ac4odWnol0sdDQWdTqhi
10ta8K1ft9BBKLSXLF91D3tqJ0v/mpmk2OQWiQ3q2PnUakvQ1Kskb1E49IirSRi+5wtlehyGQrN2
2s5Jn+7GGfox3LaEyGbuLMnTOz8oKjWcCRsIaHn+EK9uUq3Ih3MLN0NHFS7OB9pFMDvQgF2zh9nl
cR48yZVcswn5muXVoH03nHGPDnEvpzOZN+7omm6HyBBX2XJT5PLBjuKcMLfxLL2An1cM6ZA3MSYq
J1vW70XiwgmkYNvMaoJmREgDWujAy21uz2q6EyTdzLnQxM669EYN0jIVYZf0ekzj0hmVVusODw9r
G0344I+nvls1rZGqgDH5FIRp051YuS/NR4Mf/eZA8TOVJ2k2FkRDCTMw/bWorr0siMFRnGxPYJKn
Kt2l9ZlE3sYrPvv5eTG055WroE5M1BcqaUk4+hcO74clDdvW7Mpm36Z17MR1MjVqqustSjM1YPaw
cKvmdN47yreETmFRJ9sF1aqSh3LIPtZD9eBRq3gFm7eIgWdU6g0xdgI0xahbfG+zD0tZxBWg50Zl
10PvdToAfF2THoruCiR0MNn7BrTrINfY8z+23Rwl/nmH+32viL3o2+LGH1bdwe5H1Z52fjS6D72z
VyY/zatRfbL1yyoGnaNEvipqvHAA2B1IKscYSOKLcUSxz+awn8xZMNGo6fd4vWrqQk0BiZiHDgwd
fNzcMDzkikt5Ac4pMgypAp/zRUZ990G2VYgw1TlPQsk3qyf3yC7KueU890aV4bO+8rYrFDZon2bT
ErUg/t6NhZ5BTlR1bDHICYkPrt7vQGvPYsva4SKbG42hhmq5hjY5mqHV1XpKSLt1fI3SYEfMJzMH
sF9XZSvlga+Y504h2FQu3wl0iYo2GkejEkdC6z+aIqbjHM2AVTkP4GCOQi7hOj8VPVd9AYZrZcqM
zyNq1bKCSbJlNEMX84Mp9JkqZJTbQ5o+OBvPyQVqucpAdpZHV1ZasOYYiE3h3/cbiy1Im8vVXI2T
p8bx1iNc1ZgDy90lvqdTUPxyHaISWl1SvRQM3pVZHgqS6DU7dcmgG+fOe1ucLyzMqiAqArHt+QK+
qmwVCtKTqWB5W7ZJWGAVzte70UkFfTnMWar7Eqkm8fXciihodt1iLrKJqTyFURAOMtWPhjlTIF0y
vHO+0YKep/wCNxctg27nXaD0SrALN/lgtdDOyH034TOZfSBzpVFmY0Q3sqIa+fl+mlnoUBH2hQjt
9ORnZ0ng68peigoMgINPTT4WpggJrGcbTHHW9aB6Cy3XOqZsUIuX6BS1V65Yrv323LF5TzF4QxNs
676NclrvkDCR189hy4gexHFsxnvhNRs6H6h3CEwedyYF3fUeupcal1Xn/kVRg0Mbzo3YsSxVXu7v
S0T3iByhGHN/1YWzYVetuqrybVa9X+pzjNcd+J0muMzGOeyaXMn0o5+CIJj4oU0exlxqcJvOP1Gb
wPhQGuPgtkuNHlwXZ+C+OmKYymDXigYQeM+tu2UMekNA42Y5ETyFy+IpSsypbsddC/aioHtbs3hE
x7QDQziBzl03o1+Fidhmzt2Q4GYG5UPNFEleKupv6ZhvPe/FNMge3PpuHPZLW9/0VR6WeapKBm60
nnUfZNFs2+vBYzdJgjfZ+mnu+DkBBz/HsoRUYcVxPR8CGCrFdwmwBDMDsFoPmygYIuxvC4gk5tYL
5/lQoTFM3dUyGOW8x7WfonIAXZP1SWjAwU6y2852DGuIIJJs2+J2k+dBbP2yU7w0p5RWuhbVxcyg
25pemeZUVx8mITZ+2u48qIEuJadqyj81GVA7ToNoSYOzrq4O844CeeH8lJLrTqzbwIyboD9b1yTk
xgc3cdvOy86z6W7h/IzsrG83kq37IPAOq59oWXm6BA9fuREsZHMNtBB7XX9dr6VCCQ6rvorBotwh
k+6Yby9baMxUdGdVV4dpcbdAojA3hwU3YZe2ml/x4Ib3g25JoZaMpGpZivcyTw+lsaexiCGr173f
bpJijKSBrtuQywCdYdlu0JJohItMZQH7WAlYenayxjsGwI04ZXHtBQN4xuXosiZMZxvlTG46mUcB
0hnntzPPYLMOoCYhE0rTQPkVfZpJqYIRIO7vSAmNJu0OJvGeFuFFs6xVU4vLLFgvBVjIqmoiT3zI
0WUqbcSbp9m/6df3Nqf7XBSgf2/95HOZtZA7MGB7CbzR6zZ3Me2yWjdjc+kydsDL587xmKQQWoBL
SPn82OYsEkuzaweLoZ3Y2A9AyJYREfOgKjtGZLFHU0LLwTY0RR/3fL5fxKzQHE9pfyqzOlPWQiLh
3oulOq18IyfYenKFnZxrV58ITyPkgp0v/ZCyq6zaoglp/2W7r+ceGKYBNIejZZSwfVmj8A6z5bIg
dYzrD7n0tAGpzLMWtO/zLO+XEh1SRLVjnwdIjur21NAprpJc9/POn/fpBJaNkX1ZLLBUJrb0DOKU
sEPHZNkUAuRqKaKs+oTqJCqtOfMY/4CNPE/SSRdBemleOtncRxm9Ql2aq56dr3zLA2idM+gWUumg
BGOaBi/R1I7XR/TZgsTOyBhNIDPSqtxCZtY1t6Ic93lZaItizO22MbAKhVVeU2vqQxWTbh8kk3bB
fNYEEjoR07I/98SlDwTINPyiR1nT9022xbncF43cNKY9Qw0Lc3BjbXLoqYHZm8tkuaDGAsECudJT
y6tDU5PrZgKveEHX5rr1DkO+b6o+hKqAkrvKEqZmBO3HfpJmvGGk03RawqGlIBU/j2abtolqzPLJ
NRx2RBImVaGyNFEZqmKPkOusu4U+avP7RH4ag09mOA/kTUWmaF0WXdV4X407WVUbiNf8LsTe+7Uz
9xmkNnZtoNesIe3mbUqbeFnL0FV9XNOww/upTrd5Vml5Lfw4ZUrg2If1N7mWyRm78PtTs74YzUHX
KcSjlW6I29vluiwg7uinOhSTv1lgjjgotm02wRymbcXPMZi7YJy2zNbgeMCRuvyYVTzyG7KnMePg
r7CGZGIogDxIp1qT3TkIq7LkohqJulwbuymzAYLEm6EUx7ztQrsWekqvETkIM8Zp/l5mLJpXsuvH
KW5pvwuy8QjVoOjylEqQbAxvWijO1cIf4EEikML1rskBlB6IJU3iaXxRXvHaX86EQaAMmtDvlCsu
i2SOCUiVGsnHYqQh741u2lItvIhXdI+TLCqn5bEzn8vCiwjdg62MBnvILZjb3sVlc6gnd5j9VZH5
ps+eERo1lJtKZgtu3Q+5bNTskqgiRKXkYu6BeUytUL1Ci2Da8z8EfAmNhAwAaHWBhHEoW7DTpyK1
24ULmEkNlCrB0OWXV2tpdlndR+nSQEwGHmjJwfqX2rpxX5WQcxannDZ6zrjCo9E5lFtjmstlsFd+
D4+AJa2q5Dx1uX4chjVRFQoOXt3HcoohBgFvjlQAdFSITjfPDVAftKV+4RGiMWRDoFn7nYPbR+xp
V6lWZnEKXllCAjCWEJZyu+/LTTYVEXcbvwWNk4KIq0+88dUaHGi2SytzrEmtxXialmTfF+dMws0y
ZGnsJKR5HcQqbIgsxD8MQ6jDjksxqK5w2xwm3E8HORWhbOzWiVpNy3nbZcoYSCHFkyCZWkZI5uoJ
Euhuw6plY19UVPu5nO97s25zM4aeI/EICW9egpqT2VaMYYusSqBKR49EdhhBLn5YYS/b5bGwMvLb
fuvIQ4p7qI0VkqlqG3Rb4ocB9GpUqGpDS08P3b3HN3QsQUL1qoVlmNvjtCII4TpdT/Hkap1nw3HO
T9nyEGROd02qXkJfiYEuBPANsLpLKlDfBbj2fc3WWJRbzI+TbVS67KfhbPVKLYL3fC5U7k9hk25l
eRr8nQdnGVPW6Hruoql24XiXT4vOHOz+4awCidE1h9Y/knKBpYMWLE5o6YA59wKUdDsk25bd1f0p
4cOWzJ4a6puWf2yd1CWMDWXnpQcRU2rhfMQpXB399YQcj9JSpWCdxvKRZXfrtOwCOm2XIdFmhCLo
xw9UXqYrUjTNI7AyIGY2pR+o3FlFgrM82xXovGvaCA50VrRs5zJVI0SK8Dto0SK9XXVcFtB3wRou
/rXj+xbi2XQuodscOu8jto1mwP7tfvBBieePtirCIk+f6PBcypsebNRYXbXTsinxg+muV/tpkuNm
KkAIYRoxiNWEo1s0v/flqoch23bZoTN7lPox/CbcrqCpxlmtcs87WxIS9b0Bly40b8MeuGcIIKkR
18PUKWh0BHgvg31XhenKNeTihh8pLlXe+IdyfcYLdAG26AU/BHZHGTCwN0M4pibehR1xm2xObofG
xXXQRg4PHxvQoi9xr8fiCtLPdb3mwFujKOGE57EGGqeD0B6BGAAtm7Woj35RvoCvMC+us4Dvc9zt
HByb+XDGALor9bNNMlTaTbE0D9XUHP0FApzIr4qY4BaOKVYtpjCDMyAxR2M6q3YCqljzsMqfeL5E
UtSHwTu23c0MSoYuYzinGazPR48bXY4HKtoYgqEFJKpbLno6bRJkN+sgXyIV6BndveMvzr0PHZ4P
vWuPS2t1JeH0pjotYrkNhi5OulHRNVVBmm8hYBylZrLd86JVUnjK4A/GzKDTrk1xFDjVa5XdDbCX
giQJy/qyxRd1e8PmT65rdr1oITNZws6b4CTP1zY91KzR3vC5baOlm1IFIc8ZnH2qilwmUwUg5pGf
TsrrZYSX96u7X4KQB1v8Phkfg0pJN0c+rzcuvW0adl2+X+2pB86aEVErc7cFeOoCoYu2dRp3A8S9
635i9/4QRLYYw3UUV+n6MFVQXI04wC/HnTlIMAuvDC0eIohxF4dgxR1VbXWzmjbCa9YosdgPM1rv
SgPpmA89nS96qvttB2FQKiUE2x/WZgwTCyQHrbYl3lZMPGrmTyvYRZbfLdNJknDBfriQat/hJkrK
QcnunuZwCuWXHyYI5gIjNaLuTKSLGlx/XXJ8AJW+Fx2GhMpHMRmmkJTnIsj3KQriush2Az/zhoMU
6Z0Dzc+BF1lyb8ESjLPdFN0AfSuH1bfQtNNoDmrIub0bDtY79/ZL7qJ6liG4yrCu8lsGJ3FNm4MZ
ZKqeJz2QaVPXF3lxI9om6iVEdVMfp8miiyxTc5KA2BE3puZKIrYxqDpgiL2xLLaD/57NBgSk2U6B
OE64OOP+5TqAA24gvgTzh2wSm9QLa3HjyyTKxYeyux9z/3ax8+NYrUqe15hpOnaq9w+0IREErKFz
+3Y4rFUAMXWtS3IbZG1UDLfyMLTmNJo2Jt0FQbNe/IPrJmUQHG8n1w05Zdg4VdLbZK2x4s5AVYKg
gzDYfS6C/tQX9casZpM7d5/Ap/Pev5xsFQdwDobGYbdgGjqzhm331Pd5ZEV/sOB9VpsfBj804v9x
dWbdccJcl/5FWksSg+CWqWZXeYiH3LDi2GFGgCQE/Pre5ffrfrv7hpQrtmMz6Jyz97OV6iz6+lS6
sJPvy/+1Rj0ZvSWGxh+H61nP+cHzdGTrMuYutOwRT9e8g7h5wHXY1mx2Jgwj89GFml+wDxTC/fwX
K4Gvngpzptuumq9L+FK5z2XGUHDZ/IVKTMprU72KyU2mINvGt7p9DOrbunaxvnWSn0Y/sk+D3hfl
QYeZ+sXcQzNfeL5vyK5eIxU28di1UQD9w/8zttvfpmPZQtDZlW6muBMzrVQ0e5iJ/CpZDbTwvtuR
wUN9/+6Ye/Srcc+kylZTv9XjEkn0TnDuIOmKRxvcNASOzn/eOnMittsVY2axvuutvvR3jmBYnyoA
BKOq/4Qrj7xRZhqejNvxRDCWzoRDf3zYuJ/ejQ+5Ndli+7SGEz/Ow6FBswHf8EhhOIyosNxDG7W0
uDbPPW6MQsIhL46VC1MXBb6fll07qsRf1F4t7cHJP8j2z+9LzGcLKuMQK16+d3OTbkokcoQpyrAM
dFGT++dqKqC4LamVsBwXA1HvtgTkTyGeSdg/ufzR1WfXBkkDi1tJKJ8+h5r7FigoB61aoi1DBv1J
GJI067rzxCdnewO1XvcsUfk3Xd/RzaddLd4cOcYF+01lFSnzh9v5grXAhZk8bJjcmgddX3sMAhxr
lMCNt+UyEj2LhRows2OMHezvofnjV25StmbHBqz1oU6KVu/Ep+YlhuAZv+zH7AqoHXceg+OqPFbB
L8mCWAEPSOeNwNlqY7ri2eWn6rfI5bWSaFhoXLf6QXaf0vvobRjprvwmI4pll9/CYo4r++mRY2i8
pOSvpaAXLfOdxr1N+LcNH8qNvaH7Bl6iYkWqL2HaNJjHfQ2TltSQNBe43yWquqsTVqKdIDuKgg4/
Na5L/7UXv4ruX++W8ZRfO8hhjbNea8aiFVXSbebUtn5Udgqz+ZP01ySnJtrUYVrKmHVdPLUkpe0W
b+7fYFAPgQ13fl6+SG89AjE9hI7YU3MO5l9rXUA6gJaC3s6Gb373z+txDo5BFWQ1NGDVZnm/xR6q
6whZzW1haObR5IDuQK8NWiV1S/ICEgMrAJZIXBaMc3aIPN9cpMFQK1hiWn9v2wcxyBXrer0v2zLh
ZjkI1x6Ldt4bUj5jE4CgtbdZk79ch+kozHGjG9RMvdNDe9wGGSFCGM8wWnU3pUWQulpkpG9f5qn+
FuUG4QJYwdpl3vbdzrty/KjFgrl6vlLlRGr45pOKAswGASwj7S5XUk1opV69AC53ExdtHg2ALvpx
vDhh/rbyRyLcrGLyhC88DU0LSwa/xZvZXu4DAyz5D+3j3DXrXvDQ4P6aIXoNGHww1f9DG7Xv+PCr
C52sHqP8yRhIebk7HLzwi206Dk21m7QCiXRUi7O3g/rV9FCrAB/U5q1t6A6pzW9BHBUH4bMcYDLR
Og6Ye61yepV2L9FuuHmt0TrwqFPjTi9zStfuDOH9xDzyVPP1oCZ5KMo2LjhaR2gCcmC7yeyosg9S
mIMtr86XhOhraftHwPLAafHlA53QgXP27BTmBCLgPJrp39JnbQHwYvN3Q+AeSrVlg2d3RVCepA+1
p4qKcriU84ljOStIEQ1MQPiHL+lZ/+CYHDjLSa5uxCae5TI4hgtLqMBK44VzUhkRMQU3tttILLFK
sUk/B4v56+Q6OTX+dLANrk/9tE0oMG0PJW98FChrqwNJ3n7mroK3yU4WAiG8haewMVW89nkUTFEI
8MN05gm8SDrxbgdGPnMcnRDPjzlEasLZu97ssUbRYmR7EZ4TyQa0DqF/YAgkXS4SdJ+HAewQ3Mm4
zR+tbSNTDTfNprMQ4LIoO5hZYaL4CKyCiO8XSTDJGd97SdtV7ocV3bSfp0WFgbuVqdf4j7MxmeDL
jYDcyG8jmaMVDTMQpfm5KcOPKSjQ99potL9Y60J3A59lbFoVX6VBd4KbXzKaVhgdR/fUwVfsiXtm
XP9eOgIA5deEZrOqnUMRjVgCzJ54cJnz1Ic7t63fy/ZlCDmgY0rWNs+2HrAPd6eomftvt7zr3vrY
c3VQaMlIeUJbYif12t+fvBJNnTKHTfwLgC/1ctlN65ZIkEd900f+tEUScFArRLzN/BWQX+LkQbL0
LR7PUNzYPCf9ih50ZzGa5FL/1o3clzVLfA2rtd4Nyu5r3cLV+wg0atMEMbooyH7uSWxktkCz6NAJ
wCixuDl6C45p3K3qUevy0qxLkuO8uy58XwzXCmoLUIvcFwCQunQIqjhn457cTbiCvGLRTGRz89nd
d7ZZMz147nbyQJ2BvDjhhDywHDf3mjQNidrKXIt8r9ic5VaceFWkHi/2LATfpeaogEQPPSQqKhBv
eshchuLJTTxJ/zjw/pp3RTJ9BrghDcjAu1UEpR1YkHzv5Sux/Nrqe3GHrFDZx6FqUwt+C9tKPPWY
zfMGSjMmw96fEvk4TgX80DkS03YgHsF5H55rs8ZK9hAQPlz3o9rQiAqMIjQRFrfUVsU9P8FkeBVo
fqdZQJu7NMKLWjO/DLo/Tl7+l7t4iuUy7Ct3fiKN88EVWiWn93cKGkxHaTqt+ujoZjca8rCs6Ir6
DmrWtqcVjTh6pcgWNFU1T1yGE88xhUO/GHkmhg2yxmgfqmCNnMU5kAJiTlBmDabIOut1gE68gYaQ
f1W5yToMZW1T/CJtGI9iA/0yJLcx7HdD6cSB3o719tUAYFvUHGvpvOf1YYa/tbpvLvkeIKQsIBjD
/j1g666o4XSPX6uzczimg/KqUT/zVSVDCIiOv5CF7dfBgZ5fPQ6FuxemjkSsKz8OZX4YCxPXsL05
ODrdXdjsxH5ZH9ymSyawcW7x7Hi/t/7Q0TkbDf7sZpB5n0P4zGuyHzwvzvsSzv7DRp+K4Ykvf2wP
UchN6xBzh1snK86sZQC+HPVotuBbdBBSUBnQyuoFD0n/R5YOpnzvuezsqSRehPbxIiuSWmfYrcEG
PUzHjlef11l9VtR+sI5FzLLIJRIGjL8nMEoYOkER7gi5LNJiHAAogsVs2PTjYtC7+Fj1hetB6WFn
W81RaAsNlC/8tqL8mCCtS6/BYuKYy4TFz6wz5oTl95ZjWVCfsivQSvXNBQZ140wPWFA975mSzsSK
8XhbNBiVOX9vXRaXeDS7B8ChuBuKORra9Wa28XmU5cVbnFitHHwAPd1xxmCIrNZQlv/O0Gun4bht
iPIuWx0NuavjZrjr3RMqTeaiU5OsO88N71Kyee4bxN2b75nq1JS02G0zhld/oa82dL+Khp51WX7M
qpBvQbGkchOvfTiu8UC8cU/LEuqtnuBe++sun1Zoo72K7iBV8eSRUBQRR+OLhxg9QiQnMjxTC2d0
KFNH2LgHDjo72vttrEtjz+3mC8PF7jY1Ja1vWgicC9iqoP3ogzYTsr6Fs6mydapg02OZ24YCetwG
9W6BLbUDqNG2WA3yRidL7giMWPorMCRH0xiET3kFNCkMAbHWPW6/zv2UDS2PtTF5EhimkqAS/1CG
/b3HCpAbJSYfl50EvWur/aKg70zFrmmHtxLPb6OgA3orTTlQhLB2Ih/t5FY2KWXbUeev5MxKyH/u
V8gfdLjCsH4v2sdFLid0Pukdv+DNcPDzNW0VlGR4p929QwfDg28IEtKNaX0NUC/DYs/FDOObxsSt
U8k52LP6oPI3vSyZXw4Hin528A89xR0D5Q9OPtx458SK9TmfbX7qCtu+uAGgFG7pa1dhWOxeVxfF
Zqrrh3HRQ+LW8Ku0+DtrLGH+4tq31ld9CmMrggQRJpb0wFrKm+UDZkNzmJf7iiD1sTLtvgm1s5vn
uoehuZiMlHUDcBhmr7QwuRA6SuZamThvYO8sTufHxYopeFGQH8GgOmgv4an77ZQVzvMIJHlkBngj
tPEF5CMHlcRuJa2nIxuXzxqC1N7KCXraMi8xgDXywigIc9ZHWzUI+BgNxbDXO6nnXxUDuzCU/csC
8mUtHipYt05RJnr+u0Fz62oKvx+0cw8lCPUvhL6Wb2sajOCRl8u9sYJYGLvsGK5z7A8QNGa4grZK
cjRCAuuCM6N8uzQVHipZAVUIBIPDEzb/azGHTj2IPveXU+i91ajMLqi+JwWtKyw+R3AOAa5W7f0h
XQuRp45aCT6CJoGbNGWAruBLOLB6ffSGhRevBl9dBNEdZpdNC4R62avquHi/u15nUppD7v2dwWQT
D1xO+IvVIOz9aPEE7LswkgUK/wCdfc+xwtf+rrYZpM94GXdtv2XMwfBdDUlroZPB5yMQzAP3vff+
1C68J/2AAjsNL93wFkA0mqk63DnWTR5l7sK+e5TlEoUEXk/QAjRGEwvapZoxSOZxN+6xKUMkqTpX
4ox1e4Bp1zl10tDflq5QGt8kRFunoRAhga/kLz6d4Ni8zz2kXRRH5UM12DAuLSjobht1OGsK7nnV
n/jwDyMEQXNQrVjdLaADFk3+VaBcOKI5TCUc/S26S8+9Og7AcNaqiT1r4/YZitOKGVifaXWChOHl
Vx9aPW3WrNT5bnF3FpO+8H7P7GkQKlpqLyrXzIe1Lbe0dJxozGeMn4eQ5Cma+DgMhl2nwpigOrqQ
nssvyKJxp8/gHbDgTzG02ab6KmsJkc4AfIGT/LsbQAHIaz4+3A0kAoMD+PE4/pEdggdwLzpYbrRN
HaNiRmb4XsARqjFbcGq4OedQTn0TE/EeQsI11fuAU7N4+BxcFQn4WY6ZmaskAGR7JzHFii7ibYMo
7bGHQdUn6QyRP1fAtqEgDu+1OoxdE+v8WCPoARFqYKdi/ub5bbjl8G1nFDvLLwtFHwkLaV1igkiF
d7JICmjM6MP2RDTY7bJNyHQS+QsHLCKw3vcNOLn2pavnY4MRvRyeV5u6099tBEbPb2P5NVZHBcgJ
nFFjL2v4nc/QVosh6tweblIaoMI61ovgU2QeKNt17wOe7AEaf4dqunvAhxYP8YTJnHg688N/fovV
ZYPIuXix53/TEoOhTfWG3wIj/Ngfa1dFzP1Fl12OcmZKdczrtMxPVf2r10vkYQxteFYN/0CCRn2A
sWkvXYA1LQSjjPlDlLdL3GHpZkcJya3Md5sHQtklhwVLiaGPZEwFAU3Drg5GFhXsVoBp0zsr/JNt
/xboZo0Ooly+LvZE/SxYd7RS6f3W2eCy1xiB6EgTf/izIAkyZc5yl+OOIZTNomAR+L61zzr+PjX/
UGgj7s1ZgdXSqSTGE9wNtYq6Ea0di4fu4DQvm/+t5n3R/vYAfI5fsmoSGcbgT/3OTUj+yxkAknjj
RPdiVlsstn7NIBeoahlugXwSK1V7pjCVTOP8d7VDkUjO/ANbvfYggoolEl7tKHoMW5iEMi9vS0Rj
apJMd3qOaPnYwOiDyPLtUPfD3wgQ5rUysCW8/Dn0rhZDkmCV+0qqMBkstHY+Fktsx/Wr9LrgVc2Y
pPJifJ8MbMpKShgChkKqgWsuAyjIotstS/AAa9v7ZfRv3tci7VveJXaBNBWQx9Hviye3/RvmcwsD
DUsVcTWSSj4X6Bznf92wvvktqifwMFzBR9mCLKr8Z5VPwa40fuYX6oPBWP3sxlJGHSYFF3YWBssB
mpvBgk9KytKS2yLraGwsqJlrwcbran5RPPYufhBHVHBCHlmFhwH4RIh/B3YFhFsORzpAJIp+Lg3d
9/1T35xNuAL3hMEU/AvqnaC3VTYvK0JEfr8dJ/4v19A0rdxt9p8W+8m+jOQctF8uqR8rnF4w0QLN
/Gtjgbr6CD6Z1DgQ4oDSWH9OhNGR7z4pgCQFYkplO4I3vvTLazi7D2H4myC3Q+YfY/FeHJ3WQkd2
06a058nFb1N2x2YBfgKO294knfuEY5DVFf1oJ/6wdfDP9YSZecvD2PPGAWisxDKvwL8pP/Z9FrUk
YF+QW3euZ5rzPMd1Xm63sVKHkqDl6USN+uh3ZVZIzzu1Sz3sUPnfNElUO9qrZ5w6CjZcnEL5+7oh
4Q6dcoHc0rnqm4dqxnoHjgjFj1k4Vo3/3Gq0XmL0EknoEvFhWA7hiAdEd5hX+OiBX7A1wjVU3FpS
n3PYnMOKxRnPAos4tMZsdNa4tWrJkL17DYZZXriZynRuAhuZrT0HjoF0AWv8KXcfYGA9Va0WyMUp
mzh3YmvrwJRKy92IaP86ddDKu9HKuKp8cIVH1vMlsbbk8R07Vss6XNoN+Dnw6H05Np8hovD3hpjt
0NMdQqE2XKnESPJSghUOmutUdDL2MJWlNdFwmLrfbJ0LDJmfq0cXyK9NQpS37VQzws5u2m9IOHce
B1gmHlsYKviBcDYQ8mGvsvIs7qEbfrkK3V6wQPCvsilHfZ8mwDO+AcBXEXnsYHtGI04nhu7VQ8fI
dnkpYM30ECSqcj+EvY6qsQzicBJ9vCkSxkVdQOSYfUhOkJPvyS+ih/t0gk6xoIvKMFGrVDQlCIyy
fUYQYw9eAn0EwM9tBJogO5T+icmPXtcHJAOPhYvKV5TzbV185yz8FidySElRh3vTd+DomwhzqoA3
C0Z6K+BMo/axCrjDMkp0bnl1+vnYHakLOaJ5XpcG7uD90LREYVq/v/x58+fQemI91txq2JL3lz9v
6pHASnHmaziG4RHDh/Xin5crcJs+KhgijL6spxgDOzoZCU9T0Z4ezf2wiHz7z+Hnvf9++PO3/997
P3+rtf2/v2zot/IYTEfp4BaMfZz+4zrngFmYquuEEOgawtG3kBVIK1Ro+KJhceSJjLT+n5e0E2C7
QzrpQzDmsdmK4QTyUJ7+8xcMyytFWiFo1yMZLLJxHjXr8T+Huc6j2s5ggzliOtPqi+PPq+H/vPrP
h5U3HBwQeaSeu1PZ/O+D47Am5kFBMFu6zckDcgVh1jvBUdt2QKPzftUnTgjihfeDV8Prc+6H/++9
fCTtgXQztPRaoNRqcfp5hTkeMlSzQpOAnuFirolW3Ts8Q4sgd1NtPmzuMB312An5bNqgBfuY95nk
Q72HAHorjeeegqWpJrSvlQfv1bonUjv/z8flUmyn8u2/n/DzVT+fano8JTnz+3SjCzlDw/2fg9mG
6fRtBIymnNann4MNHUxC//3YwTmAP2ogHLjIL+yWnP7RfOInz+sRqwnECKC19Z63OXgbtAbPgLmE
u4+k79hDXkL/IPX0MDsi3VitHl1HV0fYtr85ckGgxECoA2wJdlZjAPGmpb0UFqFVw8PjphkIZWR0
UruAyHJZXZ79mv8BoONlyqUqQsACQisUzNPPAQFPBRWIAH0ww3haqi7AS4IF1PShTkmci8k5FZv6
bJpCg44GLANWQuWSpENR/Cpyd4QJ18wnAYMLghX6+D6wl3yaSFpCYYzqChk/OsynyQCMGQl92maf
7juxHbreAitQizz4Aj1aCNB08FckkRvIcaxUmeydnedvAMboOKVL0QpYx+Za5648VPbFLwPyWoD3
7mdMFXzzyh3nmNjAmucHEVYAfWuym+Evp84WZowsiXRAWLt9hdnMwWylCb8WDdJ9lFIbbSUpjxxT
b7Q1MBeCVWd6pHcvo3rqQ8hmatPtWRYjurFO3eRlE5qgabdlWnlQ6SsGpjFoIZONk7qWbfTzT3sq
R/ghp96pH5BFsNX20q+IDa45nClPzy8+QZwFaMrPJ64jZHSGYfPQc9AujtT+zmuhtc4hFJ0VoaQA
80w6j9UIk0/qbHFzwC5TWMcDtKZHC3AL3Xz3MdHapMx0Y1Z2aEFrh/j7zu/prSdoTsW4dTvkf7Zb
KHSBlO0MiV5vHzTc7KOPJKQA09Zwte452LRyq//JtgBWzVhzkwO9zNvgvOFa8FR2g4jLDdaky4Zi
h5bWJNzXQMba5qWRiwLKeWdN8+JfT1fvxIEK590B4hD0/0aqS+2sBAD28up1U5Opdl5/V8jHiKGf
boVuntagC54YFKKhIgJeghFPmjvzjkM4GnCyy4X7j244+o8C5C1mQ6fL/vveWN9Vae6BpDKLuRpF
AUJSfZs3+PfIvctdDWnk9nNQXTkCQWieuEM3ZM5EefU3fs75PTUqMbGqHqdJsYLuuiGczkvlNBnD
7udR5eri1DFSnCCRdzvpKOzVHkGxESiEujy3g1+c0WFT5zI3vgtjugrvUyokNb4WOy8UwwXkzHAZ
C3QRchjC1LQTVBU02pnSC48E7+TDqIMeCShv2vl3SU1No7zk+QiaVxgAMR7iKwXE8mQwZjmj4a8O
Tt1e9P1ubDawz9sM+IOZAKyidvQY+6b4dBroZkVo2AmxSQRRFw5/tieXWTN1JgiGL66hZ6NdHLih
sAkNpJng4qOknFpWiVvJ4JrmgP32Coh6iEDhY9OWNB4mhlzu/XuNHQ8Sz3VvepwhGfXu9MiJFrfe
QzqJ0MQalx70KpZ3gdkJTqrA4/LLUwGgVJUjwoMG0K+NuAnfU0+NyN9agOhwpmD34N+gga5ij5Tk
VI01okIm4FBSt+JSm4oBK4bNO9YPiynpaVZPamqhE3Vh8FAg+XqiWqhTs6xbhEhtnq6Uzg+tHOeH
hRWPfoE8Ny61m3RrmT84zRikHB1hErCZJQTkzj7gZYyIov9YOOHroNcQtQ9jHZ99/ktZO6ducKAz
1maw6PYAj+TJMQiahtS/yFDz/WLtFK1j3YIvWl9moPjn1oP4URsnLbdu+zMEw4vlCIHnNR1PpOrq
l3BCwAaSCS578wu9Upfm6CIOnDZzwhyQKCPpLgMM1FsPC1UUL0FYcUSzlgmR1M7bmRH03M8ilXsQ
zbuhBspQ8id/VO5eBxYjMLA/gywhsoZiWu1p7HC1zSLsyXOr5tBSkeYM5JA3IUjorrJk0axwcwVl
s0EOhgc2F9o9NgASWF395/4SSPEQbs0RyiMITLuUF03OyiskvqQCB7jk4/Bht5peHQ/YZj8/0xwe
MNUw/f1RXMdyJZefGypsIIdRWS+JVxXVHu35wc5hc0L5Uuk4CP+9Akt/B6eGvcLCdZ0YI7s+kCCH
LWuvTVkWV/+5kIxcCyxWGatsH7NhxIf39wL0FnvOEX0Ic8jFzEf5nB1HPOj7ofRaALLVRv/zRK+z
ewkk3w7aAKJf5MPPA7dZ2Jh1h28bzBpBEKLOA0FjV8xhCYQghNTjllxdme3YfsLNGcEIQx6Izq95
3fArBhh+xQYF6Ab6DpLF6O/81q0edK4r8KVV/Z9XSntQcg1gSMj+abHkcEs9HJKQNG/OqhhIMe4k
AXZyPzTYKqAoJx4vmiIFOCOkvizz+2IKebEVYLYAKlrjYEsQpGequ8PSPCx6HpNiCHZOzRsIrt5y
02vwT5Wi3vlBm5+wlcVM6zxbh/U7LFmRMOVkeU5F7DtVl1RbC+FHNG5KSZWNYJH3sMBuDmxOUIQU
6fa8A0Vd5DBALSL2i0RYCnslnkYP4orjm/d6yGbRl/8oH0H4DJXza+4CFBQouitycJ7O6z3y2vWx
9QArq8ZDWAulP1QAEnLguTvhztna2evC3STs1QHwLhqd1bshEvU0mm2vyjy22L4n4xRT36DDp60q
Xlrs6bDsLFDpY5X/dr0ufPaYDxRpautYjmlYgdM0zgSmsSvzo5+buFyRQevdimJV2a7bNGVz4zQQ
y4YmamfvsZPDfgt6TH5gt6y7771+RAu7yqyDhdU591zAQt66RV8wf5oLvcMkY4CgDkHP79v82uNM
C+zQFc/zeV0CnlS1K7HHRXB1B8zkNKj00c4rAnTX1WlQ4UZ66JYG6/B0gxiMjU00cujYXMAH5xcP
or2auUeb0fzF9jPFadhkFTemh1XWvWLTC4hwbTpgMvaDnoINVnXcTMUfXrdO3I/gCPw+P4Uz53sS
3MvO9jkX9YFSKJKUbOPZOPaNFaDPBrZd2Gh/BwLTllYai5ELfj0w4G7pMES1dsfDSGENukBumwXh
t9rznvrKD2ExWRJ3QlwonpqUVT4/rtIVd0cJYkNzxh6Nz4QXSbhs37yC9A6tAbBXaYq4JrLKSPu2
+tipBLDCFFOq3FOxOieK8IHCGvnoSPugXKXOhcseij6cXm07A93o8Kuvw2MYbCLCeuddCw05b+sl
VHiQY8cWoCmqtQab1s1RXmFzAL/imcKuANAZy0PpTiaDzXGnaf0yMV74UXJs27I20zn0yvEhh4IO
MIOnPTMQXHICyHJ6nOqWfFBV7Xign9uSX4dpGpO2U0eC0B+S2HxLsBklflxbX9GuTXuky8nBUHvs
GcXOJx22lbDe9rK0tn8WyDKe0bW9Gqd8/Gn/fpq+nOnmSAL+GTgD8BPro4GV/Q4GxAJKyNmZe9CA
irzdrWytQAuASfcqAyJVouwFNQysTl4WYIOwqXRc0zXl/mwy2K0q3tpPqsdXv8TGA7nIEQSZdLrM
j3mt5lsQOmnFB7k37bLi+oQI1WAKnbFhbQx04g8tc+yvQpdPIALI/fuhjuchnxJbjnexGum0ARsM
Wfzc4GoNOnhEbAJs9L1X61+2ThpbGnVPOOEGuj7cKje0QapwYSe3BheOGOHOVeJTSNc70eVrCzwg
WOtRO3zYIbj9wWjBE/znKN6FGg9x9BVb59sP3ZMioWMNwGzlu3WRON/cRTDWTt8EezEka02qOFCA
HsvHzQPPVYFERV5knJMWohW24ZmfF9FsO2IgLdfmhqAwj1rWvZcr/8dc4URtPThJxyFudRTgfQ0k
PO9B5m/w5gzo4gArbhJqBo4ct98Ju4A4sJi1U78pDBGprscx6aG8f4XrrVftX8nbvRHIc/UMF5V0
Xh13HpvSqYbR1XYTiYGQZ5RPNNmCwYkIxMQS+xH5y9jHwm9+c7G2mVt/4L8GKf4XZee1IzmyZdlf
Gcw7L2gURhJo9IOTrsJDCw/xQoTIoDZKo/r6WV63p+fWAN2YAQqFysrMcEHS7Ng+e6+zn3SPJUC3
N0ElMOYMNR4EzeG/N56bYqJJl5dv2tXntE6idEGtdVzrqV8F/eV+i1pq1uXwZnbWH1FN5fVA2Duw
2AZNCk+4IiV7VlPu3dbWpwVwghagQZx4mxZltx1ad+eOeba1cacMnnpYtXpPXZroo4uhcEpoXPto
8uQoWQChb4RZkV0tQ/5oUZZ29W/iGfFe5a2zMQWYgSD5YxfVW7YAovBTwlGo+IdUO8m2CaDyLH7y
60zWHI4FMXjHEH9qmSIzT/On8IwXNSnM4Ip+zUIlI6302u6AOAWTcwtlgbKgrn+c/s2R04y1vP1q
A4r3eGEHN0T3scSUOqKXW6lrXGH4ihqbingcTdwZiGBx2YfS8q8HWsT1kqotFm+yyGu8m8V4qyqQ
S+2mfjYkJ3Rt0n9R/RsHHqI6C/unZz+C2IijB1fln13ZkvRNShR+FvhYTm9Jegkdau9PUs/2PilR
mnLSZyanSHgg4lFk30UinwdP7p1xPS8FTaW2r2yUBZqEoqWZ4hwdryiiQY7GVZGnL0bh0bYcciqY
+tPVKc78Gtvb7Lt3l2iRiK2d68zmRsXdQ265SHV5u8+ynsXFR2UNLuiIXi10UIS56xqC9JO+vK/M
OXoNcRu/xH0wp/bZWRHGpDtHhfzuisq7Ci5t37WhL8tx3wdmUJrd1unbc041uoWGsWdG1Cme56gr
4mjKWBkyGychwJnMbjjd0QB2G7vcUVPRZ5bIud5CDM8ioy8K4o391EaYR5/y2TslGAdHf4WKEA9o
b2NwjepMsHcxd4WxvDQtIfkuLdlvJl7Qlyu8hyXHlsK5pYy7b+fi5rQ+BzFWhBq9j8LG1OOprTu3
HjotYkbDW6vi7G0eh+eFrRPwizz4qdluE+3ta5YtWXEuIpEPvCbbOKq6L6R3U2OJVRz6zfxe+xB/
/JprnStObVWT/JQdD4n2GqIb5nVLCgA8R3kFbQ5De+wdYvEIl8YMx5gdrcdF5SAYNOpp6nBsGCrU
wjMPIv1J0vm7QnXaOBnWdk6foVJYzlnm8LCK9jPosZyJpnxYq+VKmeY+Vyp7zvCMThzC+CbbMFNT
Gdpxxe7CrgSqZzwPYPKOKeoSjzHNWbPCwwFbLN0uC7gT8CkntC87LNo8movyxVHdAaPqh2k+TkPz
1CgFJsHunNDXdoiv/PLF4EzsluVqrFl/4tg5mG067nRc13QJugcnT9/9IjA3LpvUpu/Vqeymaltl
n4sq5Na2gbO4y/xgZiQWrHjE3QxojXq023t5eaCqQgdm/+56s90NM19S6zl7cx62pglnyQhI93nF
k8ocYkvVsDf1WHByDcpjFThEAeVj0+Ae8fP+TxYvG31JExIZw6PYoBXmxE0ZMyKxyT1MPAKx6shm
FO13mS9y1zkaOkT8RJeFbNh8U6CLR1rTSWmn9gbJ6SEn8nDoLt/f6MG4ETMH0TTIr8yAOKuQz6nv
XheDgc9h1r9t1cWRFCPMFPVdXFJ/tuO14UyAeGPazqtlDfZGLSqF6GD96KG8xzo3ICzCtlvS5Law
EfbqNb+zG7MK08TdGYl85U2udAjzt3JJK5BJeG4WZ70B7Ide5gtUQx6A/dqIyOsIsJL6PXkBfVDY
XFOX4f7MUxyhrow4RYfNpcID4tPiYIE9lYlFhBpsxCIhe9kOtUPt4cOpaxNtBEtCY5Q4Yya8ngXZ
Uygir2PQzFtaB9zIXesd2dSPZWN3J6OgdwX3YFXldcPt5NtyOhSzvg5YpCwMcY7y3kSsTyzNJ50E
v4ukIQcSEZcb9KjFcp5Q2gAdpjY7d/GxrrrbJ9VwW3bea+HVoFvUPq+/EqO54Vn9aP9C9KBNKlI2
BJoqbrPGPPmJdVPm+npJpnsVW+02pd6js+lSLhLm4ZOTPfZoorg4qEjLaJA/LTSwvpDh6k2ggRp2
VwAKH8TgkEdGoe4MW35PffM5Lv7Gp0O6sxUG6tq58/JkuqqqY+36hGC614X2KhdQfuYel9xanT6a
tRkuBvV1aLBjUBOU9u0ETWadxL5AmuAQ2CchnxxBRM4knZzxee2bFzw+VaR6yv9UtOYmWP3hqmdX
pzD7wHsGtCNxgB4gG538YV43fAHPuNSDKg/uKzuN6okU2+Q3MA0t7xHDMEYSnBYbI1teA6LOLgt9
OdxNln2WCZ9fUBrHBo25VQMcLHjCOacsuJgN7FZYMGinPS69TWrCMECzNOaPd+2uHStwqVWUFx4P
EBydaC2d9kSR9NrNNOPhwWxrr3lRnBWbPG0ORdkGmwnwildmCLk2obOiP62G9bUSGBucpKfzXJCo
SSn+Vydhob5UvY+V0bEWeCUdE6vFjK2kCPO5LUPp5+UWEEuK667gdAQMcXFgh4ENO6xT8ChSEgXS
8NZw6t2UF0PRrYcehlmLU7THGNehWhdop6El+cv9GBxaOwbYYnCk07kFCsR/rcTD5MXUiCBINmZQ
4N3tXv0Lxcca43Pf6w/dYjGQA+prWe8KeziI0n7q7Xl90EwFpFrkby9DhTnemfdzP+jQ3eSltG67
rDjF8YzLeFjSiD7MXZOIOJwnEzNJV36LyWY19ZPt5Jev7BncyEkgMGbO3IydPCFRtlsnkHdWq2/s
/uwWtoCsN0ZBPuGL96tdMmYfRL0o+0X9GCM4bOPcu9EXt2+dzd0O2unTUINJCkobq2eMKr705nUP
QDHGBLMPEgtvWiU+8pWWvO1Zx2pkMdeNOPIQsqzkVhin8qdJ65hdIAGa6LNYD32yTzKQlQ2KVekT
Xo5lR8IsNviG3ZGEg9s1FGrs1f5aPtK3IwYUEI0yyvpZ1zEnAhs9cm2gXdnJd4UsSE0J6YT+x3M7
W3e1jVxtElR21kLsVnR0VL5m71toxGY+LCSaxm7PCrsLjCDYGTgQTU2I33DoT8fzVNz0qrrpAzqf
sq+au3ymtnJ7TNh+1riHHIWqTNjZ004TLgAaJTKSP4ud7uxCmYe4RZbXdFRXR3/mdQGs6qElHRdS
uxCytkkwJlZ+qrJ5x9mviKbkU5kxptc63dQW8mu9grGrJ9AOQWxFpUdDUhWoM6Ki/TFXMCridddV
ybnErVBcuuux0g8Vm3RSRk2FBw7eGA32UxUHxbYf8aCKtHxWPqc2DKnYlIh1A2r01vGUCgIosQeH
0ZTqfiiMH7NqDHIj3hwmfvOwGvX1MIkPjYwW1nG2bPJA3P/1K0iBdaRKeKQJPYXIo5Wy6bOpPCQs
mbFtDhvfw7jVL4QdkzJhSZd80fG0syRknqakJW6b+e/QTyBo4dr1OOrbLP0FPYnVzfLXC/nxgN9m
fNFWc0Vxpw4ywPCTu8TbrAZPU5o5emdKnLOmutcZdqbExK+25PluJY4ZWh5UwFH4x+SyXWUmV04n
ZKSUM+3qcbgV2XiFJ/I4GsV8ny3zb8vJlLrADj3LY8/syQ7EMe7sxptPS0FkzB2mILKh02KKxBKU
sTFdbg/YLQ1Ymwtnp6bcs8vhI9PDvDOgA3TOLMKhGH+zVb2OsVNtbWM7cELgMZ3WSBOHayzq+skB
VOmUmD1yzDxBfEOriPaDn1082iQgWBbH4Y9pJucK4tN1v6qPsikW6qbhwZ9lcZKduo79FqsdxMGs
6KobumSvrVlPoZumEISMTWwjpVK/4NDp7HXvSL6NvDJeKTWXa+UXNDVWTqF+atBN4ZGr7eVUTjK/
p6icS9ThZY4F1Zia981YHSijT8YA8cFYTTNc5ZBG/DAbcx/pUPcwiPRQIwf1MGJ49kEyrdm8zzN+
sGuvUW575G6VjsYMm2VTOUXImB0scEOVbNFYuEWqq9H0kGZSN5IaToe78FkkgIROAx2MSWNV3uTg
5Vuwxrd2j8/E/G54LlPTSFl2+Rym6p7ioWWHUzVHJAx+abOm92ZJMmUlIp5gdGKXz1hViQ5UU+ez
zc271Uim45LBGVrn34WO52bWvb+T9B9OpjDuy9xNbvDZAsnJX6cgs3dFZmeAH8iPtwm0IPIdbb9E
U+dQY7fQAmmu4Rwbs70m7tGTjIkyBw96kKbzdSO4+fm9x3TCeQSLo4B1y1ufsE0qyiob00fXXBYM
3DpFU/H3c8KGbXLPkTA7OLJ9lrWw6Ymle2dmadaLd1tWyX1VYmhxaPeB8eCo2oLZ0kleopDUx679
aPIPsx1cOJ5zFKyBj73A+lpq98uJ+Ry9gugypRdioltsbUd8zG7x2CuXfKfSL50kUb4qKLENEAv8
Q6zcKCJFiX0uCD59P8ZlaN3KovjGf382Yrkb6/xj4WwRzpZ/N8U1RJGZZOiiFI+ciXuhb6erxYKd
KEYMWUo/l7oJ83qgUYhZfbf0q36ZnR6cc70cyczcYNnH0K/rYVuoVYaDwt6L8rwpRMxOAm5wZ8Ww
S7jvwzyRoYtpfvLQ2LOEWH1f5yAHOVyNhBa25ZrgWNfjvqQ1GNp9XnEE7i7mpMuf8MlYFsmjGE22
Vpyg3kWy9bsT7ap5Q3CQVb3ANmkN0J4G8dt0GT7XMv6osvR6bckYAOD8Jq6AsRR+q6nf6UFE2BSg
HZtabKdCfi3l/IShh2xku2t7LK3W8lTSx4884yEwrnobibSMEXtVqfBcM/8glJkAfVfCyuvH8VjF
sXtKqNNVnDlXKQsKzqyB1ABW7LXivCw6FS4J3Ae3hw1JZybI1HtlIpqOy2CwBI1X6+RT7BvutLX2
2dSkYdwW/qHFkG/mKt8HZv6BXtxAgoBjO7jjj9eA1ZCE+sypr/ZQwOPNCEFjruCwVQqzfUukCDs5
HwklH/97m9W/XhkHMLzjde9NxbnFhDxVHRu1ApyEH2ebjSnWaqBCkx8g9A73RU1kcHXpDMoakcVA
upYNyUaLC28E4jAJH4YbljgumGVySQpZEGMtOGDgPvzMiItwBr0vUw/NqXPuTGW9jh1mzra1+Cq8
oNtgtU5QkNdt1wtJXkrVWFwJHSw4K6m7RE0FWYQZuvRGxi6lXkOQcHTRh2LSwmmKa8xKMMkY/iUW
n4qfsqxfWlhiyjLyk7ZAC5D04SpUPQ6R+SRxM24cZ34vVUEOxinepNN2R6dPPs2MZKXBSVj329qE
hdMNzXiwXPM2XrxD3XXPwkKSpnUIQCG50Rx3CRmpn6ZLZoBY/rtdBZ914YK2be5MP3/WKS7owmgV
CKUypIbc9zborQlaB20luvIu2yrPP4+GSYqIcCUNz2k3yo70kF+QimlyDAyoQSZ2mKYwCO4C7PU9
kIigkI/OQH55nAyqPo7YAV1igmoj611nw02Y71ZZuxf+94NRkMQqcAoLxzl3Q+tzUb0yTMsvI2ZO
tsRt5AkCBKiUQAJJ/3amB8JxJLGS4slKxvo0LPZvJsfvYcRwmDazDr262dFRxBUd7HuIm9JwPugA
fibmGHPbQToHZlx52GIT4jEqphTt2y8j01eGXQdH/Dx3Muma08IYmI2yxwdjJMY3GMi0yR9MIKd8
hjIXJNkXEabzamUGOSQDO7v3jpuMk+bSHitWDrRVB2suXZaOVEg4ziVkrPEcvI+T80dKi31p9Kmu
EETKWX7GlPDhiL+nWEHxkq6w8S/G+8Jc07BRtIYmbNPEvuad0/PgNt2IRuU5myGd/1q3XqrqQmA/
ljwE8UjQfLWTGzw9Oy6Eu8d8QOTOXFjASDz8Qs2AW6hneoyV/ZTHNJIqpH3GBDUwV3yypN3HXJKX
nxiRGwnILJKP0Iua7GMOzI2ZUAfX/VXBYkdDLEK316eS4+N+XeJn7fviNOjDDO/wqreaHSio9OgO
83fSyZymWuAhvKgw8NLxCVc9LrGpuC5ZmZcg7/btJO4KHRDBa3BndnhzQ1lMVwbosmF40t3Qs5wk
keO4AW2SEAr4JsdAhJPlHi3pyFAIQHot5G9t9pd8KMy6rJxego7s4GBM5xL1Bx5bcOdI86Fw4O50
sf/FqowWbK8YYxY2r97QGJaS2YjiJhp6bps1hjLQICNROhKguwOQunzacPWjXLesBD1ce2XoOKRv
PxwoO9AFLCeN7EB9qYYfkJbnln4pDU0sWlnWhdoYQObE7QF6YgG6vLjKRkKeBVqYnbUYJ8b2z4BI
PE3iz2TAVVOsonwE+tY9+0m/4LixOu7xeYU2QcRErhzK3Exu2w5JviMqOdFFv4h7ogXGN6NY1fOy
80swmf1ISQFbfUuX7rrxWWG1vDH4jBu7C4jMJfPerep6O1WzG1lUWtmIcV5lA/i9yfyo5AysHwSG
g2lMoexM6CkA4Fo/ymd/363gdGoOGFuVG+dpYdFaJRwM4jeQH9DcfKwW9QDia1qr13Xd50X9Z5i8
Kyvh1UrX3i+grHgh5NfEofEnaGUZK52yIT4qIziJjPBXiTk7SEx5NJPlQc3wRgSmnY0HuLQ21Su1
h7mdfRJIODoqrPbDuKb05n1aii7d9/5lyNqnDjsR8ApATsOCQqbtJ85Xe20LIPBtdeFHqBPHDUQV
290anH6QNUhCzZiuYKxcx+v6zErTb4qF2QE5K3qfSZMmz+VgXJBEsGS5WwxWAbdzjyNFeOjEPvxa
ODgbx6ofyunkLWC1ZXZn5oQ5xvWtTt9nwzo6Iy45y+SUrJTm6XPsmwzVlAILhL8izuIyesGwacHM
Gd13+vS7gF4Pz03hby83R0NWhk5WhZNinm/S+t1khwwdOk7s++2bhbrTSHKCdb6cs1IP4axZWSan
htMfZiko/Xz+4V1cl5l3dwkBT3N/DYT7pR0S2E7dtsiC8bAqgyQomnbpAGxek+nd64Jlg+VtUR65
LMTaJvZqsLbmfRfcjWkANCjrz6kPVzR4Uun0VUDX3zVva0610gwAeb1G3lpl+kbR2YS11Ymtdt5Y
QQWeyOl+HYx7A3QoZhdk5/aWh/Dkze4BC7vGCCgJ2QR05ieV/zSCtDM+i+QiIxjtvEsFR+3VxnIk
AnQky4Ke6gHyE6b9ScssMtKMjmimDvaFzVp8zWiu+17V1FkTCbgxRTFVwUVimg6Zbm3gWnsOTVCy
LOnvW9cF5zuAKF4ttUby0mkcjLMom4D0DEpQ0tfp0WheynIGTQ6116JkooiCMmLTlKGLszc7GM/5
ykpieg4aoBhOgv7iMpKdsqekDJd2vg6S8jGp3N9qPTVkUgJu8gxlMuzSwAcGBFldTii0KfIOFTbZ
vlb2h7IKrnsx6BPR0stBHeAiKv7J951Xc+URL1Q7bnP5bTig/AK3vZ2EIKGR6OeU+X6HZlRnDPBE
m2LWmBW1ddNVccQIzYW9vW9oAEz0oDy6NBNsavhon05Bfwn/wZefUDa5/vxcIh1F6TTmsAtQ5F2B
qk+ZVUTag2vLxe7ae5oSGAl856eS4tqfA3+HxkPGoiPx3ANdSFcnWlv3UyZkE4ngWgRYOSzRhFoK
RAmbKFSmgCPNbQHy3y9Ze1f+v8GSvZkOhrH8Se3uNU/dPQebx5nJIY0Vk4117nmyR7xVKKSpD7wt
dZHBiQ/6sY5o6IwYV3nyhHVIXB4kD7FEATVPskpuShUbe8aV+LBP7Wiuxnu7sNp7Q5NzdNLuWNHj
lFWv92Uy3op2yLZtzUF4muKj7zbfMy0CY6FllacepmBN6LEc72qCWRzeZ/AByoioX/ikohBH00Hv
gUxzpHqMrADF2eutb9x0ki+J9YARBtt+pZsOTNGIapV/p7PxoOryKXfG1zXGNoAm/F0HVr0dKMya
wT3gu/jOu6A4YmXflmTtLLsbIsJE/SGQcmvNQLya9JOpQB68GXXtglElQxf7WCFJrgtijlDzl001
kF7pW0DTAVZ+Glk3ibkaV9oxXjDlfKXQKrfJNL4t2UwPIH0xAd+GuiKdIZ7WBaHAxeSxFhUI6AFJ
YEJuW2cPia8sgf1hny2a4jUuKNE7zLVMXxLvVregCKkP9nfP+1Fz92J3lOpGzMiSvL9vDH01FBxA
6ll95D68xUq8+3Ne8EjS4C+61N62bvY42q+1WR7WNiuuMeWHOt4KItBhQaBr6EHnG9PnaIt31Q13
TuGce0EhOWb2FVZrSKF1NBNB5dz+SWT6SXS4ffrRAiPq5lu7xjMr6CV4UnOQFOYtbYIxstBcthlf
rKmdGmOFuuvYco1ZnZfBba68if9AG7oScrrLWvzfOoGLv7rxfe4SH08AKhHlg5Ap5uJJmz69VKTN
eXiJA6RT6eE9Dsrira2ZXZE3LYXYLiD3l5L/bna6g41DvIVk2XJhSkAGHsvsWmY42MkAsUB2M1QI
OCQ7985XI532SyjDai1gk079FjgIH8vymrigOK06PQGEUbye024tfS89JhxpmgguMesojwHF+EJw
kl8SYrn6soMifk0pyfbe2gaLPDM1BW5uhmhUvWF5bHejySuhiuBexznK8+NIflv2869aitugCtqN
VS23IxawKOtyRFzxhaGxOlkBQZcO2Z3bE1aH7e7Sgth7rOSdmZVn7wlNMDiANYWAnGNeZHSUX093
zTzcr6Vsdj4luc1+R3m5Ev033KNd0dZt87upuxQ3S/I82sV+GEf71oXTJC1C2L5mjzdTfHJu1h1F
m/+Kujj0/bksmg8vHVIoW/q+jnlL1RQ5gffe2Cw3LVbNqEyHi3DccIHt4BBb4jeeaAFZbReJKUfb
qqAgJXjFMdbtpHafANCfGw2HCUx0pCSHK9Ua2zHTH7KoEFSm+XoYSrVTerCidcCQ7G1FDgLD910/
CoT91ggj0pRqESbDl9xEpbUY/xQZzEDb6HGBADfh3sL+SezGU6Srq5+cLn2U+Z61c3AwFRcrnqiW
H0ahUHgM87POVr47RIQNFs5TabnrBehKYvmCBvNAii1mIzbQ5qV4yXx8cEjbZmR7qM/WQsMSbMJl
dpBxHOCgY0PYEqz7ShgllcXeu+tAUxx9tITRP5tI9ftG0nqsoWddkXtWtWxCHA0dXJT+3NRBhaMV
ZESis8i70B1KHM6kYnEnLwGEVqN9cVuoJUQ5tQMDRefxVZWyb5u5wa4kXW/jU4zENq7VOKPzO/T6
kNvWVzItKFs23MGW0C0gDg/sObrB/JBl02HKBwSwC8VryZyWhHjz0TYeF0S1DMUo3D/JJD9Wn1k5
tcxo73F8TkXFFuEW1zc1DfmwHNgEatv9XoL3HOyFRZgmAqt1CZBZz+B683DGIRTZePij2TBxx3iX
wJYFOa5i4tFAR3AGjxYx0IHQX0ocy0/TV+14MmK7PLLrLZGdGMe1Cx4NG42XAEbQOXs4E8YmyYvr
5jLXjN4GUfrSf0HTx+M4rNyawkAFn1oGlFAr9LoEhAjQlIYd5WTr/ZlBwjOvh1k9gmgdLXH6VC9z
qShhcrj/PdBOlMDBfRjsH7fWvy4XYjdW0o9E8d34CPpMLQpLnBRZjNeRg6EOgxFmFwO3nFGWLEqK
+Flt7thDYupaPJW+mDksOdIn5UZDoVeMfkpwS+DDtncDPrDQSJSxW2yal7Zl7s26F1AmvPt1bK29
SKAr1KsdDnoOHbu6d5M3b+pvQKOcJEC9vH0x4l+ExXvbqp44wGYwJ9CWZeluczd/0S49vq7J/pAp
ebMYmwQvUTNuQQgXpAoAhGBcd0tKPyjLGutgGvYLo8lqWZ28mhxLkzasr1bDzAZu52K48E7bD6VZ
tRf8WaPEPecJ4FY40tfks02wUPaLVDTc0hel+4O+LCh+dTI6/ZNYC/xrvvQ6h0eDd2fj/viN8Ska
29uNWf7r5lazHy0T45hTgMdYOXOzddxUnZa3iJxHl1zgFcZRQsixSf3vID63kkArEskNjTMW6QDL
eBkDz07fHdd4mzlB7ORYn7F7PvWBOZAQewxE3+1WS/9aM1nQtmAqh6OwojTcbOUFzIEfBPuPPPqe
NxxpoKxcJ158fpxx/lSCeQLwGmlcJfZ8RIP5wdq0VckXyxcY8QsG55Ke/Fwvs/4m77IxP17SLmm+
vK6ixMjzPjgTTVFIWWZzzCAnOZXcpwmmriY4YYzAvJg0V9T5vJ36ShO2JNcChhQosRMyQ2DVxX3A
QqLxMVYwpe3LAk/sc40PnS4OY1C9t1QF2ZyclrV4FytLkjHvav+9sziWTzEUDDv9Kgz2oe9WyVOT
PbTvbpPcC/Ga2B88cVcTu2AJAwg+I53B4ApLzS2FUZQ33ZcEJtEz2XF6JTDLAD89vgTjfEObPmr8
i6GCtwg3WU/qrW35FjTHAbfvTqAcCqcMK1wHbDJUp+Z+HnAPi62tgl1wR29k67ogJUrxQOHx0Y3O
1o/vY6TMIHEeXEglyqZguLgS5EwLQsenuARnnFVPJLhnT/8mNm3QMbCXzcQEnykQR5nnB22lr24D
xoFCVfPNcCJ9r3FdU8ZvbG3tU29+TvriShX4ONt7bY0/lngRjDtiNdmorNjmBY8n1FFHPi5mwhll
2aSGf6vV7bJwBPpryOh/zD+9/9dhnt818yezJB3+OdvzP3/57891xT//dvk7/+d//tvffnWTfbNV
1L/Df/un9n/q28/qT/9//6G//WRe/T/e3WUG6t9+scXwNSz/Mo71vxi4+viHBXX4L37zb9NY/zYB
+G/TWE1LuNL0/ruRrK91/o//8fH5ndY/BGWauoLc+y9T4/+a0fqfP+bP51/jWOU/mEnt+SZHZbLo
wmZQ6v/LoFZXBgHoPM/jXjMD53/+70GtrvUPaZq+x6EiED5Cov3/M6hVuBYfkCLlMtH1n4NahW97
gX95h7Z7mSbLS/3roFZOrZ5DIwUmnKUOGZsE8K2Nn1OQLvElnzYijjvwV9TAaVIHFoUV8F0Egi6x
VNShih/MBb4BExAWzlZlaXD79w6syxlJjs71vnGdO6xV0IR0cJ1llXHlPVuTWg+pER9rR4HRELRn
qnK4ztvgduksaiBK8jbBIWG1M++E7UDkxqsYpi/mKmE8MgvmkrqQv2gkABBSV2OTDeHSlTYDjoSP
NXG694ys3/EHX2vn2aELgdsbUw8bcphVSNtrajrbhmlPEAiySI31nTMbFSe/1yXpcaThAWy4NmD0
FupdqCiFAdkGI79bIMzJht3KgQJVisQI6csD4Y7XA3HVuzSwdtalSUCyDsd0Bb4RGj31DUPf7B+b
YBSTfqbPaQhodqmPaTEPtWXemdon886MmbpbZ0LXZ71iYivAMMp15w40jtyUTayqaPZ5RNVsAz81
Td3FvjFW61sfmnx41Zcs6LL2GITwhQMY2E7Z8yBtQB4JBYOWWDoMAj7XBtgIf7YbgCLrdVtB8Ym7
V0bn0Sdlu8tvOO+oPciFcutxUGKTiGG/juicPfJB4Ce3oglugs4nspqJp6nx0lOptbgziD0qd15v
ljUXd75RWldMqXtgzGx9SCznfnXKHQxH9vJag169xJqkbtU1pzrCGaA/6QhsK5PWI15WJvEST9+5
QfuTDeg7lJr4SSQOPz+zqLHEizSQHWKTMbyNyO9tvcx7ayizHXLHNtDAWBd2SDXAUrFP41R8BAvn
r8paxI6INDO/vGC+Yi7MderoazUYuKpn/6TVam98dUl6Tc6j9pzqAH4hGjtzwjhDEioo2fFGN6B5
LMaBvmyW39i0rMwSp0Lf09GJ/aG7XZjT+M9/dbAOkh5TdC4fJjH/6pHel+MUuGZW9k5INCjeoPIN
hlbxsehmK+ZMLf3B6j3QZKiksJHrQ2Yb5wbv9TWZyIunDOaENkskrvalmgCIa4ftAM3ytxvbPXMD
UXYKELo06i9szeLcZH3DLZYGDLt6L40W47qRfK3MbYsVmVo3hW5F2ll7JhxxUM3n1XNus858sn2C
o/qzyi49lFr99k7x4PJzmXPGGNkHHE5nThe0+c416e8ysx8mjLMdGg3qy5n0kL1ZF1Ic3uLfOkbx
EGPyJCsZSrMh0lkdnMp7vFT7VvAKHAjJ0nBfV8PAvUN8bKWE6t3mzW/VU9naYYXDG6vqicoASTmB
czWAjIp1ktz7DsBBUZ7rFh2yvKDhfQu5vsnrjurE2eW1ATyhz31Cx0mDwBx/leviHgeaBnXFiLEY
LsZAv3DjGaR1CANPsTFu5II7cLLEsuuzNYvSfD6PvnPKTdr9kPRY2LwXunp3HHlPCKwhyzBuDd43
23eCrYgUQseas7lmGvPZjSFL1UmzdVcDI7CffkBgZ8gxH487INnnHvyk0jPou1lklXUg3O3/Yu9M
liNX0iv9Km21xzWMDveFNox5DpLBcQPjlJjnGU/fH9jVUksLVcu06TarTdybtCSTDAIO9/+c8x07
8sNTZfbRpvQglAl31La6I45FWu1bpw458abZMnCg45V28j71dnXs8y9OKemdDSBgVUQmpvDcwMiQ
PZA1QTCcc1uD0P44vfGAN3+TBjOdVYvW1Dm94xV8N8snr+CMzUaR+80+H6pZ4UXdQ7UZwvvItx9i
e21SYLFxyd/SHjHcBRim1q21t/Lpyv8PkDcMi8NIRG1Ird7yODRoQGzepF/8hAOime8v+ntihJD+
CuTmFgWtVZ+V8NsdQa4w/8wyRcrRlCeVeM8DoKRu6ncpB12VM51yHSyUSuxN3QEVWmGiDEOM+PpV
OPoC1/p887Svf0gQMTzOyCuSj9axJWMjH+V+wObjk9TjORU9TXlnLLK835Hz+fAFk9RTZKinOq6w
ymTujRrMW+yOL+YAvH6QTB3VdG25x6LceCAzDNfJJ3YcahevbrqtHs1CVSUeMywEPpv3AkIsq/JE
o1qq3bJwFEuO9LM9JNwOs65bcoDBgDTbf+YLdNC+G45FRAh1LXmHosixM832Ttix2oXnLMINNAqN
szSx5PU0Ys1JXIhTmh5sNdzIznr0iG4qI6JJzqTDufgO0D2LUq1jF6aQxQkVLsbVczLqGcpHIoeM
6W3c20YntwTA53oWDFq6YC5MncIFrOiTYwKxSLKXsuL+ztgyT72ztHWQstz/i3Gkns4FvbIiNv1o
0CZE15x90jMw+UwNc2Z5u3ZMdoVPcLDFkrfsuuqCHwL/jB6Ax2eaaacanaaeBq7AphidJDqWYEyR
JF1WCSoMBFmjWLkQ0/xUNw7Qc98M20k3aRkzvAiIs9Xa+BhLc43AUe5Tpg1s+INDJRn7p6X9iv3q
G4MMxoR2i1H7Owm8by3Cfq70gA5BbdvYA3UuRgmSLxs/u0li97rEDuEB/NgMMlsYcgG6LA3FSNsc
MSg+3ns2d3sJ3gKW0wBUzoPNliKYgOw8AOB/a90yRM64Gwgobquexi6oIE8hveGe86QwVy/BSjLa
pguE595XalhP3IP+urFnm7JhH5x4EJQQYVG34GJtc+VvspKKQquBIzeKZsJBHV40oOrHhDg5lvy8
fJ6QDXDoYw91m+i1YCCcJPgXHWl8ukOFvFs/u1CsFphAK4lHlCFNiibp7suhelXY12XFSHEeKqBK
Pw+BTQlciEdy7Jnpt2X7idfyNUwc+0j1D2NWpjZR+oZzSRwQ7Ot1qQO2sL0QszE4Cwc/mMHVdEoj
/wUwF8ie6cSkdhNk2SahGXE9DSYMbDSwDa5TrCLzRUC9XDxgnTO3CN7ToRMTtZ+mvij1rKTQNdvE
I20GPS1T5pB7+L0hzBaCLlc9InoxW45W3RhtDzGbHHrH8PJKvI08/XqqA1uwI1V0b/T0lfayf+OJ
rCTHw8JOFwbTTkYF091gUfxNvburMTNqVPxmohEu45qtx1TXMbKnd5HzXELHo1kMiBKmz/55sg0i
PM7j//pDA1IcAzDI5MraGPTwDrVbLdt+/CJXvRVooFu/BCvtgMS/Uy3bs8nSeacdjOYpMgrjkHLR
CGjWDFmAEHuiuExWSBaMEbyhl2fR0Gmc+zYFFSDrFJ2KVT+aMx/W1+R0UKPOvKEGGEpJlUfGsWpY
ueq1MKY5MFFAN5ecWr3UeGjQAMos3IkRYUH2NHhqI/wnAayLecVdYMPsoPHITkzIZNM5zSGT1d8Z
ecZNkDpHqB1shWCdcjpAQyyqFedaHjgZRqEyB7uSOC9BwFnctBGw26PZ9mednx2GpXrCRa6WWVQX
VxBWq0SEQBG4jdVvOqBmQ+jEJ1ekEO8185lI9ogjPHuUstgHmrXXhvoR/8cDflZmij8stu/s0fWF
nurWCmeFhz+bG8hYNXko3sawrre+rm9Mn9JPPYg3IY+Q1MVOWdg7rycLpgJzY7X9B7z+Y0qqGROv
f6qfAZIOKN78RnKHEi1L8IwKk6RZU9Pub4n0/mDbKfehrLcBSHoLUPiW0fOOWvDpIYG1BJcQyBT9
LK79RTzq4k5+si1neDXOR8fKxSZseLT4FTTiSqiP2sB6AoEJlT7qD5mOoxpTK7l8cCTwLdQKPwO2
gVbed7VNoeTsfRy9laR94G7A2J6NAkSqgzT1HFFlSzUAX7xmHyK6d03oN1O2Ox+j/hAd3YBx4zN4
jTW4hacklw9N65znsEAI/j9vHRqJ6U6jyKLD+GSCXxukv3BSe22kdrEtgoa8I5si27FdkmtfY1Zb
RJ6nD0lqffTNcCMRnpNYbrQJzcYKYJnaslmWoQ1izZmuYS2oE6OxKawH62QJAYbdM/f0QjNdMWFr
Yyg/KzKvS12H0eZm3WdlgQKrSQIUZQZY06Ddi7MWhYFaKnZUrW8L6dPdhhmaAh6A/K1DBUdUdcSv
BNaJnudhWDtgDIaJYyoxhHPuwBXHZcGwudYOTthv5DgMN9d5jcrpVHGOujStl54bUErIOxe9nEpW
QgbOfXVzDXqia/SJdRLUO93tnimehkfDcwxwZfqceGN+b7abDrvaUo90yaBoOHBxGKicXrJ0LMHB
TlUZiopO3Q0wlgFP0qH2/WwLjI1MGrBOqurqlwRxYoeu1S2pwJBh96JBKuhtwfBZprMz3rqnnTYl
qHzpdJFsLOJM1hxnippB4DZgm0N5uL6uRWOccg0vuBcfS91SyyKhcqclL3VgB8Zwv3z3XYcmEUvI
LVfDHntUdxjd7guSYbses8ji7VM3mSaQittoY4piPLls6sXALJ751YhtzrSPMUn0YeY60PnpAVSP
8I5EY4ubAjODPnbPrSPovYtVvms147HQO/3Erpe11MXkEwmzOeD0OYnCLzdi7B68fjYIxPQYsyFW
TZ/tSch9maPXHTtqhRpMihoWXMbswtpTchxvpRPs3I7TYWXTZGRk1MsErXysZjQNhdkUfDi+T9q2
949WSOkTYsa+t9CACH3Zq6pKbkwY33n+UC4o8x8AAXBEsfRc6lc9mIYzOcJoZdaOBZxYjgdHI8Qh
jBB2fhXsa7uF/pn655YtJNoPN6qDbjdRVQ8zV28+LbOiK6BJ+judGcRWPhoWfJ3CaqItebM/03yo
9IyJbSImu2Vp+VALMrJs4Quu/OBEcV10ZniFaZBTaevy2CHdpS9DhvGD6rQdJLFLrdecAVPRLEkz
YtceYE/w8Qo9mX5BS5fXgFaosK0Nfl1Qkb3+bBfOOY+Vvat1/QZVMNnRnYqDzEOhOltsQxvAhCeC
+7eoGhAl5/ZTrp3c/JZzfV6KilulCdlez1mqkmOdobJskVa2Qorq3M1oevYmV128mOQARilkfRxJ
OVppahygTZDjA6fS+0SSEg331ZTcB/0wrVAA6d4JSErlIKc8nS3KXO4M/5wwsBUObGLZlOaYGekK
SOXqvwcCidLwiNhLIDsek6VZkFbAZ2CRfVkVmm/v6ETJegrA6Vl17RGTo/BOPNHNpcI7QBYKEGXE
gExYXrLu8PcGHDxc27h5kCmhsSTvdrArelp4BNHhpWlQwdWRlI3NvYz5gJ70cplGeKeHGXHjSeMB
+kW8bnT7T88DCFpv+qg72WdEKsfxzVfv959FAWCWHty3/UAMLiUegRP9iRAJNz98dudVg2MAxwaP
nxlRMQKDZldFM7fYHWjwy/PdZMDTAqQBsNzP35tA0nBgLW2NrVeS2PvJLKaDmXi7iYP6OWuQQ2TK
76XFEUdfQPacTIwANKRWlEaHsJHCMh0JZ9FHw0tDIs5tBAxbkifk0OKSz4v9hcetvzB7hwDLH5OW
x2UUOXiigdJ6tXtzZ5ryGHfQvLz5eFBVW1+bTX2V2PkmUEZdB71E4KlbwPOgVWOfuByHtPlTZweQ
l0w7f6AeTjJPlDb0/1rCQdfMR8w0+p2n6MgaNE6+sseunqXJsgFaEv4mwiOiSMkY0bTSU0NsFgiO
3dAvJ5dtmmwYjJh5fS5Q3BCA+f4Mk9qswV8LfW+Uw0h0Lf7z+8M1PFygRyEftHnwKWyH+iKo39r4
Uityqq3ou8Xvm449HeBqxseCMXmQlY2pn5+5gJwM8mZTljqbjWCkt25do+a9sy+6HzzsD43sykMd
kcFBEQXiIdQ+Np0/NoM7IHkYXUwP3nrSl+lyUuW2TDRrZ+RTuK0Me+un7Uq0iIkxhLU1st6aSYZz
GVzjWjgm/T0RGJqC8/0U2B7DqUNvdSMmO+8zndIvkhnhtmzHlZup+Zw4G/47GyBFqOQdNOr3qVVc
sAXDlk0+m/SHuOeS7rVX6eCpLm2sN3qZvXbU0YEIZhyizYt8/g2s6q5U7VUbGKL0WnU1lHb2n8QF
pC2R/H/ic/R/4nP+ic+R/3/ic/7rYub/nVL535E8/99VM8U/VDOv/4mIyWf/XcRUfwlHOqYypSEg
yhnGv4qY4i/X0B2DHg0LLqDp/O1/ZHnVBP/yN8f+S1qw25SwDWRPPvPfNEzrL0cn/SfZSPLJtlD/
JQ3TcvjG/r2GqUzbJr0mdFPaOl/632uYs0kMG25DFlujm6WfdLyQYfxglObZ8UlIDctOGebGDbur
GGhmpnucVhZHPNsZKYnIzW56PEFi9S1muB4j5kJuKcpwz6He7aPKJGtSq1tFYFlWzbYropegBL6Z
MwONLTxTkWWclVf4+zjGB5iFTPSnDVTG+wK8Sm3CqTDxfpcTol9bPpHbkwtDt+jKbtkjAbXmnNiD
OSfeh61GDs/SyO9Fpf0k1p8EazFjg86663Xm8xx0scuYmKuKeVdZxtOz4WElMkmTEbRYG3iDVrn3
YiaYsjhaAxV0jTUABih8M+SOncJdy8R5aWNFIMuBHIqA9Psi3eiLokkGKoPgneweHL/gcFpsbD9y
H+b/aeYmBfbQD2XcYvHE0jqjDgWz+35k/D6ms5XYTr7FRAqqbuztgMHH75NLCP+wnbLZa4rPqgvH
aWWRnO6T6cMw6f4ti6tGeVArsw2F0t4hG314AhPNynXu0dzDbJddXnhnTE22wMc7MsgKD006bLKJ
RJov0PMaUPNIRuwgNGLkhU0pcQlPE8wC8EG8qAfHgYKjTHJXIM7ytY0eI2ofBcm1jLXPUYuLpLzp
pbeO2sdcJLckNjeRpV4Kjc6KRAJuU+iCnRv/CKd9VYVzHBO6bDMqV8zx5PU+6jfNkvCfaGFA/IaG
gsfNYv7oBmQ6ipAYBBFVxm5Bwz6Ht90kRxj59U2LGaFZCKSD/d7I9iWU83v3FvjRMxcGDrGkuIjM
fI9fasxTzwN4izKbC0sEw+d++BZNunKq4KiFzF2aJLqR+jj2RfNccOgbNYPRkUphUesRFiqOAsNw
1lp6vXK0M8uq8KBTY2aaYkc7IBy5JkovJRGG6DmvOgvbtqx3sK2x5+ZMcAD8n7Og/hgd+37MSnBp
eJjChjqK0iGaZZfYfoWW//hl8eVG4imrqTWApndu80Kuq5LcgCnw5MG0u2KHfIuq8aePA367jvcM
BOd7yoNgRRzaEPZP7uc34gxVWkULREPeaafcFW1zUSp7KqBIcAn6NITNL8zdMSIUTrBMLDw4bkHh
UEAI/ZBwACFT166TOeo5znOAxkQylFbdrWAfDZIp6vhDWuNkYuXb1aMOvHN47kv2zKlaJr7irItg
dB+32Jng+rdQrXjLwpKReVy++aJ9Q6e7llkZrpvwaJvazWvbS980TOqnfTi450hXt6KYOGIQxyzJ
CKym2R9gUXd5h+TBAVi81kFSnRiUHNNOLKlPWNO/eYnddFxXEic21IND+Nnorb9zJLqonHYRZ39A
+EW7Nvqhu9iqy9fo8PbjTGvFu53vx6B99+3sgwPwu1DpTVmJ4uAabwIYAKs6jgEZ6fpxGEvvYOOY
2oqmPOYzOd2eyem/L6GglCap1UPd8YvLK/2lk8kFOvYxKJDn+1VXJIfMDL5qEdyg7FRG/ynKFKpa
cjUsmvr0xo/WbpN8c2WnJwbiJX035V7rs8xddXl2iz0knJy5rF5b1zJMebuyZFE5ABvSsXiKgk8S
wxsbrKIMkj8mxIOjIcWBPDpj7rqCpxs91Wl7A4z8R7Xqh6feYz4yNovjm+0QidXsQzWmP3btXC0n
fzTcBsWFxmK3n+Bxl99uB+KOfhu9Zk0a88cqI7Dl9uq9x+nS6g8e8bMh/yamL64FzriF46G0DHbF
g6Ktzmn84kZggQJDfwuUg0zEUnUHY/CFckIYSvpwH6j+pnX1JSqrp7lckYawa+bqtwRvba71x36K
T4OA7jaoNeU29NSfA2r4HtxSP2SkurcVNxbwclpj/CbAyz8apzhfxrZfkW6tKD7GqWu7yQsxA4QJ
HZvf1HZnK/WGBWacmxUwOqjq92jTpCwejM9CpNjgWgbTAefhC4hDl5YlT119I/4wDJvm7P4pTN03
U8yLTVAdIIaSAoJs2DjVvT5tG8BIG5OlPy2K75EA+Mn1N2bq4H+py3aXGiezQPDFNVsHAUtV60BJ
b8bHVBJxT3wCMhHyRl1PDpN+tTZDh0pJp2QapmiILBmv96GLauGrpzIi5xJTqGmardym4ugk4OGV
R7iDc+DezY2tnzXxuii7g+UEGKlHA+9dhKbb5UW/dNMQoofPAki/aDnSSoEvQPYkI4zi1HjO3qWe
p4qd1yQjIBW6CLPEtz7NJvxG3xoRWZFz6b49u325HisDaaAOVq3L2mqQ9uPhDmlMdsUlGKs/omZa
Dvrtk6f6p9PryP+YhwhpMZzSRhIqNbMBcucTjxUNJBT8EtgZ65SR4sKI288RjfeupG0kCM37yuZ5
B0saXHBLC0Z+4uh/CSoMAKq4DZ7a84Pau1Qb5/LANgBxxmMHH3JAi0lCSR3viTCqTepo2xa88UOL
NWPdkuZbBHgm0yR5TQULQrPxeu+1aFnuAvfT00CDy/JbEFC9g7FHGw52dQw+G6PQTqkBli0HEYEE
zzc5BMHBSQZt3ffWsYiJcORGDiOEsafpnDygBY5jB3u7jc8lAzTWXSpHYz/dGKEWLqGmNkupNeXC
ZuC+psh1VasQDHilvVQUdCithRQZZj/DYOerNvvyLPvekhEQNruFxIDt2rHgaelQO2FZMP4R5lxa
aWQbY8A8avoX9objRsL4FxjuVkVRXtN0Kg51kz9oo/vRBLlcCDTghY3GPxVFePx9ATdCR4E5/v2P
rpbtfToVuWRm40nD0qMV4YvbjOyEyAJuDWguBwnaKUty7zqNg7oS+lZXC3M8TvPy5JqBTd5uBstM
c2g4duW+05KBiGe0tvsp2Nn/u5TBtqbx0OgUXLomZSP1YIyPLqQO/v7wwHMfMLuSN8u01DkKm+No
VD9S+umWVFF9DhTuIw+W+TnUAgqloxwRk5i53pBFT/QkPQHJWBlN55pIY46+xyAGynyw2TfTfQeB
J9pLOZmHJFEEuueXsmFDVfkBEQ2eob+zdM2u6GaPm35Poqem3T2vqdptrOlo2ul90RQvBtcHAzZQ
eFNorGoqoHaE2bZjUFfbAkAWIH6RbhorDXatp70UIKnYBAtnbaKQX6CkevgP2fCKtH3tPMfZ9REM
QfpXt7aLONd09qaw4k+dcRdf3fHWArU8NN0rLQNqG7rByqw6dys660BP6gY5CZLr7N3NGy8llDG6
S2sq2tXQs2LyV+27Phxww+A3H5EjeH46LPSZMNk2GW+GFeAEUVigsp7fnj3kd5WsH6k9BwPtpQ4M
Q4eHNJ1GqazU3ShfW4uAk2ZWVEmKYqlk/T5Y7o+OGoEPmclhFBvw96vtRC2eWfJIM/Tv3jBfrJTs
ETEUOFledYe8sEPKrriXqVu1cn7yWqP2dnSZDEsdUSqjkCUoJ6wM+Aw9jwnpOCCrKEujcmg46hqm
Lm0wIdGnUFxAn515Du71jscIxXtoyJ0BMK1/isLPvqB3UOuDS9GET2OPTavTj5VgqcJziYmFbgb6
AIlbmHweeE0sP5P7wA590RE7WcBix4BRZz+Fl4z8LmnO4xCyr/OSBD98idEf24UAlgct+jYDfGnR
ZQUf25wiOnKWOTsi2/2ubPFihdGHVTIs78wX1Ycz1GzQWQioWEqiD1UVl5h9DwI/lESy0rjN3BVA
6msFV+lu8HFUzC3gKtBgS89SLuEBOFIOFFrKDqCK5vjpG0C+w4BsGPHXg56PA6aZ7gQpVIJljx2Q
r4U3qGxpxVO3whRvrYnCkdAMOSW4LLGTxynMYo7dad++BoPPnb+4kQ77xs/3/sTEOXTI0BeutrXs
7sjWDD2QUJmhgh59GNqnx4O6G7rNSNQAKcRIVtTOZ9qI70OoF1j3sGhjUgVGx3lrvgJ82Gso9ukf
fGicb+avhnAlZipbh7h7Z3TJMiwab1XWD4ELJChTeb92qfCexnpgw6xdUXIfGwjTC5i5S6b6xUHX
8Q8VCM9rCC1RUm/cTBRPnXOKxp6tZl2VeyzY4MfYSQQlNpwec7BrFeHeJcZzJC333Y+p3A06O8SC
dWU0NfMcoD9cc5/cyAQdXCXTs0ydHqfIRD1FD4dzKapoWBXkBiFHD+G+jhOybx1v8YhFZ1mn1a5L
u36HQbC8Y8uNC7Nz8aT6NAxsHGoz12FszQQETd2b8jmwc38b4ldTFv2WVZvtEx8XITmNfNPVqM1j
JQ20PxHQDKnGHUiATT0ny5gGYCGoQ7nlcMRYOhAgg4w+pAp1wCLVR6SVR3H9D4vi7/IoHeIxeWmw
yHXFeMBnrSjBJu1eF/54+H0xK9rKvZLWxYp8nsH1ziJtDBPqURjgjJNErmh9P/++dHXiU1KmbThB
/73dQih7vond7e+HTEMZ27S1T0aUM7fPdIIggz+COmnzEgWfQAidDEQVOJyS/xL7mUZw/H1hu1Ie
SpghpacrVFVeAKpgobNfi2QmLLcy3dVzCUZGZuLeieWaPfew0qIxpyTVtO8LK6rvQf6kWHZsu7RO
ien793Ia/OOkwkedNnZlpa+dVOrgRz02Lwpno4ZKIT2pKK6NUE7mP4UTgDeJGL/xNSy0k15Y+7Cc
2gMeGLyxZbOBXVmfwj6oT1RMwDaNydkx5gEVPZONi0Sciq4cFhWqP15ohWO6+5xmQ8BgJHQZ+PG5
/TULzLYBfJ17czYSBDwDThRHYekM+k2G26CYbQfVbEAwcSJ4syUhn80JbvQ9zGYFF9cCBNOPESn9
bqi/etVRSqUTzUhktdZny4ON9wF1zocmgx2imo0RcYdFIsMrIaRYRT6X0WSdh1g8tHgqfAsypHyW
wVciDjl237RtdpE+3jiyvwe4MngsQkzAp6FwDkwrCMTVqsfF4c52DpTtVTcbPFqcHi6OD3Kw+Mxx
t6zMGXjUwIG+cyPY/jhF1GwZkZLQedf4nyT82SLNxhJ7tpjUMXMSLCdo1xQZeu4lTc0vmBdehhWM
w/Q+MK3xgSaZHUYtuVXduIXigHzOrTIG8mewYswuI9yoiDP1XZ/k5GAa+v98vx8W8c1tvKOpVZJ7
2Tvg8vmQuGl+1+Icfw0W1x3n3SWt8DFZM+sMGG0zzJacejbnmMaKfrqlMZt2ptm+Y81GHg9HT4+z
BxhV31GOh98naZCiyB+XBfltn6fOqOvPluTix8N4mvAM8Q1bVM1hI4rxE6X4iqogKK564RD37dyn
OsCZ6U3t2Y6PBp4knyHWgl0/JbXYldIROsdsYMqrVTkbmiTN7UttUIx7OuuYzrYneGff3nhxoLnD
fz/GuKNCXFLObJcaTAAQVfARS/T10mCeJXR6l/FYsfg+QBokfDDbr5zZiBXiyGpma5Y9m7RCSILY
tXpWDA8Llz49YAo3T+Fs7mpweZmz3cvB98UVUp5bnGAjjjD88cWFei0wLbNdLJ+NYxhm3cU8M+pq
VibmjqyZs9EsmC1nuInbbZ+3YAchBaVmRe31+CKCeOaMMMicrWtUJVBcgJttxNX2+4d8NrpNON7c
2frG4eEyzma4qJbdnSExyNU45dBTI2zU07LHdOXipXOaAhoA1SNA1BnvAdPCdafP9ju3Cu41BQnG
6Zgoojhi+43cZK373ZqnUUj7S8Iuf8B6r9Iw31eVg0bMIrfsAf1hmQ+2VpZuitkWqGaDYItTMJ8t
gx7ewWE2ETJqAVFIFTR9rrPJcJzthiMLMQdu/llqCDyIqvyrW1JoMOcSj/I+KkOj29QyastiFHbb
6OMtVV1yrXXhY8yKK1w4z1EeFbtBgAkHMOltzDY2GIFmi0pSwN5HArBd8QVmIjqElXWeNPiIWqG3
Gy/WX1KtuTLDrhdJHT9rqfU2hOoapNwBcKwrzo4ujbITWnBaFt4KC1+2lsVXA/nMpF1wjOjw6uQH
KZaUHQ2bFTITB1HyhCVcO2LP4pdt5gA+Upszb2hAgtLcj8Bvq101sXTVlqIUDa6t0c1CdvlqTGBS
OjWsnDy/dIa+CoVznYxIgfdMdkz57ppcnfrBv6eHEIido+Pha06dqjHQMcAwnUtLOH0xea7DPUCR
GvS4s6uvpWMkx4CY8D9Vnp/f5NttLH7+5W//KLNm/kOV59BGH30d59p/JvfwZf5V7nEdxzKUo+B3
kjMjE/b3zJr7l+mYHCpJs5nK5j//pvdYf3GWtR0+xq+Rzh6koDpvf6Ug8y+L8iESa4BtHYSk/5re
Y9v/Ue8xkZt007Jty3V0XVl8F/9nZq3iO4smacgFTtOtVafDIqzGcptDFkq5DyGico2ybIHE7oNu
rzuFBBV39o3GPqkOspCFVYB1rc+Pvj9eIyK+nk+mtuXcixzzJ/SLNUR3i9L5eg9swwYSIl8QoZj6
SD1ZUyVpHBFOYGNNY7y3E5geQujrhpQRd+tHz5xhb8ChtMP+3uJxm7n+c+Xpj3HVvlpag4kdE5QQ
lzRwt9XRzkpBUDz84N1NluyNFZF2OOxWjD5TwHaC90B6FSIP0/7soNGSvhp9zeI29oyVQYAFsGm7
U8xqN2XBvmWe5mvho0rdCwH1r6Bl0Bym/aaznkdcIkB/AAfKZd7kL2xe/6SO/NZ04Latrl/ILoht
EMizJRjwRL07HSYqfxfksu5yxSJaZwBgqgySS8jYhJ07JS79C5IP5TaQDDpl/8lz/wln9oMzeS+t
Vm8BIu3cgGeZS3BB6zl0pZCu7MwjG4Pjb8GoQFcm00cC6NibYOXbPaYnA2eOm3lkezzKU0ZrXCfg
DCDFy7Wfmi9NTHUTzUxfVgV+bwz5Qq1exKBOJTRGzomVDjw80wN9adjlLe7g0vWaSte15N3PODtI
q7+4zPXcPJfLqsEllYvsXAI+XbbZQH0Iw/GxxOvkOXRxUIIxzoTItoX0mHXQKNtGpSuhcDjbuQSr
RIjhTHS5i3gaB3H97OJN3fLu3PUFLNHEzDZVWT/nfnsF8azWlZGduAlBXlF7t7R6pq192q0JfweS
lIaKxK3LBn2peyEoksZ6agNPPDi8fcBkw08M/LaJjTgrBpBzPiACl4FWHr9OCb7tTFRPY8CQYeSd
AOixb7x7zyJR1jXXwp/eeZb467D6IbASLJLGetUwh+Hq9YyL5Q3rOMr9DT6teCEEW7Jb3AS3wuBa
BKz5xaiK7V6o3SaF5Pf7kuX2rRbn1IfTmDjUTGOOJudIqQTTkbY09DmldhBZ/lTn1ncYLdG54NDf
pSE+LBxCP67V7nM201Nyspkup6376OkVTTSuOjWYsRY1oU3Ij+0Do+RuAVAZmJbOwQ3uCIsSYwJX
c+8sy2eHAnN9KscbrPW7Zmgdaj0oO0ww4A3aVyeOSQwLLRSkAPT8AADh3EJ/6hocc8QGbyAkSkjb
79QEE3aIL3EiUMqSaDtyAoGRAWtM9fEmcfqXsAhegQSc1RAtM0CZarCxewXQILp5Oq9BA1qaQNnv
IOESdGAoGenEOFXMpdOyzZoMvtuuP+ptDGkbEuYw5evA1LYJw1oWwNNQE2rpjXRtGYwzInBorXti
Zv5Nw0G5gOf1Vbc0dHO1eFArhj2V8VdPKNZE62DA35Zl+0zMGKAYjnjHQlqd4s+hrr8h+9zLQBIT
7ZKPdpgWnmG/MNU4N5X/IIsQq6e3M/1pbUSc821MfbBCqrXXf9smcorXppdEUTs/IOCwDXYUkpX9
oZiBa+jqiM5Fs1K59VNHBRG55KRijU7BQt5VyAwLK744nmo20Viy+YmHfd1Fz1nyltj+tlTlH60W
n1XhYg+lpHwI/IUZi2FT5dZAlNYklKz3ePqHttgwqH+AnkMCMQ/WoUFYvyyIK8xTz2rM3wetvcoy
5NiigRNysAIDzNuVU5BvnEDVKzjqlAUS1dB1qGusmZzwDCKKAlZ0AkJj01HyFMkB8AON57ANIgYW
8J0LFz7wGLBpBPmojb6/nM9GwCNqDlcr13CP0aS9dlWq9hF5ubuQUOKC/jFrBQKKsxRwy7Z5rOxj
ngb3Tif/TF5VrqJ+3u5XFXMIG7IqvfRbn/MLgHBg9VWhn9y0OfXWxHOPyb3u+iXzuIraaK9pVr1p
vsYVsJjCHghOROztSH3Gcb7mrJxtnAj/Xd5wA4eu28I0LvxDN2Kk4/PHjAxDxxR+LDu4XUEETN1D
pFQEfx2qPYpHLSx3gQnPHkegMzHYjzLrSMB3lenqxWrFhwNYO2TS3mT1YcDXaaXjmwiyk5LxCyO7
ihOBdRNwL0OTIES77so3esMWGfTRRWBmh5ghQtHL51xqy7Lq/G0BHNFjwLBSvNXCARljJOpNifYZ
QAM8jPYc5OUuqdSbVoGiDP4ne2eyJDmSLdd/4R6kYQYW3Pg8h8c8bCAZkZmYRwNgAL6ex5KUJ08o
3Lw9NyUlLd1ZXRHuwL16VY8a+2hcvuY7fLo/k7PrkLwPVW78qQzuVaE1/BAP2S0LmnMeVFerlFuc
ky/FX0LbE6h+KLkhe4GAT5fFyY2m0FtggMTq2+voZM8+BnjDvbuW+SeKUE9N/0yHBe/4dMezpN76
nX8VQvowdpEVly59y5V99OMflpeXiHBr2JnvedI8gsC/ECxXcnleSkDRnD2hMxliX/wIanj9JP60
IIMHjYrwjGfJoVoEN7iSukoNSUt+8+fDLu3TD48wPbSTP0a1EJqpiaNw+9t6UfA7o+ZiqMRzMxbQ
mXYwzlKax4dizZewJWw8ExsJKCPnT6ONFSJ4WiLpoYyqvMdE61Wv+ICKg2SXKRFhIAr1zbrjJgsx
1L43JlxljrVdWrx0DX1H22RsToPft0fPGEo6VdLfMvHSXRM58In77O6F2ceYDN9j9tFzH665Eyvu
xR5lz1yPoepdqGWgS0689/q8XHJnzvTB+V9z97+//Cvy5p9wcfWBetanajy6FwYA9hl9xiYnv4fX
HtJrxL8Ll+64bbny6VK/5pS1PHQby3OeVW9Rf6oP5UKfzHN9PKdo+OhxTR/0WT37lhZNuQbbPmmD
eVf15cPUUBo5uhtzJtNBKcnVkx8ROj7fAcdZGT3Bs06f831919cHflv6SNtEZpbTqA0A5Swf6jF8
Sdxzpw0CeJHuCY6BDOdAhoMgTtp5PWlTQaHtBZ42GpTaclCFm0lbEDy8CMGybKIW1/2cD1fa6v7A
wV+Xn6G2MOioB0iiyT5N2tvQmjO2BTwP4EDVmfqScFNqQwQOfrR5bZKwtF3i319abaGI8FIg6T5E
pACiLgHW1lDD67aPqmxf+Ln9sZKD0KaMAneGhUtj0naNHN+GHONP4mB3ZkVAZdraEaGh7kLcHvU/
2wf+jwQfiFeVf5ShDdsOamKmzSIjrpFF20dSh8f32PxqSbHcAu0w0VaTSptOoPja+zp7g6fIMlA8
TO3EO6Fyjybxq44yIW4jNGdidid6Mt0E3pZem1wGTvOtMyMDq4GRr32LEVAng9ueB/jNtGjjBQ+e
45yJK/Z6XMbNah5fNJnorXj3cdoIHDfcSroVF+63efzMcOQ09fRep/7XglNnqUuaYBsOcA3SUZid
czw9lTb3tNrmY5RU6dgWesWoTUAhbqBU24JK/EGDFf61SL8w0s9VRBXSYl9cDEUDxqKAuSrXTqNa
e45SzEc5JqRaZC/p8LxgTeL89AK6Aa9SNpm7NuWDy/eJjAPiaJN2xsZ0eV3KODpLQTMAyVk+yZNS
e7CFPW54Ak0DRqlEO6YWkyImIiHcuuKz2SMVgOYFcIrRaipJNQV6jBS2jNadFeB1184sWp6ZYZs7
/Ql3LDIc8JZf/AjWg/Z01drd1WufV4LhyxiLB6WH7NhGyIIGbibZb7IYiI+zaYBFTNWajjAU+4Af
hKQ/FHVUO8xMrGbY9vwn/TceJjSVPRGNIxApGZNCbGq5Nq39+0s3b5wWIwHFxinRZtxtvMR3g/a7
KYxvvk8qNyqcjBv7OxShbJtpl1yBXc7CNtdhn2u1jy7TjjqpvXWTdtlNHq/OCW7qsan+enPwR5rl
I/vFG2gJugq1Vy/Srj1D+/cs7eTrtadvwtzXYfIDa0h/S+/+brH/LdgAEzXvM0HFF9nbZkziE106
RB5da1V6Hik6zIQKU6GM5aHyZ0ZV/4Xzr73yoG7PIaaDJfAODF48hoV5kG1fbQ1RvNjavehjY5Ta
z+hqZ6ORURi+DMC71gA60u00CiyQ6VM9cxSqwyhBPp8ohB3T3ZThEGLwrbLyS5CHu/cj0bOynB1c
BnOwNupwOItA1BtEZtoQMnWsOiDcvDd8PqThq29GmHCk8QQOrsNgQT9EiTFGZeYnWWW5HYdObUt5
dn2AjxWRkZfMbj6A0Hnk56R7DV1xcJLpyo3M00lXBgycchSJtlOO6rWAPnWwogD8AC3NSkmbtpUG
azswDqZIqR4wsP30c3zzK0aXNHolcQfAgD+OSwTfswwAnkWeuscbQv6C+AHlSshf8pQPoGF1qykA
iOJWMyFuAqvScCrmA0wJL25TEtvF8uBT3jE0f/HrAC0OiuIcMd3ObeNybqDsLp/kUZl+eenLubxQ
W/armdUnzR1vraUbKP7SH1ehG4IFaYHKB0sjz4w/57gjSzJKeRID0o3xbI/9q0EHBJ/F+YhjcAHO
ShiiHutwVznlxafMkl4nPj1u/hgI87uNG+J25K4DeO4bGqGQmL3iiZvKTL9pomADGBldTUmkMbQK
Lc8YB2yOTU1S3WM5lI+92ZAhozir9Y3+6hrDNrMAhlrlExUdhLKEDZU9Y6scx/pFEXrne6ZWcQ6K
NKaa+EzwKN6ZNuRYL+Bpgr4q1gE4drbMEsrfwMhISXcK90Y7R0leDZEF5rOk7rsizKyJ15p3kO9j
PhKgENN6606Bv50zktlFLpeTk+oHdANab5Cv8VTSa9JmV+oJHoNeBWdaBJ56itDYRoFfpuKpivqX
vs7OIrJ+UHj4Gsev9UAN3FK30wo8e7iqKKGBxY1EmRUYZ0KcpJSSrEPBz8ORJ2+2T74sP1TY/mk5
acQCG5ntP4yWMXDOMRn/6Rzf4Eauae8z1VPvLP69KXPWghoPkSo+zNZ5lEZ2KEiuB+YQUEBBQy06
eb0KZPxtI6vviyh/NcriOuS/yj55aMesBzWDy2XyaCA1HHJjk2NvPafN6aBlUNIdUwfaN5/7ofgM
xzg8i8F6C+Jl3kSB9OkFK0h8CnBEDrVsNAMkm9jOnhvLeTA7MDsWb6zFrXZJI0mrRtwKaJFAYNtF
mK21D/JPWXHZYGAoNkMkvr2lzI/0HREn4sS74s/axo4h4RsG8a7oM5AnqOWkIB+cimGqHj4b5Z0K
6utqplq6KLs/loBmCWL4w26j00R6axyDi8QjM2H9k+Qdt10TgChNmuY6x2xnUzLQUzfflKw4RrB1
2l3wXIWC9/OxCMebq/9JkbuOSghupKDihitKmEygX4m7ita5Jqr7qqz8bRyfnIDC6txEReqq6i77
S2XTczrJoru1bve3LSLst0b31tj8EILFwcXW3sZFaq4lLcbzZIvdGPsc8kSUAXNOnEMWtAzNy3JO
PSCDwl85ywRJ2ZDPZtjyXBXcCqOEPrvgp6lK+t5hZ4wWmBrb+LQXbFWKqpy49h7Ajn83hbqjrrOc
z88xpGTmdrWiQnXormkyPATJY2sFm94tr5gOPjv3eXDn4zjFXw5KUt879OQGtgXJXrH1utuub2+l
eIGTeixj4xuqwE15fXMAxf2S8zKDeCVzPhLTI14t8zx2voKLWv4aLP+F5kG+Qrz8TW+gw5BXODjX
q2n5J+EnJ79tHqfKvOc9P4zaJHrMvtQ5nOIywffXQWxjddRAus7eeXn4t5jkty3R+pkXp8B5aHvU
MryadzyNIqEpJ7ceweBk+8VOIHBOT7Wou6t0Ncd9oNaxi7hx+sCyRISkWKaYIfschnj/3htwUkX5
q4E0iX0Mg7sIw4mCL5/r+fjAv8IwMNFw6bC3UzQEZ/qmqQdoI3sdpua0lx3oXlVi6B3G+kaFVHas
oSyujMHwD45b1CdXeq+15CiF4/Ejq+1j6FYb0cE/NH/hjPZJ3zXglBbv0fDncddthFrGTV5RFcsx
B/vM8hgrRfsYNgbQwKvBrnl2k4+sBoB/LHzUKOXDxi/Uj+thuw5c45yN/B6VU3ib1FLyQY5TdIOw
CbBpUd9FNr0WHCtXPTALcrgxxH74kaCULuHi/SQ2ByQV7RbaHrYJUXGCvFvBYKmq4ExK4DJR2hXL
/hws3U8vSiqf7UhcKY3MNITmOlt3M6XyyhjsnzK2BywPyTnvguY8Ah8twmnPBwPCZQ2EyvaXfmuZ
87dJEIM2QMHVvJ59Pjb9ypwNscbFCf2jZ8dHVUHxpGgRJ6XqrK+u5CU4izTc95WX7/w8xZIDiPsQ
ZF5Es2OD6N3htc+Nh7LOP6GUfxnKQl0T14nukNWiJv9IW0b3aHT9sZRZiHeNkVq5le4DaV58I3kb
QRTzcPWxTAUYX6cTcIzHpYJLTDMUkP/t6Br+zolaHj3QIRzzgpHkuez8pypJv2vqYNfkX3mNWtZ7
kPJv7YbiyVNkh+fMfI5d/whkJT4kdr3FK3MDV/+EsvOW1wQYrJHosWyA9NM/ZxvF2dgneXiPIFK4
tn92I5eIMFpm2SUjG1ifnP//Aey/cgAjWvQ//jP88f8QHzV68n/+t3/QxveUQhyIjVxQ0z//D+wj
f8J/3L5Mk/Zgbl8OzkruWP9x+3I5cPmhxU3MIS1kivA/37483/TswMFK4fFf+E9ZJ/O/E44Sjsc5
x4W+aDv/lawTu4P4v7JO/EeBcHg3Y/oRZJ34f/Gfb19+MjtZUczW2qBetu3m5DgvVL+ZYG2pa/5w
eBxSv9aeY0oltDtw2BaJ1Z8oxilH6At0C1ttPj3GtdmcrBQQhBfZAY0W7i/IK+7GLXARdE13t2oT
ld2myRBTITQNLIbOXDy6cmDQrShiaEPLXS8/ZehJXHbQjmZyNsy122Kky0Ris1zVBVlsSGxGzijd
NENJHoONdzDHsxnjUuzgatDZ6eOD4pDl+taXVSpn5RTcO5z8dzpMuBlG+mATv7k7ZYEp3BkpQRhh
35FOh60mNu0H6ruxLlhwaGiYMOZa5Xs+9u9DPD5zumvRbwNtKKLND4kw34pMMQ3n82Nudx+p1gxc
p2jWPa+OgEoW3j1cqptIPoSNQZFmUwKLHuYD2B788jaNp1JYT2aXfKbZEu54wtOaFTjGXpVxd64m
Xmr+iBdn9KNi65o1jtrFWKczPwYCCPeoy/+2o/sEpAd5IkqGTd85n1kMWJo7kE+iK00oOJibbRvF
X31pZ/QrurqaM13Ttzw9+OO87DtFkr42c+4R8LJOjQkJS0rrLY+TO7/BZFM1VbYOzPn3jrpVg+z2
ex441i5eyGJ0WLpN/N3rau62ZmQyFQeIA7liWtplgqd4PI9sfGJ6czNG86bGZ20z/K59dpLRp5QE
o8tmMbxh44qFWqZ+gPhVKUoS3IX90MKelv5NpcZ15PiJ4kBqcRt2STF8cHlFX585hbDEVkTBYRdI
atkIT0QBrWTD4l0cuqV9u9x0bfyJF4k0mudeFPoBD/dD7s5y09KJrY048TawgaXRTrO06hZMUD7p
cp2wQSc47DEjsUeyBoKbo2pQwrJiLFlTgDrxFgdizI7nM5tXu3Cm4avLmPdcwe8zkSAJ2Pk2Kuef
KSB+ey1mDYgbWOXHbuMu2ctkwmAsYQhvIgKCGHyXte3ldLlGvL58ys6RK4ItbotnQb/X3sFMtyHR
9QSTDzvYYEXsUsXj4HtHy4ucHUeYE70r3lGW9J9yMHrvODUdvKj4CjvqzwfaUtaYXNamwJ/u2fQ6
FqW/g2BG0WsyQXS0BNuJqf8XNKyJwWeJoEzAaKnTa+Z2H4TFsfcdsbEqvtntr7FF3pmNrdSY+5mr
/2pe4A2moVD32YAwHniXaZx2AhY4Io5Sa4szjeapw5Vp024TDo1a+TBsEaMW6jO8dyM2AFU2UEr7
4WQ7dMXbtbhGjm1dHH6YaWn/DodEbSABuRt4sudOVj7yHS7ifpbQHvVvx/b9ByFy7toJd2LgehtD
tj/4a7bKbPAxDz2v71AeOSGj7Du2vRsBO288tfyBBUkped1uTDxDEjbouuRTv7aUIt+k+iM9uICr
l/loUooLKxbyfIzmE5GmWzUJ3rkidV/4fJ0Crz7P09sCOmgFQpnEaA+7rYW00fXSRJdpyk3sy0NO
n/y6rmktBq0j+fifqJR+diqBdFxS7BCP2upbAzJnVKUguip/Wvcls6pCl42/z1XRrxeu/LTL95yE
zG6Hsw+CKR8oJ43StZ+1d9z4VKXT201ID/M7v7TOtvnBZ/HezC36aiv+t1EQPnaUM2ALy2q8vjDQ
OnoWnAl9WaHoxFkVoegCOC2cfD/NfPszqt3WPpXlhWcm60Dye1FVf6N1Nd1aXRquYIC59F2h1q5T
HKeqtuK9bWEDcOxQHdyZTGNki486Cj9wJL8WdvxLpR2fyGmk3ojx1vHGk5NTmekwAdFrC8APisla
1UqebdCRQQQ+22dFcr0X9kmx4dtUranE+s3dQT8uU9JGyW7InVttBN/UmDaY24xTyWEhAXYJhq7m
V6PnqUpPVo6esQD9Hj2GrmhyT2FGdPAIg+iMvWrfM6DZ/yY1e2aTGIxXgyHOZJgrHB632GIPCWMe
Z61nX899HgNgqCdByUjY6dmw0VNizbhYMTYqxscwEZdxSNecCjeDni9DBk2wi/uKtXW048cq5JdX
84Ay+PXTcKGVhNdAVi+Tnl0tPcVaJJu2S9gd/1luq6xh0tRTb8b4G0/W+8I4XDEWV2X4QJpqP0cs
F3lNvzVosfgwuhGpW1pQd4uesHl6sOcydPt4MfUMTrAiXOV6LNfzuaUndZuRXerZHchouLL0PG8l
6rsLOSN2BeuXq6f+kvFf6TVA7wN8RM6V3hDi0f5JZgmgJnnsWCFIeGacF9gqEFrYhRoubSwcJJhO
iKoXZyYRw2pnwhXkSE+yd3a3URPu+qHfJ5H9s7DKzBqJr3ebQW85DMlQ2Fl86mr5dhxUmF7vRJne
jkiosJ62k7UNcsToiAvAqPqfsaNofGa9KvWeFbBwjXrzIsridka+cWTPghZPj10yw/NMKIWohnEz
0trMFkcVKtoue10/SH/d/A5cMPquRbKOBdBmEWz0Rkik65UEMZ7+kW1RxbyuHF4YR05Wt1HvlEwF
6bYBwLlXQpOfuGqSFy4YrUrOvtxyySmPq9DraZL0tsEMeFrGCNPF0KZ7I81/Day3OWuuy7pbsfYG
BiW+AYuw1BtxrXfjXm/Jjd6Xw+kJmDVvS71Ji/ZR4ozBM7pKQgd+GpUbM6t3yArusIqXrOQ+q3lf
FvauK2f6ydnac72/S73Jc0yps3akg5pAe1ja97HrHk2Wf1xgJwcxYPmnCmh9gE/GKkcwKEf3pavz
X0orCRzCzXOCuOBhJt+InIJa7q8v8Wg2h6ETtwpJIkWasKoXY65v6QwRtcDnYvN7HLSW4SJqYCf8
GhE5pPscp+nnlBRXz/I3wrpTzgccu7tGR1+rJAlySYRs4iGftMgoFnJKgqzS+KFifAGShOCStcMZ
zYAGda86B0gyAdKM5Wf7BH14nSHauFq9MaEbaTWHLsczAN5FSx7OQQb0MPiTrbUOdKBQK0I+Xe/A
vOUtRCxi+sDxjXzEt6U4dwhKYeK3t2whUx9kF6Mu7oXWnijpKlc8KnyjfDPj4Qtt8Jpms0fsFueR
8pMjSN+nkiKIALSRltISZ7phOdNgT+LMz6PWwUYEsUapW1TY/Y2TwGbIjfoqtXomCiwMdFwhqvUH
QjMXExAcZvYT8ZIPcErmqimbP3VBsWpCuqSInBPc7c9/UhriHa1Fj4mJ2Zti5GRHNk2u4Zxtc1Om
COWofxT85McRQTDTymClNcJcjX+smadZGbm7Uv9QXHlLta4otMJoIjVaSI4t0mOCBCmDLNk4jGhF
7bGhBBFf/4S5xdfaZZ6LtwTCwdk10s928mA3koZKF6G2vtY+Xa2CTgqEE5J6caFUBDcSIzp2uIdo
/kXK65qU1avP9RFBKPs26GRk6UBvDbXyOnHTzlus7UiyAdJsWvFOMFMkTq3a0mSmnjgr8rrUmi4+
fODbRk5LtRk+JAi/HY+eCSEYpuqHl7unqRlOrjk8NloxZgUC6d7J4uQEnISQlTutL89aaa605qwQ
nyk92YAu/KE7+UxF7AuutScEUuhhHbi/TD4J5Nozl9tHXyvbCRI3vif5WlOy47jL71Kr4Dh9eNpq
ZZzYSL1NtFpOd9JeaP281kq6rTV12s/G/aB1dkqv94NW3lutwRtajQ+1Lp9phd7XWr2lVXuu3zHd
hsVyJrYZbjqt7k/I/ErL/Vr3n/UFYNK3AFaqp5zjgJkoULPNcJVZQgCax2LmD4/WwLPQbU6x4sIg
9a0h1VcHirCTLU2zA3YFSLQGh5vqSXDS2ORkmjZuSOJ6scsbT535uDhUvTrja9kkLyYNfJxGEn0j
mZ3xLOxZnmc6vonQqxXtgXCyvb9pMO9IhL1x5f/0ObwM+gIz6VsMCuRxLvgIe8ngrq2Rj6i+3Eh9
w2k55gTTHgIiKS995OHYM+mrT0DfEYC4kd4Ooy5vUZhjcuFMlOh7kcnhCB801nRhHaylOkT6yiT0
lQlYHX+HS9vr4reRDRV7TnwrOU1Z+kblcKziYsJ7Rd+vSn3JcvVNC7GMSIu+cwX64rX8u31xBCMi
R0b3GnEak/pGVuhrWc7ZrNb3M+/fJU2elb6s0Yort/Fif4LyoFvVxmUUJ3KD5mo8QWC7EiN6y7EC
csPyyzUeCHUcSfdSNMRFry8hlfsWbnUT+hodueUG31Z+X5b6iz6Cohe88lor3RFLPKU4tkNt3Q6w
uGort4enW2hzt+4gW9vuQ6Zt3wr/t40PvMAPrqhjWKkpug84xTvcuDnOcfHPQo6XXOEp72X5wMtj
Ow15wafyPRkB9ll9Qe+qF1xdIHe7np7dY9cDX13mdZnyVoXagI1dG9qxh4F40Cb3Gbd7pm3vqTbA
C5zwLTbareU8TVQdBx7xUCDIUZxF2z6X41pqO32rjfWpttj3qXFfLPfTNcu3TpvwK9z4Bq78WG98
lYuK4o20IrVADWfvu+4FfTu1QLJgVrW1zd/Qhv9ZW/9zHQLAXgUVn1xArNJnRwcFCJLlh66hv0zo
GEFPnIBUQUa6gGXb30wqOFgGG0nI45iSt0UHEhrby3aFUex7o+UFH81X/lQM/G+ukWW8GZMznYcg
lWErz403bSxwtTufjOy5IsuF9slrmsKlYQS4ScedZXXf1B6ygthQxilJJIo5u28pJRg7HLbcznFE
5s1HxhOSZxhqqeDIs9R7TsUF30z5Vk3NI2S470R7kU3mUyNOPggv+7jtRLmrcNq8uUALmHINUN9h
/MAje6FHC9Md5SNMjhZ0UYIyh9LIzE3fwtlkAnHOA5ndSqOuK9N+7arwpwppyrCIWEcai81r5jWL
gKNHr7YJYqXPg5z1ntdOSQdPkXxCqj0XkLYTjdzmdhptGo3hLhd69wzBsTeDZM4ujq+AZ4Kl8d2p
BnlnEL3Lh+Ef3hvOt9LAb6nR3zT3HQLNAtdQcNeJ/8RzT83SISORqMNFvwso4lhEgxUgmXOhAeOj
Ro1nMMc7Y36eNIS80DhyHu+E3CGUGwUCjQezvIuBl2PG6vmal9tJg81V5r77GnUeaui5rfHnnQah
dxDRXY1GH2Ck9xqWjlOiZ1EujpUGqS9MKRcRnQidXZPOt091Yz0bEQ69RWPYK6rWakJl63Fy8Dbb
5LCxGnRe/s6j8VC34tX3S7rGdemnxryPEg2Pj+PBnOgV7APfWU9N+8wF5CqgxAuNiw/y8dJnwS6F
I2/Ck1dw5ZMguaUpGos372IHj31yKJmCV0ID6bHKgKbXkPo640WgUuYX8PUZHPtJA+0RFL6GYC/h
3NMG8FvEmvtj6HF7bEFfA8W3As4EXU9GTgPzG8j5sUn3dDHTK04rFvSmedvhLxA16+hgFuOhydmT
IPHjs1cH9qSnEQM+H8w7b6+bNZc46Uf1TnXVcxm7L4FLUyStoK/bumxwbQz+r8UdjragWwPT7yu8
RQyS9ASMeXTiKz5IeXWUuR9pE/BoFUBhaYePkkcv0JtlHXjzHR8aqWesUAKbi9m5J/wRl0C3FRTU
Fvj5eOyJOye+/9aE3rXU/QZJ/T3xm1qc/shl9pspRpUmhhonga10R6KgoLSihREX1dx+OkxkaJXh
J/BGk+wrBMZYkWpbmuluDSfTGIkvJBPfUMLWcKhzku8wmc0nUpqPbMEJNb5tv9mLyiKVgwzZ6CbF
9pVv4deSWl9kJ3eVboMoqYXwqIeYqYmwdV9E2w3FyqiKp4UeOa6yYqdyVDDTtDBPuN+jMXSXtM6+
Co9yKwjRFafyOH3GanACdXzBrmQcZhcmsGTwxZNKqwVuOHfb66aLUnde8HCWx5wajEL3YZSuqcNk
yZenuzIaeI+ebs9g63nD6NFvs7p4Nwhj7KrmL5jK4dYk1sswBlyeJxyydHPPKXSUZAwZmSR5uAma
RWTeRaKehOwehkKi4/EjGOS2NYN5LezWJBRnvnEiyLfu2D6X/fKmpo7oYD+dTNt9dNU3la0PVJ/y
YBuQdfMw+xLdtUzZiqN4IHTb4UOCKHpMXXpDKBx6GQt4zyI/z63LJ6LHL8WhG4sqi6YjDlHae5RV
8PpH4+PT6M/veIIYc5rAIiA+ug+G7dytqHtNVLJXPXqlEtYv0ckHzycV7roRVJ4J7+vwJ5nka9nR
oCiH6FrX1Ip1Pm/fsfwLh+f+2E39YfDaT69xiw3FvfZ+wkRPbB+bmZnXr35Gz7YeJ1m+6xVfwPPc
dd9j/t5lqdq1PlHdosCXmNi6a5RV+GSM7f9GJbcDVC3Xm38PMjBPrpvbu4JuOAT77ynvV5aPa5+V
+l412Wc2+uvMi/ks1cFf/Ajf+CUPJk+s1rTRz/9Q+PjLTIEooBzflhj3v6kb411R8KHpaBpJt87c
nexOq1p+9ERo52Cya/ulZ9Jz4r1Fc/57yk3yhib2Ltex755qPsFF31UCQyJV4S2I5VM5hCeADUgZ
vPVZ6AX2k9HFiy535YBMO7QNo8ZY0xI6IsG1h1J2sPepCt4Msg926DK7XA4XGbnFkbrLcr1mNLz3
yfhSLNYDnceRRzL/BHwX2+hypMuJTiRevv+Iwe2SPoU+P0I6ZVgdT104QQqYZ2RRWkYz9TYG7off
VJQCGLT7lChEw6/JQ9W1Fu97tIJXNtt45VvqiojA1boTX6qTn70gw8CIz1dwzLbGIi+hSa20E9XW
OtdPC6snl5oaqtg3E315keGQ+KxuhLyn9aAa/AQeTcOGFZUs8rRaUpnCV7Fo9tJL8JjGHJoHUOqN
7+NDCOdD5wdy3TRkeiohr6G1nyvrYltfSZYiKhMtsyjEjqYHepP+ggQOSTW1HfLU8mP0fPpaR/wE
I/1GWJ+hBJfvNbA4Zksz3nDJoqz7J1tihi1WD6yl1coJqi9WgfmEMv2Zes5nNNpo44pBwelfnfm5
n+xtAN5gZSksMd2IV9PjqlCHtyixD65NN2VnbHPP2jvjPFE4HhHb4avpLrqGhVLvxvHQrRrg0QG4
O2g94Nd4R6L6rP0ZWkCZ9HfTZgBMk3ii//2s+oW7FYO911gQrMP6b0GR9tpiimUKPvKBOC51uE51
Vw1DI6EZI3hU9nDPWUv4xo9n7n6P0+AWOw4WP3Lxj56jIL6kn35VWZvSJaNpzScnGz6nWDrbyOJR
VjodUe9/LxUsemFMWCEnztRYyTf/xHilPF211P7tM3yRS/4e19OwdlL7xVuOJKyyFZTk1gQUaFDq
VQMCWHFfA5SRPRWG9x0t4Fj8aPpu3P4tjIa/Zvp7Uu2wy8bRXNUhxvQ840LW0+jNMcPOi0MlRmcd
pN43kv24HbKA6HzlbiuLUDjHo21cu3ufSrAhnjG2mA8uObhyrqCWW+IeMd/tc9V8G4adgFGrfnOc
mvdRCsc4qQu2DSwVvhN5O4gaLHVR/ihcPnhtWFokAYvpSGtufAxm42uIxmszJBfXNBBcWM+ND99z
vsRskAOYrZVkc2TAGtfKBUDjFSX8wdA9VXgAXTsvd5xoMtIQMD2K5ZBaoVrPQr1AauiW02CcxWwS
jtEJ1zYYNk3T7zw82vsFRhYeP7DeXm9cGWOOnTr0ObpLKV/nMb5YMv1qfAAxtdAl3MrYTi7yjONf
58J6DSuxIZkCZJrjjkunG3aOnRE2NbEzQi2599g6RN8Iwl2FUZqXedwY2HNPjFSIhG7+M7aUakLn
WyqwSS1PrfWjX9a8DobL2I7qJkdWUIPEVhhReOxOZrgdUrZaTskG6uEAqAyzGWNKzgLkXeKy/RZj
DkZdMs8l4d+G88ja1EeYPH6LHftPgcjKwfLdaZXAx8xiWUt1NHvnO2+tbC1NDkR5fINykgeleSKB
t6N6eNsv4mEJKoL5BXp66tkCTxV/seKaXw1JTsrKIlDPcTFcFNP1MOTPnEPeLRUX6Dd81BPIVq5r
vhZCqq3jQpUesIStsspkdJwRr9uuzo6EP1dj2zh0BzqsjfRQUw3QpHu7dD4cOzNhIlAGaImIRhlU
YQp5Kc/LjeS++PLBDlClk8zaIJRTWCDDSzIw/NiQ6/y0AoHlMDfVBj9BZNooSFH+JjPbCpw7o4HV
m2wCALkpuA60K26WpqFelBfHvgGIL02TxDRjj1FQWCPiW0JNq9XFf41aujp1neAIgiwG7wExaZ25
GAzx7aLj+6T4e2ApLqNpxOjuLvV0aebi1AvlUTFFLVER+EeOzyw/tfMU5/b8Yvvtz+y1+ZUEJOvl
kNg7sqQkb1LZPhH+pHKwOjo+AdBg7pYNJtQzOjpOKkxN2xobVUCnQp67aBUO8wijWkNJ9dpjKdFB
99PvkZ6gc8elaI2m8AVdE8Wo/hUiS56XaKBgr2Uhgnu/rkEgCfcYNll5TS2YUQZ0uhXeXO4xjy69
seynZo3Rzb55dh09QZvo+QFYmXuoooQqWp70gDTXysD2zhUDK3rwhPVsJZVTnxrJZT+e/WvRFM45
B8aFy6E7jAZBKQokyH5F5ckSk3XM8uUx9YJnR2SnQk4IEG3lrZXVH9yujDeSWnmCjuFHRrVZWtOo
KNEXpCG+Wqd+zVBxOJql/gpnEPuKZceoclxZElucQkSmuhYXx1+mTUgIYqNHEXVeYGMeiNuz/jvJ
k2erH6PCpUkyXoNa+uDinmqZ3ZWBS7om2itduGZTR4OLzyN7odUkacEMVXaxaUzmGvqEo9V8ZsKc
1x4Z3ooaAniqDriE8G10m/LAPboWoCdyXkhwOvv1xJaMBJz8TP2QnSN8kNyFvLMS9f9i70yWY1ey
K/svGgvP0Dg6mdUkgEAEIxjsu8sJjOQlHX3fz+qb6hPK9F9afpVppSqVmaS5BpmWLzNfQwbC4efs
vdeuL+k2cv6Q38CgYbz07C17ew6muL8z8vQ6A8vB5Os/1nQxAb5qH5KNFDVPGkbfKbf3rT1fjMF4
4HmOikVwG12p6Ok6RCha0Q94FB51sgBhH1vuPqdbkKYKhBe5d2BTgA2jaqyfY7z7jtyDurusqzmG
/UiWdF5obiMqybzBH+hFG/63deo/b52y/f+47/af/+f//l+/ERn/vW3qz5/9r7YpU/+LgLule57l
en8DQf8NGeD9pXtU1uqCgIKOQYoC3L8jouEC+ECiXV/3fFpOBP8wf0cG6H9BERD4FSzThgf2X0QG
WDoOrP8LEW3qUPngW8AhADjt/kFIf308pEgW/+MfjH/MUy+hcG1xiDpzjC5Zw16IdkfgRbQbsBLb
cnIusXNmeJ/3dKSnhNJpCc9H66oeTA+H9XpT2d3D0G1tEHuPbZt9jhmTZ2NwZzWnOEzW1wIjsmkl
KXIFfQZ23SNEUFcb9Tzy5Gd0hKALjYW3ulm+y36uYd8gMXflmUU/r1veLn5zw8wYebXDbs4WDIv1
upt/pHQCyjuP6zLDBJoA+ZSfWJdq3iDJs4zLR+b5Mehkd88rOd9v2u220JDgoEbnTv+15MRxpSDT
t1E1vqV6HlZsUyGTip3eKI3KrL7Rtb1DZT3KpuE3Uc4mtY39Q1VRAGNaxqEZ5iToiyxndwq0tIeH
ZiSieczjgXVRiyQSz/adZ8LK1Ir5gcDxV2ZyrdSbOA/Tub0d282htiW78cY23qF4vnVddydZWuwo
r1wDSfDpUDidjV2MmxUphdJQXpw1ey1BHCJcgmYaE64msXdir+OdmmNmI7ekznDwJcIkNJf8qliq
u0TnDma3axY1K3EjLtSiBgYx+vb3ojl3W0lRh5asjPyj2PeFCOg8zlhOFrwnhiHS40QLDB/rz6I7
2tn16C9K0mljia/FgTUkMhp7VqM0a4ZFmTE+D2dydHQ25glAxS6wNsqIncYTqDi1e1p79wgmi2Lc
yXJR5BSbywGxoo9cHRKS14HNmzYQCQYPcw2dAo7FzM9xqnTncdE3lTjBoWa3FgS4okdbxi2XtSAY
2haJ2F2eGzGSMGF/0RQF87PP+OTL9sqwU6BTBAu1Ucd9TdQxsCeLOLUzfZhw6cK548Y15+PBS7IN
mA8LmEZ+MQ+JMx1GeL08Be8iYVJaawkOCnZPtRmMu6YVOmQ0yS/thsTtDuiTeaDHNV+bhVQzsvVd
qf10ytpl54MI6MFa9osMZaHZ+4U0HdWC2rXvs2koS3bWTIYhbo5ftZkdOocsXdxB7CQrxjJZhpo3
v0KJ/EYeCFzIYzgCQGCUeEb4lM0I+jNwON3DJziUW+QM5sol6qmam31DwxKrFTzrLJzYl5kvZTu7
pH1OtdFqUafKDLc+o+nQMgLXKrPjNutN2CsqRGFqgM1SxHGaSYNpLiK3We+Izz1gXWdDUvObnOye
tT+DeDNTM1vXdcTGYgd0MT0DbeCX5MvsKEdoU5BW5p3HqsFkk4BVk785Pe5rZ79vXoZcEfMz6IX9
4NKRy+oZ/9OAE5OMGBsr0FVo/9t37chjbMXPhuZnN3M2AqBMO4Wt5UPXWUQHaFPiuLY+4WKpAW9S
nseGdc0IL3rnWDzLTE/FCoWIr4iy79D7jWhfh6MeNDQIh63H2m/Uu4MlumG/9aO7p4EeY1TbNEGL
xC830YVAlLpAWnp9vfW3c+V2t8bavM1bjzzMjSgdofL2TizDHI5vkwKerMZyQ1uWISF88lnmjM+f
bzqFkm0U0wtETybZ5NQ852n8XXT14yb4JsyWvuwakXVPayw4McXZKVibr/Q8EisyoTXrt6VLYSBR
De1Qy2Dr2u2Whb+JAIMxi0ouSsQZArr20lHzHdg2REs/nwXn/EPZ9o1K/vjKQ3ITj7FgjYpSZNTf
ol2BnMANDxjOSnbjzfpCRxaZLeSCO7Ce+77KiAPDeju7/NQ0XmJ4m+aAexb+8JXtBhlD1rYdWxkD
2oSuga+G6ECPerFi2B8lzOaY47BimjXHq5X3CoIbqMeNQiySa4pEkHRBylClHGjgNnDvxHJ+EMN8
ZTWtHQ0WCUEKtoNKQc802yKhpmVfrljuNzaYQWE3WNrtB1O6UWw2x3Yk5YrXCyOOW6m2U3iR+bMc
NJ7iIX4QVgFaPL/H8Ao+IBmOvcuZlHQcunTEg16xEHMzYHG9aAGcYqvJYwtH6UJ1uy3MGcaIiUPF
MbB1xizZvW4J7JEaJ2umbwpm20qbYa0xCabgTfiv2HZhcKs6kJ5UpIu5qoO8NZ5n0WYcr7iT+oXX
AMmDatFee6s9apL5Vee5Cuj9koeJxEW9knadcHEfNsdL8f96OAmrYs/790l32p6lgy+xpgpYOHMR
FFimC3PsgzXzj8KfcU/FfEIkMFCOJh/vgJ5N+3x65aoPKN57QVSuI9J1yLt1fmfzqIeTRt7O7BF3
GvytjYaKsVXjr36Ej9ska30SUmCnjC2wfTXljDPvrIK3Rkf7ot6MuLaK+1x6fGzOfJrbCt9Dzepo
6SFtOq+bAeEahNKZ/e/XYFOumwy8nzPy5e1UVNe1YR9gboDB4CpTNejNC/94YWyAszfnZD1ptrhv
tNJCAa+m/VA8YcD4AeSE4C7ju17DSuS3hbfT6cekt8L+3DRsfcawMpZL9pdJmqeBapxExmS8bHQ9
ykj3FGhCmeNTEL30Zz54MJflcPQt4+ylGHU3C3k+WbdAn/jBvU7iQTcxFLHSCah5glEjqMkwtUkS
o6eklQV7UZOeJwK/YprKj7WGecxw2qfBmd94P5TXG3UE+YJhcbZzrDKcITqbAey88kQ23OAXC2ul
h10zNu3COTSqyvGoQjbkHuGC5ickbXkAAij43gEimAx23X16WesRZavcqpC491u+Ge4VGWtWqmmW
AaTPMMBioyxdFoWTy46g0dKfuHRg5MhDUl/F2RdVy8uOg6jd22v+aXcuqkQypvspRz0GgTdC++sO
42gjkgmcYTmI1UWmpzZhTO+bDzyXlOOZNl2P+bdJ+d1BEna9gaYBeIdFK3mShgPUGTl3p4GeL5n2
tKURKwfs980vop6RBXqioGrM4j8lv62eidirliVI+EgcfYtmTdQUgLQ58y3zeG8hyifTWEQUdoFe
cuzXyuBBrQBc1Yp0lSjk1dj+lFpy0hQLKweKlQDHcvwSZAVfDgAbzHwJ250Ljh+vS7wrdq/jqe2g
8HQbCtAI1Y5DF4iu2bbHDWcDbA9eQw0vsqLUoQP7TtD28WlQTs5K8z7LxryxaEazpPwolOeT0rjf
hXKBpsoPKpwnU/lDXYyiJoZRMj48fcpDquXlXkocCPNQMxbjzNmUGVAONOxNmFBzzKgVplQC9m9l
u775FoF8W/lWhXKwLsrLmmFq7TIOSbjNxm5njgSHZuV+XbDBQnefw0UQUJ9QL6eOq1OxkGRb0K2Q
oGul73AQbVZoK49tj9lWawESkpyuIs011CPk3jcezP7FJpVgeXFkVfq8w3GE/qC8vJuilGPudTD5
EnlgTVngOHLz/iCVE9jAs7qbSpzdLu78yV9fJ0MWB6d/stfsiyUrCU7lLE6Ux7hWbmNb+Y5713jM
29I+pVt+YAF8lSmPskbQO8U6FE6iNpA/uBlbA32TytusK5fztrzoVXXWq0UJyk9E/8tAU75oQGOE
9ZVX2sSiMGGe5uDr2ITWSqscr8tKR1WQ3KgxP5KbSNuwBiNqY8fGuFuEnnJoo14vO/whV7Fyb4ux
RH7A0B1j7MavDftXeb1znXh+bN/GLjeZXvnBU+UMb5VHvMcs7irXuKf84wlGcgtDOe5v89rEYm4q
r7nNchBwxW6bbIfmQuu1SxcSY1z3QGaRJc/9FpMLTpdxIEndL6hkupWZkd/MBCTs6xao6Cqa+Y6j
Cc4AvkrB7XjJkV4SL/3s1+JzkgXV0Wb62Q72jYHJar8Ue2mO1q4VRN/TbiYMkHqUbVIJMC9Gv+OH
78X8YWUtIYe0fV0R/zm24p0AqBau+gYdgkVaQPElFywE2xA7osMf4cJrEEOQLHetw2sNpAaqz3Ni
pT+5gTs7tYguoGCadBHqJYWCcn5rBv7fsbtcdan3NnvY/JvOfo5bVrizCxjNdm5aQSED15n20Khk
gI2YlCJ6B6RVKIYhPpCpHMGkEgUN0QJWyk7UIh8slUyvDTyoMCIZRXoKW9cxe9eoVj36ZvKKoYjU
ssovTCrIoBINXPCuRJbdDxNKVFHCUpbEH5D2vNBQiQjgso9WHruUIJOWgCv/bqr8BGWDGwQ/i/c+
2Yqhm7S9D3xs5PDfVP7CVr6cTWUyJia0adYAoywg+qhvTEBxaGqLWd2uiKSGSncUKufR9gVHtnqu
Wvjkeo5ZVjOJhGA4LxjtfLhSRrocc87FnV3K+YZtrsKJ6XqFWU9lTTKVOtni46RSKBVxlFLlUloC
KokN5Uy4n4SArnGtoKY0hIN7NfpAYvd2OB/2IJkOoGtuFvmm4Qk9ai6JmFRlYxKVkinSn94fjaNN
fp4Q0Hjcxnrcc5aV+LqMkd0veZuR4I1DAMdUSZxaZXLEn3QOMR1tIa+TquROwKTP3nhCFkkSEk3u
3O6bmHOrJyeJfuUEXraa0SpeitSPo8AlIpSVWcZ9WeNXn2pEj/UXcG0Yev81WUTGqJ/Z/3sqd1Sq
BJJOFIk534jgacFKG+Nf09pjoCdQwFYWCYCi6Jy7sfiF6ZZ8k0o6NZPNooPoExGoRGWh2EFqgS/o
CE/pCGDL4LOe5Ve7qBTVpPJUjGV4Ksrejxo/fsO7+CD9wg/yQcejyIclW5JZscpotYS1LI2bSp8Q
hWgw5nDGNmRgyHZ5TfMWE/baVOrLV/mvRiXBUpUJ81x2OQMxsYy4GOCD15ydf5CrJFky1lrgvPNz
6WGlsmZcpuaEgmJB6z3RD+a5P7k0lVCz8t8ShE5g/MmusQDvGc+hdhhMAzG1lsD3iLmP54LoILdT
oiOxysNp6kEiINctuJUa24D3bsRyX65amFQ9GIBHH/SOG//QnoUTYrFFCNr22WlmZHQzPm7uwozo
9ue+6W+WeNkOQ8pytcFN3GOcnlz7SjdH3g8ieZQWhWR6SmemPVOHpgK4pL14yPMhrGNabDsdy6pw
7iXcw9N22y1tBxJ+uB/g4Q7QF5faT46JQ8kuZBVwwV/zlr6thTGeQAcbrOOIca1loGv9ErB34Za/
jRD7ekg2FNSfyphqiMnStPPQqGqTjC9tEctb4Qi5h0DoBrLlljjlJmUPDYUyet7eCuL0UY/TFdYK
pd+NoQJ8U75ztybYluw5pac0tGLpHEYCjpQhf2/Eey96dRXHpvcr1c6x91Rzv917ZY8BgSkpdfVl
79kuygHG6sRq5oOlM7u8OJsC2Y6DG1m/G6TTi6ueqWoaD7IiEqPHUeczrqcxi4a+1ILFGro9Nys+
SuzLTeo/OyNYtGaNH1ml1ATejTVwB/y3fQ8MP4GOh+fTaHcJvjU0McSdoVq//WmkR9u9KbN2ufOX
lj0Eb9eTWbv2XdP0zvWmmDvwTbOu6u4Tm5lcU5LkvON2dQbXLW98Aw12LFYOmKk5LN56kbX+tQ3W
0UpLSjdk6e5wu7LBGf3bfvuahx6Hiut91ouzA/bEtyLDW2Sp12XPoC/Z+2RlL4KyszAhWPreUomE
vIDHlm/HTpp4SpgiRl8usHcqwWbFcq/Nybka4hGOcfLkV4ITHMGJd5HNX4RDNR7xfzbkgEKwae6x
pcoPV65n3muzdRLazLS1tL8HZ7oRHhVkrvZgWB7ronnCM7HUhPxrglsgr1d3I7jIs4PqkR7h/THr
yqv53u8jTk4khq2tX/W8xuq7NVXo8veevIUDU/SPvkeLVibrLXDc/Je/6PqxGZjt4mY88PgkjBo1
dsY1vcp7jWhDsh505I0dvw0A1m587wiXSqkss8BdD6dBeBRorUrbAlW4svdz66fJyebQyDEc+f70
gOH/QRO0puft8JWxxgr4v0Oegvlpl86jDc1Ag3NdafMWJL32wzICh7XyrTfbGzgEn3WXNe9pp8n5
wriVdp031S26KEoxzfMBClcGntwwpKc+Bi5SqyiD/1ZI/vMKCaLGn1/X1/JP8rsOP4aPfx8uv3xs
9Zx+f/3/NJI/f/7fNBLrL9RLx/KFpwMP8P5Pstz/y6QOU+ChNlzDc/9Niab1l3BRSHzX8n2f/RAk
5r8rJMZfumHrPqeV4XKbFf+1YDl/6v+rkBi6zT+tT74cOgrPLv/7v1VIaoCWvEY0+v84zdOZ3iC3
o/lEZ34txu5VE1z0Vz/7EobOaYqJpjOz89RSVTBMPzpQYy/mmMWjhHKcpAgVQ/WTYooC3lG+mNX4
7ZqSXXmCB9ur2K+CsMHTwy1KKpvaKrlVYuDOSnbOfmuHcV0DOy8OGXHyvdcyX3K75Xa/0Qqkl8yL
C0auhD3hLi3Kn45mrF1S+XxzuBmtWcEdxWFUqLYpwpKT7bmZsU5bwJzrs6ADMr3zMkzr9vSEpxGq
HF05dT45u9iuRrww/PRr90H8JyYRVdvhaJ3cdjl3TU4WeOwJdHoEtse2vif/rnE8UqmZGOIaoqFl
MIHNbKOMMQs1kos7Fuv3wvde3VYyewqDEFOZIUUt6YM3shJibdXi60gFgONI9P4WSDHhAShW46CZ
HSU35DEP4/qL6hfWcdvw2NnwFmdgpjBVWKGt43rCgnylpR4EMpD7S746B8//HpaiuLXA0GrLcOXU
7vNYZe5NXfr3pv22WfP6UlYIten2YyYOn4BR9fSujwQw6UOlOsUJ9da760jjcIPEzeP5oJpsSaDd
iZ9a/JtBzL0TBs36YU8sqniA7hqPO0KZSz7C0fkuXbvmbjqj0at7cet6c0Q5TQqTRUUeXck4xqgv
PTq8B52glc0MM8x5eY+lJlxjt7wswv49s3NN3ZlBK/Px8Buu2DfclGajMLExbNSrdElzRJ02StYR
w2o8mhqWPsuw5nBK7Dqapu/W1pu9n7ZcFr17L58/SVnj4TMmwqwAL6fN2Dtrg0vPmu5y6jyPbmU5
R9v271K+hXQKFUgAnrIxLjMegTJa0pqEWlKkUWtsuKmG+LleqnW/ZdK/dTwJ59TBYL8A2UqI1Edr
L6+0Snuihyhi0+AhPXDEFxp2Q+qtuPqnuJvnhvUYUK1mHu9FkYRzQrkJ6Diuf6N3dnxcWk1KblRP
sY9C9WFRBtl1zagHsOv4UM3Wrb9manmyPmQm5O5ugCaQjDwvqr+AuoCDthQDADx3X7ptG7kFTlW6
pKIqbx6hiH02XuPvKcIygZqnZC6tcs9tMQLv1O9cjafXIe+0R2768GXx6dAVIhwibEpigzXbhgNX
eiAO7A3asb9uOzZx6aDYe0nJPq1e8BRTQgGMVtI24NMp5F+mvJWXhliugXEtkr6dhVP1PBdWv6e2
dA0L5vM46c3zbFRmlLZMEMKto8WeTx4brSDFrrpfB5FFVIDdVUU/hQ0dSowON6AH3b3v4DPx8vyB
RWOOJMU9TkPMKnHQ8Q1aZYQuwTuZo4vEDdDm8cMlR3Ztls4DYOg0oDll2se4qJCGnCtPxwxrpOY+
1/tfk6/ue+xTFVRBMi3gyEjyCSx8+dmK9dJk8pF3O6xe6Vs8GphVrTt7deJzV0OQ7y3T2yd2YQSm
W9i35j1xRyJ+Y4I6kmQ/XB/zI3M1XqlaZdqHL62jUQJ5FnszEbqCZuLQMEIfKmqwIPYerK2jXNUh
GTAV/IIrnjDTb17alNCB4S3uzulgiQ5vncp/GzJ9gSbLTOAdCyvxcHfaB8PfIMPp41fjFY8yl2fE
pDhqqce8tbPEiWZlA/KnbkBMBymaL7eUinQhRPQ1GEhITZUJ70FvUUdHTIJIR+zkcuvgA57mvQK5
YGDhTrsSt2otmyIm/oggyb5y5xfyikMgqSzZaSiKvYgsQX4hzoqapYT7G3NXdViGYT65gx8O2uaE
TiaM3cyEs9MytidUHNOpBv1Camu4Cue9WxH0bHbju2FxCIVZyQXwxXdbcySlKatww9vea/ODqONd
taE71L23QZnwwinVVs6VdFRuar4QL3wBAIHYw709wJCdXDaJrRjWo2cZ350X72pv+G1oAMe2oo5k
Tw11gc+MuOkHjT5MDo3543X86Am1LG2VfnGLxPUP6Cla8+rYTRuAqAFjtsuDTKCPpIrv8bgKGgOw
fZFsa+GH+gDJ/FKMFEhud/AtJWpmT9kIHTA7DWIBboN7GVMx5LZwxapsu1qPPKvL0TNN/JxCsUP7
9KpvxjJoqvHGLId1r098rTMiAB0jhkXFMpLxZaydfex1gm81CgstL6DizDjyZoa21JAaUraMOZoG
1PyODZXX59e0W95LxH+2nvj4rLLFM/RAoJZffCdwYo8b9XlivfMdHQlgfewId1HbXdZ7MeU6cN4C
wQgXG3osHTcKxVKsNiH02ov3bg4xc5p8aoB8ZFfYrQcp259cMNS5VvoiGhYdaYx5WkuK6cbVlibg
gu/s8p5ZmWdoh8GYnSsdrwEb2H2ZY0mjYToHP/Kr6wrkVAf92OhBnfFWj7wWjR5hfG83g77P3In3
Ns0HYdoVPMM6XUbMGPDDnfbGB5QDUOxAtap+sfSMiGENm8uIHzPwwb2OzanMsXWaE0GR2E7Gq6F0
arYTBBotxnt3Y9Z1yc7aVOpRlBZsthffKqWHqHnKvgyz22LOyyHFQaZvmXbw6J4mN/gKXeZJrwcX
5sX6WDr6m52RMJp5bKA5X+XFdsPn0oSTU3iBNzg3Mh8ZtBMrJJ29nFmJsT4bJiN0pOee/aF51TLz
YZwX2D4lz0TXvhJeuuhu90TAp5+Aa9i4sak+YM3TgClf+fYt5oAPONU+Mm+SlKK6224S2AlTeMc7
6WF1sGP3l+GbD4nncDhh4kaOEmxOG++AD+43tzeow8OC1rEoJELy0vb1XemPb6mTvw85ojSYoGj1
Mf5nkooFKx9+Efx+yP0EF4QxXjDiXq9ieiFJ+W7liJCFYV3Y0WCg1NfbDdco3xDTIPlv4GOQ5q5Z
x2+xAkSV1mu2EtOKW3QhIdeQ068CAcOKMC8nfCLZGDWu/JBq++ojcBikv6Al2+xlduWKxc0usLm0
fNtBRfMtWikcYwvz5qTdp3T4ILJV5BF62ZOYyqibl/ceDDqdPXB68EXAHkULh7nDRpPh/z0Zs7uh
0ZKIkqS1Ih0/pKse2N10a2bIjn/+zUENDvxC7yKLu2vXJae+cJKD6FPJNnb8pdVHX/PvpVvkJ/Wv
uWkJ9+qAnDJDXBFKhQa9sv8HJ1mEctTf5j1yVRqYLY6bUmk23ltvZsbB8YqDuQ6fKXWnfN03vn/+
+OJ2tVTiTxE10HknNl1EKWO2H96eQ7q8SjEwjt3gn5NKm06d5R0pO57OEmt0iEmeVL7dl4cqgVys
2eyWaT3RCSJHYjPvNKe+c/tBRK0qcy+7/DZZ6ivNx3AjJpPt8vhRJFOJHrSQ8Kbii6fM3GttfG3n
J7tJ5kfPJCeQSe/d2Pq3tCH4kLGfmpE0wDrgNloHyi9b+b3Sv4phdTyzAyiv9Y7ygrQdnmqiTzc0
exehZv7k3nw3TeZBLyFJu3aWsp7eftV7Jwe/W6/QW2b3NwXAr04OPNTM96iuD1k3PtNLAEd6O3i9
DYHFeGFt8kYx93VnEBxLaVRTdyGMoopl07LFsPqr1ubbYowtindBjH/pyVBp3YhIt6z+fu0EB7J/
M9hRRwo8bukcAUJAUjgyjfjgDfZBkJVw59g65az1Q9DUMDSd6bjGqRZZGryRQun+Wcp8UwO/9S+Z
aWvBQMwtwth3AU8SmVX3aWzteLUsFtqPaAvmICJRQKGfvYGCkLwDNzLHlY3USgpDFm999tUv1Xcu
/RuT+hZjctkfm5yPCxfO/itmsdazPBSWkV/1ugWTq8V6ZtdztIBZjUY2SOhs32sOe6Z3xWHpnftu
1F8d3fUeKaz+zCw/ixazuF9r+wLkhHPAnB8ytILTaIvbPseQb1M26aj2mHnwPhuGwlCX+jtCMDYt
7WhvD3PxqPn4B2ai7ccOJH5QFKo41L2oUww3SfnjWSx2RPWbg/Xcklxmbx1Zjv3Uy/mxsXQnLDk4
9nXj3LjduZj9x9Q077rGsfjFKwiSY3G8zPIz2S5NDsyXsjgnrG1TPlrr9ZxIdcINze+Rp44dcu+h
89HYe6Ei4ER804aGgOC7UQMHdj9+ERyqO5Z7h63CKJj2UJsX7a61Zns/yqpV9RsyLOv0MwacHPYm
nYclLRcR+07zxlvjoDTURDz55uu80GM4jxSx/PnDvGK5bqT9VaGfa5oDQr8oTn5niSAfjQdta746
DvCe6/PJjtszdbXo0J7/MvcgNXlZ5ltOQ5Iz7Etv01nv15TzdM6xKmkSUiDRsko/M4378GQS7a43
3vhEZ4eg7lgbYgkJ03i7130YERonakwrslYeYZQn1Iq1LzSGXjUeuV2CRT+MNjc+L0FTlqcO07KV
3ILSvBASK6Itz0D+DMtVNlbvvU3Ac6INE5ISJiPpPBDz23bSplxEjvnT2j0XLhktbdva/YRRZxb+
cBSyPQIPdg7WEn/xku+ZE/iYGKkZuXrBuq6SXR+uRVvcpMkC5DrRUB2pf97J6pdjok4203CvGwAE
qNals7djMJncut2NgqYNKvUqr7UO1VReGzVBmwH6xiHujZMQRCcxnbCz228eJ7Ewr9HyEQNt9C5b
vVS04uJ5/jsDEfJAQ5dDVfvnNCev1UBKd2NM0SgqL3Wp78bZewdyBVhnvJKbfB6X9cXKAfLO2ttQ
i0+wWItI+xvS+sttPjF862J6SBeIfbEY43DSm4UOxyY+lBN2MxpwDek3mJ0o8TQL5vGutOl7Xz6y
0gF4Tnf2ocrn97pLV2BMDsKY91hj/dgvy1a+cCvCGJOW70QocFrQIDQdHamT080dFgdKGDFWCtC7
ajzM0yXWASyvA26FvICV2VpYgGIREsND/vTN8tom2wvVQ9ZhpsJKszMHcgF3MJDaBaGSrHYkpfU+
aHA/qj5/AmZHRJkIwF6sALL7tzyjz8F2ip91KmEY92TCJiNm/1J6N2gZJeeTW5DV0Z4TPvMoawTX
f5rJZwpMg5jaYxCvBEuY8Uro0Nwkt4JaIPwf/PyoCCNMInCg3JWqAf7WrB7GbPedpcmru2DpShWQ
pK/s66Uuzrz9Aujrd6JtbxA+3ptz22i49zNWBOq1Sa0u1N6E5JvJGRZb9aHTNx8pXjtRvoLiLeA3
pRsSV4Eo19O0eVJ27EBYrYkPdXuf644myOvRqd8N0d/FCT2o60I3fCuI9Q230iDF4k9DGxZO/WJM
3lli3+L1OEBr86ntsGvjYpolKwj8TliU4bmTQXUOBss9FeT/cGd2EUC+L5nOG0ZjVuBWj7fIKz+S
xX5LiuJ9rKS+i9Fj84FN+FaIj6Wu+aQSd4/9jeIOyZ0rOxTz8Eta83dniC+vL6M8rearzc7yYJzs
m9g0z2KkmTvO+NpjbcgLHTGTv4LtXEA/7EawFQGBf65sEx2ZuU7Lb+7Mt4NmU+u7aSWKQ0rdLCXF
hRi/aD3p9o0NW1JqU36eOynP/ns8kQ0y9eL3IFLocnZ9oc94N3fLKR+yV25rPwasp0mjBdnXPJQt
mreo88U82XAb6sbpDVcYGxfiHstYMlIpklJGx0Qk7a7ZscXsD7weDpNuvYgJM6HvFzcaiXVLzASZ
ev7aNT9wHy9vW0PSrYitqNK1B15GYZJg7NQ2mwIFT7xnM0ZLwXbSgSyk8VL2OgTOfEh/TaV2lzfb
Z8eLdudr8jbhvNgVPctbgoYDkPOWyt4ERCHBqPI57YjTA+R/6DD8xD7ZxGFywoqjGMqeewcE4Dk1
sju7YcoY43tYVYEhXmmGGvaGXv1uYerQLc4kKs0zc8W7NKLSSJNLSZc5uViiQX/+EEtwcsbExGDo
ITKxykkXpwL3rh1Ny8N9XTmsU2QCExziRlK+b8SbIodfdDqtxJfiJIlgod6nnFXGQtnTpM+shnuT
eJeqgjJQhg68V4HFszJTdVFx73w6Wc1EKI8lI92UvRSqXipd21ehCqfM/LZVBVSVTxWVpzqpzOyC
pHLTzPr34GcDX2mGZI+rYEGfVT5RbDWriitgOR7e7Py23kb+YeffMqEOy6YXy1QFWRZNWQ2NWT7N
WSMNWilNWhq/M7wQwULDFlOKop1yhWEFouefjqriGhmTiRygFLXjS+JbRxY7dJVStNs3d6ZcWDhT
69Wpgq/YH78qVfmV0v2VjySc6AIz6QSb6AZb+5zSb9O6lLSGpbSHrbSI1UTYel/y0dvjNa+3h7Hm
/TV0UIsMm82HD1qk17RrMzExZtZsiGdVWTar8rJ4wVpXd+I2ptdMeOVN68WvzTC+evSe0dUOFUhV
odVcHI+A5w8zLWkAZJXyPr47+HuSWX8ah/Iy4DqqO/9G107siq1dqYrXZueaGOaq6thaUt9LUdmH
1cKYmcXLUwvKhFn4YdNcd0fakuq0MbldVdEb6UCqcti+Yjp76ErK4CidotJe1y7+n6K40X20aI5b
i0slmqNVDmjTzrfZDduVxADhjZ9JFna0z9m00NEffy6zXj+PeLZXqkAaGk9Q4TmUoMqyCLgpa/GE
g5rgk/o3dkFPs036zBXpl4FrT12QHh9th3I8Odk5cFZVmEdz3qAq9Bhj9bDR9LdGulCM3N+mlspo
mOb3eO7uaO2B6nafZv5p+Rf2zmu5ciXNzk+EVsIDEQpdbG/pXfEGQbKq4F0CSJhr6Sn0Opr30pfs
M93TRzMa9b0iunnoi+TeQGauf61vYe2dkn7g2Ng8VxnesCZ/C+jxi3ShHyLatMMuRdk05AaQbJ+c
2DDJzd6DMNvmTHHkzVCGklTJkjy4zIl2iW3sWfs1Dcg4RIs8FFRXAgN5cOLoSWbW7yJSE47oHCro
8OrH4uLXWcAcJOOK4EDGMHcEVYKU60KPqJp5OcuRP0BMJaTkPnHoMV1THD6sqPn76ejoWV+DB4C7
hqNjQmaT7UsbDvt+phmppn6yaZA1/fgxhDOXLvFP/DTlvmYe0XBogS3jmNuZsoU1od5xawSQmmhH
BNuNiZiCb5xSADJxvc8IqHMIARhTmVLGu4OmtrZPg6Dmjlg93jALnWzF4euNYvPHkspNC/KHnY73
gipOpTs5W8o5fW2TtLRhUiY/q28DZQ0fjV4tjgHRKkqrX3CKwDAkaM/afsmWtaRNBUsmJiJLWzRT
kwMnlk1TmzfJ9/1ycXOq1pa7KZIfnt4maMMnRwaXWzK+K5You+n26ECa3oZ0ggIEwkBbR50ZD6k2
k87aVsp4La6PDWS1Ajd1Uca/B21CLbQdNdHGVKroaSjBqorJPV5l2r5KmvRt1IbWSVtbRzyuUptd
sSlz+VjaAptoM2ymbbE8V0j1Ke4ZAyQQjLMSB22orbQLx/G1ytJTAOQYU4gH79ksb4XNqliVwXHU
ptzOG9/wVT9V2q5blOXBLkayFnBXqZl8nUr2klEgYmh5XO3KjkkYaq9uweYIIdPHmoc9OMYnPGvD
cF4E5aahqrCTQ38Qs3teiuGca5txKH1WL3IyMQpg5TP3U/SXx9qc3GmbstCG5Vlbl1PtYdZmZtQ6
6gW1wZln+h0Vts1G4n3uiiduMRCjtSl68b17i0HnKXIJ7DIPwVCcxGyrtJ2aG/26wl/N2lldoK9u
Y229JgcJRUSMXxG77LPR9PzOzuvottdGG7cVDu4SJzd6Q7GOi/tFW7wtbfbute2b5HiqbeCTNoTb
GG7ZrNUnjD4jjIThR/1tH9dG8kxbyge85RjhMSziNs+07ZxeGaYcVFBDAz+J4NVZGrW1tFWdEAKF
rdq+jqs1Pkw42nNtbc+Fxd8aGbVOrcfKJ5saDOx6ZxzxHc74TFvkZ22W93tGhPUcGis/np8Jb8T7
YIQqCrMn2uYdTZx5+ApXdSXx4ffakK+0NZ89+LOtzfpL2EZ0GnZrwzBTUJpY+jO8/UaLyV9pu7+l
jf+OjgD4ZAFAXGO61PEAxT5wXTQLZTINAxBava3d4FM9PVdLu0l0yCC3t7UOHcQ6ftANpFPcbjj4
LZtvPBP3taw/5RQ/Gh3hhew50FEG7hcgJQhwbBsddODhPwxMcdvicXIh2CpzILFMNiInIyF7ZszL
RLROUGjk4qFcLZCvdmMwYfCeH+oW/VpyZ9aZ9tX4HcTQkQxB+AcWLhycWC2rvhiPJHM97L7wv0h0
lN/RDh3yWHTcw9TBj5gHCM8mFtoG8aXU8RCL4+egAyOsHWRkiZBIHSbpmXBqGtXdqIMmg46cVDp8
4kY8L50OTTwkmWIgIYY6qjKQWeGYHMKiqLGlFQ+RjrV4OuCiWLFoJq6vjTa1YNy8zUnDZDoWM+uA
TBWvBx2YseiP2gTNbWRO2NR0qIYbUbllwHSeyNvUOnijdARn1mGcnFRORjonsc6eDuuEOrYT6wBP
VdTuCtItcyYjZi7HnTVIlrVpYI7rILMGgRtvCLcRkCMdNOmYkEVeaNLBIdGBiSRIZOhIEdN8ip/s
6Z5yWjDvOngkdATJ0WEkRSpJBijBNCMxDAJlqINLUZkwdHKJcTI9zICfuTsP/cbiAl1FVsLkMQZC
Aq8zopvcf7Rswz6IEsx0q0NTUFO4s+ggldCRKlqXn508PSSz9cvUoStnwjWJIZTKVxJZno5mLWS0
8OkxzdGxrYn8lp7WCvJcVgupPqgN/MP4vOvOqu9A+KWHUAfBZh0J01PA0B7qHUE7G6vmiwQEt650
kGzWkbKebJmnM2ZkzSodOgsy8iONCO+7uI053KpmAyAsPeDiwCJrQDDQODcwssYux0nmMHIrhXgp
04QaSUUnZMHjkClyosEjeKIZBi9DURA3ROUi4nuA4HZWCbzLHVh77VQbDYmLT0b2K5uG11aH7/LP
GETSCX3hmnnWeFEY7idNfK0995zUfr4PI86ObQLGjXGnjVjNCHVP7Ua8cZORqBSOdoNupg1aJzfw
nSc+lJjFyu+qF7/M3K2XKWOTz1PJyMa9DjFBLThx3BML4yVM2OgS1IKUkTCY/yHLMdpmC+670aqv
dGIFu35yr/FofFgEGiCklzSpuHujNqyjMU3Qa0ivbuzaDbdJFT/k3XRpXZCYoO8SBqeQmtph5k07
AWjO9ktPT8FVRysUX0ADM5nLCMpcSijtuMRduR28fNu7rHQOmOajr+x70B6niVgCKJa4OYAipJC3
E5tEMnVaSpwgtQkiU01oY4YIjnijMV53DO6AQt6NTUNHYc8c3KvjM+mmls5VRo1D0u0yEyEO6JFc
Y2hImPqxtrRY+7C0QZLIIB2W7haaNGdN7rxSkegfLYw0DYwtlNAHZ7AvmWlyUkxDjrMdS7rDJVl5
9jVr0p9Qi040WTKdNVSix88P0iVySaLlo6ic3x4lb2S58JVamKoXZxo2ySKZFCk4dx5cjpI/BT5S
bk/GSClYTrdtaRHvHCGpB1UxsgSKLcWj3tZkZMQK7L+MMtyLYbpPcswb9DNtPA4cG7dEgegY3s1m
OoMvyeKLHc9f5Wz/HoZ8AgFjp1tGIZ9+JsSe+woFXkwdsAZcGQivpEZLpPkQcOuHrzizlqxQktXW
LsyTTSMIPc53UT28GxOLDumkn1mbkEAVUKEnGZwopPn0KJ/E/v7D5CfYG3bjnTjhemzhuPtyho7V
UfAk/35fG8Qemd4yO9Vts03ZM0JRbveDSVVn7+UPoom54Z4WB0wltGCUZoBYhKJbzILTu18g91YR
v33NzRvLrWh4flLogUuUuyfAs2krZLkxBe3o/9/J9884+XC0/Wc1MR8cHP/lv3d5bWDqG+R/0BbD
N/rD0mf9ham5G4TgEC2oAn7wt7aYELOfa8JCcHH8eTjq/o49cP7iOJj2hOViZvpmG/zN1IdF0DH5
hhY0NscT4T9l6jNxEf7Z1Mc//w1fCGzHdlyhTX//xtRXZItldTHmtAQCJd3cGIF7rZqBWGJqm/lX
k8lkRZrcW8jhpreu1tuYIIAH8W/ssMrXmdbkfMQ5QHIUTo2/GkP9IMSxhzXzOjXxNdWq3oy8J5D5
RLuEXFREbrUCmCIFFob/1g3NR+9E0V3WBCSZ4DtGqr6qmGICNWRKt0cTsPDpsuKso5OgG4CCrKr1
txaJKKm0OjkqMoQT3Pckly+JSR4ktieK7m11W/fst7XKGSJ3TmC1qMp9j/pLnPU3ZWS+j52y1oHW
SRH9xpOttVNpWMGq6VhJc6DPS5mcK4bW6y4x6n0P0irzIMFguDtQH4obWiu0DVJtfeao/eEi3xrI
uBYHkhlZt4Pzxp+4Wnnfii/S78/OZZQAze29RRYOtT5MEbq3abVmnHHeAw6f33rsaIXWlb/RRaHW
mh1VjQwf8ozzj4sWhB/AdpOXjprEI33mbI6RrQetXwsnHjDUEXN1ELczrXIL781F9M60+h1qHbxG
EB+0Mp4gkadI5UFypCjwOR6QCGJO5Db56tWIE2lj+uiVtD1UFwlnht0+KryDHM8Uxz9PCPRYR6lC
VNcW4V5oBT/RWn6rVX1X6/uuOuA7WC9mj8Bfv7uSYzX9nNULfUrR1qifSgNYeZ3J+ZSZ83vUeM0e
YgyZ4FJ8GJV/b1khIKCojM5Nm4DZIOY4JLhIJtqwl2acdlEnos1c4j8RDFhzgiTrQNnTrZn13U1e
/6Rj9zNn6GEx/CirkeUmegoZipgjw5EEzQDb+QTo10AK3oSg3XgqGeDBwnOtJyxCz1rgm7w7DF96
JOWEQMI2VRYj3JidzURiDs4IJ1hifIDhGeQ0PhmBhq0ywb36klUztZyLOkQDtWUZKADsQxl+OWZD
pp4SFaO69/XcKDZ/JOCaqTPBXptWDHPSQRQ3fjl2m4701TpXKeaaxIdk4ejJFJLTl+92FjA1E8v8
Ury2zHUPEQV15nTXEjVYZQgWEJaIYNrhzewwVUKpZ+uJj6irx+nqFp63xizbgDYTP2Whqv0sef7Z
bXZZGLb3YpJ30q29Gz1B773l3TfJRAYUnBC/AFnqLgOg3yDbG4SMGsubN0H/VXh5etPZTAfgxBlk
mexiT0hslbDQHgo8EFE0WLcKIrFgZLfyzZ7eX8sGQj3e1061G9Dcd148vdsONhQbTyklFNi3iERs
hqDkoJZUH7WvDtIS2a7ksmJScs7GiH0glRWr1K3hKYb1sMPVBFUXYbJpRrJM/Q+vLss7c5lWhRm3
t1PM/reIx5e0Du8dLvO7gvDnmCj5CDd5Xaq5f8uqNj5ZE0M/mYBE8AiWgKhCBTVuEMHOhOTcm8KF
McHs6FwZPDhpVC2rK6CngIg8Zaauj3WhRkleXMJEU5s91fHEdRWgsVSuAqdfT9ARgFUsNaRm23mh
sbnS2+d25STulzAL3DoqfUalZLvoIdVKgxOnYsdSJmm/HSTpMiP8AGd2hWeKshmZpJpKx3xZmhnG
KpD/2M4/G04yO2wh90bq9Kv4xhgGrYY9Q6IaHwCAQ4tAFZxl/uFCDPNl9hwn/m2WB/etXZ9zdpmk
mhh08rMcAoZeU56fs8UnDMtaMTuIe6ZimxmSTNqp/s1cdETBc3nQPEFotSVZOPLnmRf7UBnEiKy+
Xs9lQwON6a2noOgfSq4pwmmbioHOak7Gej+UAzVEIQJlV4pLLnD6mKRqmRd0X1ZS27vSFo8Zjs/N
JJMjyb5h3ZaGvIjM/sTW2O4rC3uh0xBorNMB7ZPY2FPuW6+WdDAMI4Scm6W6hTNh+1N5RtdGuLIs
zpKDeu1JiK56MDlHD1sikY0833ElwrMoOciatYTKglluFwYUBxfyveS4wDAquRBqoxINbpxseUKE
DG2w/Dpq35VSnhfwzkx8g8sQJb+jyvi9KMYwXMjwqHlyztI6UECZrpLJl2tJbnlDeLI4kPnWg15n
m9gg2aYp/m21Abkso9m1mCLIkQQnGVnoTTUN9XLe+Yza4OYxerVpbdqYNYIBx1fia4BR1p4RDlsL
6hZDLCpupIyPltV/2o53jho33FspZb4i6/nxp/IZ1C8xAOBvQ1RIepYXku/pM/XZ72lrUdWBgMfG
NtiLkaO8WeQ3PkTejW/BfZyI+BuFg8eF/OChdV2eemm/UWhMBIQ5/xItA7GproX1yzfsgcaL+o1l
rUApibS98BJb5rOVTMfOp8dJOK6eRLyNhmz2C0ehlV+K51bh7axlPkLEwAQdOxz2gfzezZNnX3yv
2GBXJiiFJDZU5QtiGnkGjwyfz6FyiWEqrTxlpmc7BcDNBD9Kz99vO61wdviTHucpX06jfpEXBhm2
71e/3/n9onB9VjBr7Es0cF79fmffGuGuYy8StmF4CgZjdFn1eXUmA0EbgkkiwWPtY1oVr8q+HpEW
RSXQr3kx+dHy1xff7/v7m98f/dP7vj/a9+O//bKmWpJTIE+1vQiHcoreP83Q2/AkdxkhBN3e59v9
Xcioba/SEU23mbjKjVZkf7wqSlKjayYp/TFA2KMvngGJGmr8H/oD5o2txHCyggLGRMMJj3MpoYO/
vlCIudmojHVsTf5JUiJ7+n6t+dtrf32T6dXRJnGO6bdkF/evL2ysQWtA3zzhDSenLrPMz6br0miX
UXVX0rU+92fs/N1fX2Bw7M+2fvGn90WtgcOjVBAlMv/MRNs/f7/mKss/W/lsrz1CvDhyudv0FfCS
fHKZr4NUxTSFwbJK+v4yUPONST0CVWk12cHmr5ZgMzoHpCYR8OzUPX8rbUZm/8PbyRQv5+T175/w
/VXfnzpUlgOA0Ku2i5iMSzr4f7wgr5hujbCiStYYGI/TgMBaOcLM9T6zFhEPGfGzBD+qIa8IvWsY
9Sh1PsubwTaFYuyNYjeIEv9oUFyzQZYPNoAxtqqzIdAst4t02hOeHIY1dXPOR5f2FQp+1mF0J1F8
cb4tmHclVNg0GOxtgrkgMZOFnnDDuSWatxy8R8E9om9sYxctPf4a7LAk/l3Nwuo5hVdHkVXNljgK
XujSv6f6g3RtF9jHmEZloO0DnpujkbeIWQWCimyEfWQMxV3KFuT3ZLwRbnYwiEagUtjjznflrlim
9NC2bM2XId3MlsMIwEOHAcUR8v+iUDAAMGbQNBO/zsnwoMA33wep+lVGTDGcSWq86e0QA2XKXBpe
OGlU6CvP5iioWImHlCoLijlUFB5US+CiaMjK++189Lrq1zQ4jygODHUANMRCeselmDBM2g3Z0QUs
o8iIGFlBdg5t576vvsbJqbfM4n8F7OYYryApR8ErUg7KT0eMR0nanEwswIkv+s2UeemG/f2+w1EP
e1bLk0N+47hOcgprJAnTvZJI2FcmG5SEpz/5wQvOKGPXz058pnpvXLlh3rGO0gzRMP0cBnNv0cGH
cwdUPYql8L/KJQd/2zmfFOFsQBK8mU0PXY0gRfEWB82m72e17jUyBQv/9FAwOq49U+7tLN9l0FVV
6yZ7CnPYlIRVsi8XyN9e49tHxIxTZ1dP5NUO9RLdJkl9lWBozAjEkOMzTE6t+8YkJBKyA5ic8dOa
HEbzBQ40SStFYFDTFWExkhwgmJ2Zx95xklWbGwzERpGQ1qk+R4a1rjYSxLP87avmtlkYybvMXVel
mJFku3jbRtPAc7fZ1bN7AyE35rKh7sDs059ZGn5ilMaYDHpwpWb/TSfHtNzFw3D1IUcD3UclM18Q
Yj8QghGBJ2bZM6C3wV6oiM/C7EAujMlbNJ5rNq7EhKxDlqbcpTk2hpMNSpO6JWsI6IpQh9bIQoo4
jOfYifB1ir5dK19tWodCmYiR4b5Zgh3tXu5Ws0FW/IAl3mH5UtXjoyppsGaGQVrJO5cmbP9SXq0i
HY70WVs7w921geI9c/kTPMoqydx0j0uoMXp5bydslTAyLkNz5gbTECzDaG33z42yd3WWfrBAhnfl
PPvr3HBe2346j5kBFatNIUrw+XSNye7dSbhv2NPTAjUcLJ26EcIZ0ZsRA2DAvyaIWGzny33hxPLC
UXHQXgEr7vHvSlnvOigndd23B9uaz8WglgcPHY86sjHcjR4pO3L317hRF3dk1yLmpyRw7iqEViNp
yKu1t+RBnoZF3bcKBrEZ+a+SuRqLNl4Ms5h/0Lfio+a/eFkubwr+nX6kY4RS8Xo99ZZ7N3vFzyE4
VnJ+iEfUTI8zd4ZPfoYj1i0fRYCNm8BMhdPcSLjIZ+Mg/F5tLLd+rHv7TnnZL9HaZ3Yrd3OePzUz
J/eyfoyG8JeZGlzXDEKsJxva1HVxODQktXsu02W5iDr9HZfGlt9yr+aPsq2eWzcYYWpUwAqDvgE/
NLCvE5jvWTsPhls9wwmS0AsI+dZB9lRYLRwkJ/kJQHA5+czP8aUwzaQVm9XYSk+Zu4M0Amd4fkyD
Hktm8LNzfCZ5WDfXHD6eMdX8Irl0mfv0jQ4qMkF8t6yVx6QsqRKbn2MUy4Nw7GhvNVD7k/hHHsPH
BYUt9qFbJpyo3Zw1Y3lUJo13eKHj6t415lej9B/MWOGo+wpii9qR+AWwL4Yu0fl7T/rXrCR2JdJd
Qar7ZJsECCIed8v8lRrunWcfBid75Nx0DVyxBqF8Qz/tjRJuD7gttdcz7CflAAni0C3Ek1l22yyo
rjO3rlVs2LvAGr6y0UWqCZPfRqCWA1MWRuG/ycqr5b1KwOvLicFUSDCyPaKG3JTWcgy84QUa3g/X
BbkY+ADfHKel3qPfNlLFODKNTT3SvxPH92FKB2mmq056OIDB22x0nCKtg2ueRWA/ZR3Hr6auXj1s
YZklfvQcXRK/P6dzeksq594avA/ARq9ViQU9dC7h5MbsWAaSDeICCudYPzpZ9NiEPqtbBFTYS7KD
FwLjHTxWgkoKop0lkofCet7EZ0pBoEto43c4+EDiZVftA1qMVKu5x/LYu/a07TyPAojcfZsCKtkp
MipXi89AquO2rqifWlORdm0bcQ3tkPzozEGipX/wIFPiGngITsaM9qPSEgu5Cn7XmMfs4dI38tEp
XOgpGN39wNIxdCBlLWUFELwCcELGGxaKSy4tujKY7WD59XXCzKn5G1EBuKr5U+N3aNdDWGYk9m36
o9vxtOQ9kVW73dtePmNPMIObDjeMbtJhUKw9YtQ5JNde3+4L7SD7ftMQ5Jfq98a0z4nZbuZmoAsG
8xnuKmrondcQUxpz0HsPk1q7FHehDJ/VOPh3vmdcmWZt6D1RhC373xjQgwePWVm71M+x9sA12g03
a1+cBba82hQVkSEIzjfYHLEsmuPnUoZ3GcY6XzvsHO21c6lZw3qXag8ed6/3SLvyYu3PszDqlRj2
oKKxAuDgyzvxRrAzX+tsCvPdYCM775H6XbbQzHMHjICtEewZ0OEAjxXfmCE8UyzOb6ZgdEIzzrSp
i/DW8Kc32qMpntV+wwzjYaAdiBwtWrQ/srSYEzNMinHInrxH/5nba2JArS1l/RPkY7OevpR2ORoR
fsdaOx+5ychtjhky167IGnukXPBJdtoxmWGdzLSH8p+fOjzVJf/7r/+FFP1X3cySOpz+u7D9729d
0y9Zd/Xv/v/6WftftW517/78Sf/wnbv/9v3hP/L6//DGlpqGfr4ffrEU/OqG4q8/xR+f+f/6wT8I
AE9zQ738x88yJfLV9TL96v+PZnk3pJ/9Pxk68FhW9b/8z+J//Y9/d9zw/S3+KKf3/+KHoW2FTBpo
n3VAE/wBWXb+EpgeewQPr65NreTfhw0mXxIE3D8xQXlhaEEd+FeCgPgLX+A4vJf/Qj/y/5lqetMV
3p+HDSZ0Z4rubfRc5CzxJ4JA2VRpZiYFq5INYicoFJ0l0l72jhcz/C2NV6on5ksVkFl2l2LnBInB
7G5kVm6zbRi97I6bx1RE/WqeIpMropow40Ay79qz0QecYxfBkcDrkw3fjJ+CXCc9JT2VU7VRvHYW
yrpA2KVXZdrTV8M+2SbxZPv9mlA/cc4Kl2bp5GtgCwnidRlvpXEE81yelPD3VpC4G08zed15XLve
gA2QzuFN1OFc9EdnhXEowf9id5SUi69GEuQURnLk5wFYU6Ei9hpsXFE0ZPbBOqFo6U7QvycXog3g
9snB5KmzagiKlqMMtlU+kdaIx+MMqmZZpt8zOQEqGBlpezjxztRH3RWZy5ZjopTSzV7HENNjzix0
JRzgVW18i7kmOrQdw17wprjoYmJ8PRyvRaX7IY23nZP4G277lIslCUUBJr4fPvaQjISBJ0qDXzi5
i2rcl13FrNrGJyeJAlQMKzjOY/pzLOq7+4xUc7czSBYD5gn8lYuR8ZQ+mJVX4aSKyaUyP2aNSjZt
jFtqyjiIhKnzxu6bjSGFl/BffmP+vNp+M+3xKh5s0Dkm3Ya7waUXvEjjtZH6PaEYUGG9LH8UDpbK
eHIZitYe5IfMGi5J+RwNSjsUqY9kb/VgLs649yC0npqkCzaTYd40sp5oSRpO+FIu4TCyd2KyDyLa
HQ9V014nW5r48PEXYgqaGXnJkjLH8pFTHn8Z2hcguxx62xD3NUC9aGjuiTb6V7srwhN1Um9sd9ON
WMYL+QA6gLzqpo58uaXACWU9knfICAD/eAgcSYSZsN0Vy0y5n9x0JENDXszxPPeeQfjsq/Aa29Gn
BHEFPrB4kwlf6tjl+OQEcbh1abM1jFjsmrZOdvMooFoMA/wl+g6JBUfnKRjinZlz36f/EZ02/zkj
3pD4Sc1NJd3HMBxaLK7FwaYFYOXZNsctQUheLWBj0xQjzii+JEcctC+GSpFZrL3JPobVXGw7u2Su
MOLbVMAjbeqMycusnQgAlsDdaslKbDENHOHzvENog6xqVI/OFCQHe3E/uyK4pyLuax4eYoXXC+tA
tK9rtY2x1VMiUW8Wzz22ggwbu++aRTWaTqO5TQuDqYRznuPbtlmeyPAiV9T0ZnsS/wnYoiAHbeES
r9jJ1toTbcZgSTSD81ZyT7V4vzEnm4xKCjw0dFa9wjEM165c2RnOCNPmPO5yICOsSKvvYrTPaB4x
KU8mlXlY4xSowoNJ8wuzB4yjvS4VkiVwQNq+qrspaNu19OHBeSp+NrvqSmikQfEyebdFqrcr5tus
pbq2JLGfiWkEWMAzekiyXZwRO6yYjLYR9dsLtpo1MJ/X2NX3jcG6GjbZbXiSd3EFyK2NhgEPNsdX
wwUtMMNWkDVZ06Irl5Pqx6MYk7t5BElKKqzeuJwOtfBLd06THgwceztfcD3KCbyRMxLvatmcod5T
Genau6i3bpFJ72l3qnAckHytajrlR9XezlYYM21IGDuhfbKdmF02lIIGdj1nbXim7sAM3NHr8Rl0
IufqQUKgKiLVnRGRbo/IqJGYdJ9E0XuIi/zVZ901gSrzZU5Aj1oxsPeHYVI7ePY5g8tuKvH/hy90
RTq7mhILH0dxplstlnOvOy5akxzXpHsvUgowACbXm9CjE4ODR687MqqI6exY2k9jW9z1l4Tj+aVr
md35BetE2y9fk5c9dIvOTesOjukMdvVnxMBmQxsSCKtpviRywSq1nIrSD1eCfDGYBpxqpe74yHXb
RzuWz90wvy+6ByTQjSB5vncoCOl1U0g4fOd1+gOVdR5gJ36/MU9Ps/AejXS6t5rGOo6RWZ4MSkhG
3UaS6F6SgoKSZB4cXvjXthunba9bTFJdZ6J7TRpLh74JaJb4Yrhoa92AwlMZURvg53JogdM8+J17
Q7igPoYc51fGI8ybSR8n51XBtyakQtOK6WK17t4RD+Z1prtYBKUsEQmDc05Ni6frWjS1Tve3jD5N
Lr/Qo+Ar0O7S6p4XKk9ZPhziQboDZtBtMM25MRgPKN0SQ8HaOdS9Ma5ukGkqoC40yjD7fODpRMmM
0H0zfkVyqzXi/LqUNfC4dn5aCuth0D01rCjHfqGbs9MdNkzwT31sjJcyhBlAzY3stT+G4hsL5MPK
cJJ8w/adOsZVPSEFhXOabH009q1NgU5KkU5Noc6gm3UY+jDc5IYflj+xCNaE1hioWAkbEOV41yKn
oWfUXT0mpT2hbu+JHDjKJZ/AuDw16NbGJWE45XVJ0b1kAfstvHDUhUCSESsOaAgS5CwKRj+wfDzk
WlqEeFSW7aibhSgaw85QOm8cd9I9sqN1ajzgdWNLJ5HeFKCdZEdf9xV9B8yU7jByXdqMKBoft55r
0rDF4Ew3Htm6+8ilBEkN+eOE+SoZ/P5Se85IqEOTFnR3UubZ4vz9ItTNSgx+DL1VuW0oXWLau8Nv
bZ5Csp3tjciJ7Be6pSlJ/c8YZijWwJqOuEWsZvr+3LC6OKP3K+9fJvgBq1Z3P6Xhb2rvgLToVqiE
eqgYDQxshtCtUa7uj4pNmqR2KmXdD2sVws4c4Xrozqleh29bWqgqOVwCaqkepG6oooMS+BylVSPl
VT0lVn5Km1Vs0msVESbWPVeKwiupm6+YZS4BNtGF/mHuaiSTmaJyIxL4DL1VqtC16vhnLzNmn3jH
2aI+ldF1UAwfXfDzXcrOrAeIsula9pFGtcfUQ0bM/VEObDIbNvpwyFU8/KDW7DZ2KkyYaX8YPXIG
frng0wg3Bet4NrFXSBez2iQTSY8Guo7TVeeQelVD2VvMFUWKz6Dy6mP2O/BjGi+nVws/88bosYtk
ctEAy+ZCT3t4k1VRsTMBr8w4qFdDbT82FBH2jbX/HqPkHmO8NOlJ+U7imIYt2wzVN3vLYHvBjPWH
FxJWhudSzZ13lqQ7/UxybeMCrgODyyXnugVq3u8WDOihIGhUey0ZBEqniTAzW69RGDwXsx/RFtu5
6eP2i3+xjO/bsLqPOzSmWlqXzs8ITVKhsnV6+UDcms1NzU6Z6wVXKK5p8glmSujU3meN/xqluTgZ
fuwcVENMwQnaa1BnT2jKHyiwoH4rJF1iQ6iG4K4xTDxD89tjqN3Agr1ApMzPQX10maeCaMG/Vzql
Ws+qp3Nr6dhtzHo3ngLloNOvhwZmYySZyidPwcsY4/zUMB5ZocHavjg6Qo4/O9Fe3dQ5SmfwiBIA
4K6Z3HKq95OtrRjKoXRCD6TKu8CJyRw/GMu7qJQ3c00NpM+0GmODtxrn4GJY/W1QMaVJ/PY2ja1P
lXZUM4/VeaHdfjV7A2z+ppm3nZI/W7N/Hwz6xYSvU96UHRLr7teR81WoZ6FzJ6aNGdl3HBIqNbTQ
ZQZU7cdojMO0yzNATJFPJSaxgl+OS8Fsged7k4Aw3cQyFvuFiQ1xZfZvbcoAy8cFEiTzIz0Q29Bs
wQKBpNkDtFlXApF7UcS/ao8VUhQUaLQeRs/ZOCEcgjtrdL4zNfehdAl8VngRaZ2ZD5PB3cVtrx4e
Ijq0Yeb0bGFc8y6WbnMPF6+5n/3xoVzebBMAZQsHmK1QOzwW9KwWbWfdj9i18pIRf5Y4X0tCMLwT
ycFLe3Nv23SApgKBqqOOIiXku8Yv9+ok5M/SRK0KMTm7pKCZ3s/f5mr+GHOsqPFlBmeaJh0KSy02
Wb+0BwRrbi+tsa767AUq2CO22h0VmLfQVSk3hnvl0NdXDuBfBjAtlf8SKVMjbFk44oLHIfkY2ROs
qlxcRGsdZ0Wpd2hhMC3UHQ5idizFV1O1r3FkgT7GM0wsla5Xv5zYxGV3hZfd1hMOLIa1DUh2pPEl
u+ee+NJRlV1CFLEMl/rCxPtklsYKH08PXuDfmXRxQmHiN4xNuLwaO+IXIEvZXKoTe5wg5XuGEFDX
DiPelbSBgrME4loo+Bc4EWLjMygfKiyatE1dRg57pwAgDb4F+26ReO+90qMLP02P2tOOKWN8ifKS
Eu0GqDuJBnPrj8waG49ixkmV6HdW464DsqyFisiBUaOxItB570f2j4mIHKcxrpbKGbZmUz2Okhkb
ANHB9JnnJQQjpy/wYMzLUltuHZd+hyojS9yA3SSz9hF2/BrcA+6XkjEMdl7w5OlTipV6jODKUEkH
zEtTgCLuDJiIsfOU6oXsW3ikaAZbmotYKkoIzkT9OfPOHk1LQXA2M67CvM10IcKzUzEfyYt3IR7G
vnlsKix1ni3ppqRFHWAayl/pIWHOdIjWBHeiyDmIFvLYQF53M2by3smSH0HO9Mj1Js5n3N//N3tn
smM7kl3ZXylozgRpJI3kQJPbN379et9NCG+eszd2xnaof6v/qsXIRKkgCJAETTSoQWRmROSL8Hcb
mp199l47b8iWFDAjVCa3IKEZIafxHgobWRO+uM7CohpRY/ceM9fQTyz6XTLhPHlQMniRatgW5qg5
RuS8MYLyD9b5R5VARuoLjSm652lqBtTIBg7JRvkA/7UiAND+SYi+dVZHgQ+WxwnPEgMfS0MX1uTJ
bO8H6DMhqw+upAtNfZI7HnLkCem39hAL8/GSYXzY4P6Rh3rgQZz392k8Q8FYXj9gBUziAEZWcZCe
oDK8zZZkP+PeZJqPKavhX/wm4UZa/ckP1XeG9XxlOx5CjUkkwbSdV4wkIExp8aQwXPx0Or8rR5bz
Hjdu2BTRbWZzRy7n9GpXQIbjyN0ZkXzlh+Rp1qVvPIeLdRRwLZmc+dLbfcbRZRXrVls9rj9r4zWY
+EslgBXtohE73dAkW2IdKCADpPcKhhYGPG+lvbjepx1hJHCEdPf69u3E/Whtc8Vfl14N2askHOUR
d6hQSZekVUUIw+UQM1/7gO0u3hA+yE1NJURZHfPKbs5G1vPxnqFw5DeUYTwggNEqPnY3QdjcMx0D
DPHerLA7V3Z/7qLgl3IdeQjl+MDFgAujcB4Z4K31FNsEybOPmXXQPir0bd54r5lXqh0uvLT8iozq
UlTJR01fiYrZvaowhEML6JKvjnlm/ULmF8RRNNypELxa7OvHjGpoBlwqS/idE4nxXB/zfgLaqe98
2JSRRHGSdKgMbCwrYPS6DXDZQdlj5FdXw5bfA30UPcEcv6gm+glwJZXO1UvxyBbFsXR9e2U2r6Qz
+RbO8pPhYekehmw+diYKOhVga6PlQjX7uX074DmYqUbPZoyBUQX0kN95uqok2brO6Z/mtnpGIC82
Cplng6rPWAH74gT6fK3n6iOocWiYkVPs5oEcILgZekPN4qnlpy9StphENMoBXWjwK0kHi/dgpEME
dhump5FMr+SyBB2Sq1xfB2G/SI4v7C/JHpGHsoUuRnDjG143eIdoPd6WeLlWlJw8TK3tbGKDK41Z
mT/ejTs3Hjw6GFUpkcUuZ4rdgDCoz6XIX5sRPGGD4a70yOs6wEXp9z4QJGTZ2TcLS5Hdua0Bcbdn
UCxfM31ompgKuEZW9n1c9CQponobfbEjfsC7xrOAIBNpnhr2tGLcSjlF1nIJF0VkgAkOUaxFXIhv
h4shsJI0VAUP1pIflQYRoaF1Y/5lJOBK3T5mcLQ5TDkRqABA1cCLICS/uO0D5kVqjh3yWBCmgKZq
/7Ww7sEaAzExsMTQYNZjwnr1iYWSUQtf2rb76OqqQOCkXQyiHRguWrbtx9Ye5/suz0rikvzqSbNE
y50Rcg8ldC6xHSlumyQ7s/gGdqFJV2O0uVYR4UI0JxTQJv+2BqiShU85j5+/cmbwQY6WbZWB385v
5NnrOtZTgbyKukN+e6FO3DqBQNwEMDnAsxa7qE8+MG9gALdIS1PkAOHNu3QDk2KZjM2OaOWjLqcI
vA1ULpdjmxpP86bNYHqkdQHxWQw7WVgf6awelO2JY9HzMO8q68iXkMdKKtZhLMGBL8E4ACZoyzys
NTnJKDHFttLOKSfxDr+y4aYSGrzCFMZDd2vAztlwbYlEPmDMGmn6QIs28vKpK0PKsW2KNOaqWIa2
7wKJb0kS4a61IKqO4lradg+rXV+cmXTWHPFwHDG/+YJ+QBx600o1fbPnCbsD8RXsjGDZ2JfN3nBQ
jMJxyC6tKi7tQpWSbVFd07Ei09Oi8flJ5R4WenUeyfwUo19bzVASJ56NFfmzHSA6yujraE9EDaOc
032mJcu7/L6m8Rn/wIQWQT0ry00kHRCmqqZ7YqBohajKxcKFC5YemWIeeYIPZXKgZpjBHceZyqYC
MCvb27HwYabPlPlF4P+6VZaxLA9Vd19wSEd0myKGlk4c3tYDqlGQcYlmM8tS4Un59qEt9JJwqi4D
7Q6I3KwGkRxCjzoPU6o7nRk/ZoF1Me28kURqdT8b5Q0+7o+uR/CnYWJaUfpy99ef+UzMG5XHRFdT
e9p4E46INhlwXvLIDEEgUg+gFD0kIb3fOb1rEr+KGQ47IZklWRpUa9tMf3WLVBjFA4zDZF0n8W/i
ZinfZh/Tpk33bMtsw30KSMuo2PyOySaFVbUWFTe6OHG6nSmrR9NUd10Cci8yKeWbUroIS9gQgvbm
U2/5x2g5rhJMrquOTYqlnGFX9vrWSvqTlZnHHsbFXTKNv1QDC+4F9toTGPOzVucrqtoUxsvxPGVI
La4mqGVjb1hbDS3XCQfT8vFYF0VFhqMND05JzTnxiA9ooZRPt9lt45Ch01n/m8zqtQ+dYmsbWx3K
JUg1zOjwxmclPEYjB3yuk2c3fQoOJwiRR7W6FX5yKRe+P1Hgvtd/TDOigQ/PbDurj7xiIcwD6d4f
ZXaWjboJ/braF4ImlawpLq7TvtZmyS4GEuomN1b/9cXkf27r+N9ZX/5P3UySCvoPN5M33Rc5y3+n
+fWvX/yPnaT8m2O7JgtGml8druGUuP7fpSSfNfaKgRQWkaaFpK7KRsf//E8uOSfhmLbPtlD81Rf7
r1tJ62+2FHDNZQCI3JM0tf61KWZHe8dMHpWK9e7faez/+PP/RXngXZlQ50STK5mrf7OVtHwCWA54
bRkIl/XKv4lAVaGb8o1Bt+ms7J6uE27OY1yszOVo1J1LeBhhPwdGfrIFN9GOzMfWbTM0Fkazg9NN
L0CtaDDza+IFdSAO4+R/2H0SbqtqUYMUTx9BvCjvDOcc1LlBV0hE5mNaYglMavUystnL8Mb9Wa8Z
0fPVUuy8DHhyGfXGv1iTpqC6mTHQXAZCHPl3DRNiuYyKkpnRWoZH9AhFbGnF9f5lSu9ZGDEQLuMm
Nj00FSbQOb3rCwvRj8l3NS9DaryMq8HUvpa6/A5HQZPAeOd26jIvA67v2kdPWjdDjw3B+o7wAaHb
0UEulE+17RS8BFa2fCERGhifG3L7BgJfylxtdf3OcRX+qfQFdcagS8mlK9KrD+EylEvUfoma4Fzo
jO4R8KdPmb1FyyifLUO9Wsb7Ev8FWPHXukTvSBR3XXYrG7GIAu4iDzToBNMiGBhC4kAKeMp0+iVb
RAX2VXfNIjNUi+AACqfa5/PbiBKhFkmC3QO6BCpFjFoRudh4EsrFg+iS2xzRDoa4Q7FIHP5fYkcr
9oaJwTGpSHG4LEpqHX62BSvRYYqCG2iybENmeCQDMOWxS0n8pIO1EazTCKg8pimfD3IbKFE0b2Hn
4FZcI84ki0wDzp4O1EW6MeLxD0/KpRoRZbTgNYgXMIFmoMN3B2uuwX3kOjmD3tLtFvvPRfnDrK3X
RuQyo+J3P4Uxa7Ji+MiK7qdbRKZ5kZt6gTbFFvCcOjhecbF/oZ9eg0Wkimx9dSrgmDa6V4m2WPs1
s1GsbwMULlyo1iJ44a2C+8lUj0WDCpAY9kWC8ScFPr+zGbFZJrhHs20vQ+QNPx76iNshRYG2j5IK
8iU4CDqYnuZFiCstUml0OJnbkZ+EUBDDvFSjg2KAiBcvcp6zCHvsLAh/YPcW5Q0tJRu0aPYN47Na
JEF0JfLfqIS4JVGICKn4XQ4cnZ9gERQBJzoHKoTNU4ba6KA6iuSl6/hr5Xx0bLKFFfdwM0m5LpCD
bvwOg+4iYSq0TIMd8bpC3YxROdnboXhiabjlhrnicfQ7LZJohjaqF5E0WuRSqGcvE/rpvAip4SKp
YiKD27TIrOkiuCr/mmLQOEuoPy6KbIwyK2w+FVSqVIAHCq4UZWUeY5TcdJF068UZby8yb6nBHtpI
+si/sRmckkUQrhdpuE+qm2QRi8NFNibQAeEFJbkt2PJx10JeLhad2axfvMnhKcKbjWffyZxqqzub
kItEcZ5ZevKtWLcE5xQrm4FhDvRHd3AIZu+yaLqWfde9iyCE8fVDUuGg1Yfyw+KYcgsNFkP41LLz
ahtcDQDDw4HLa1fe+oZ4srSHMSrMv7gj/SQ6vtN8yPyoJnMCbhRlsxbnKeEnjMsYpyIPBX9+rhxC
p2P7xwORxuVfP6OLlBu7TT7mPropiva5y2D1DodIN0dPY2+GGrvCZ9Hw7uDrqLn4mjXXbjviicSg
z/XnPAaEITa1Nz0lXEyp2JwPbFl/uN2nG2lnBWvzAtpI4ELDLe5GVxb71mR5aSbjCsg3WRyQVL50
PlRpvC1tWH5wwRJN3qu7tHHwYaaQ+xc4IB0KiUCacKhJCJJ7a2BC9B1KdYfSW/RLIOQJFjAQUBMG
DPUTAcjY5UP1xYoXPJSY7gqHp5ClnQ3fsGvhzhcqy0/OKPdqhJAfcRYphU24mIPj3A49fQXyC7ai
Qwtxmx/Emm5Ae5OAFVhFhf2c9b21moYacmvyQ9DuV6fDix+OXwZgEmRb52ss4weHya5sI+RH+Cur
DOb26t0ZeZ5NzdHxzKdSth1IkuQ1BmvSTeq3lMk9V3EoTCL+yvnvMAo0pG8WUb6mr8LhIDIEsbYp
ap2tm3bv6EwnYXgXXynBih/rnDM86tk7tnOLEcDNd6AB7r1+PLeavcEg4OrGxn3qqhacUuGdjJS1
8zAcxzE82qmzIyvKfTsofz3qO9auRfGOnonAEf2Lo/FG2JREdklzp0bmIo4GqmS5umo5XSefYCdy
Dmx2yU7EinZyhv07R7W7iurw1u2nkdSCA+ySv2Wnz8uDA2H51hv9G7spr0XAE8yvOLsrVOXIeOyj
4dl0vWfWO9U6lc77UAtw1vjIXV99hJ2Cpkxi0sCMsI753S4c3hF9MZoFB7b52tGwCXNRliDezO+I
oCfnqPVN4LBZ4SEJNohiv7Y3X/mXbOd5+JNwS0nzzzq0KRTZU25KXIpxzebEIIRsHoI0wsHYGZRm
p5F51jI+FWzpUBFJEfYBvnnk03UrcUf1Q+Vus4lH3hSqW8NwNjXqB5rWkO9tnVEJnFk232J2ceDK
xSYy2xuf+sEmBmxQOUa67pv23WrMDw0tZQUB5OKloKo7sZxPwVdgmZxfzfgpTnleMHNWCrZ17b8J
Pb3YAV0chUnbMnd6ZZandMAZ6pERmpMHwKF0ERucM+RSr5JVTa/Ty8SGUt5Ah81mcW3j/ikMh7ud
coE+6RCCa952N2WZ7fqWdDMYjBw5ifm7OZj0au8BlAtKJSqP0R3Z0JuAnRTZiytMj8pmYubCoYJb
dbh50u5BNpSOpHx+5DjeeUP1vpRHSBbaG3IJNLRhFIga+eIXEkxK7p/HuTtYRvTInY9NYapPy85Y
ps1ammCyGzouzagCzN3WVKf2+KQb9elDt2SBU9GnWSfeoZvY5ZX+byK55KjaJ5aVv5vKvbOJIK6B
IK8AV1RfhbvRU0PeEQ7YidX0jwxUCdRURjcNl0fo6P4pF4TuKgfAWK2I8dg2SGVvfK0N/QVg/Vxq
wWxf0LDup8lVZOWzqjLUB1h6a00z775uQixMlX43/O7w4ATeXd4Xv2WDR7Wikaduu/CiKMlMxvY5
Sbo/1Xgn3ZALrQN+FI/htVTup+NjRo6GeG+FzfNsyzuv9a5g4miz7vjwb2j3fHUzFIiuYhVgYJSC
wmQeoGj3664wb+MSVQGa8EqogshWeZ/F1RP+D/ZUVnpEi4VuawCBE+NAXad1aXXx4XeIwG6q5m3J
AtYyvirXu8+lxkSU6JPS84vs60fhmdk2oWmYc4jKUwUJp5u2k2UC5Wy6J6sFPpRNDzYXSU2OlqzI
ArZGCJ+T5sYf5AYUN/VuEfbbWDzlFCWQJfpt6Kje9YzCTWjq7ZthEHdqYbinMqey3YVb6Rb4DfEJ
k94cz04T3yk7eB4EGXIKvW4H3zkn8F10QnndKCyCmxO/2REvDWuiIwki0E6WwPsN/nQlygJ8a3st
Zu5frgi/yIdS4zhQTUnVD89gZe/gQDcHP3LZfvR1eVRLN4qw8heQB/tusIyrS05RDYJ4mOYtaIf6
zEh2IhS3Nov8kS3eW+/WL91SI8TlfmNM9mvqZIS3hleHZDK/nweg7gfPrIjLUOLLB24wkns5Qc+d
uCvloCfo3PRf6ry/RnwX3ci6L2dv7zwagrt/H/EFTKz7TnI5ZU5xODe77LcwCs7kvP1srH1STI+T
59xW+YsvPrVnXgMeqDAh4sdAoVoCw5zbEIhsjvKv3r3Q8zfaAwvsyPiFS4u9Srix8b4ixrR9va9l
99tDjVoRCVSr3C6fGevOA4V4azcDsJynTnGTtIw3nTqUtZBcQDyGqWFqD5ZSJypY4Mn2pIDZHpLA
jt89WHo4M0pUjMWVY42/eSrv47Z7NvCFJHjtbv/6j2JKm1uSaOHWt7h+N2zpSuEkl7he1qu2KPax
CbJGK0nmmkYJEP/sZkpcUKkWD203k44aMPtzorFB8YEuxJpSjemm94LxZHBsrZSYrF04kWmAsPqR
2xa+CZoe/PynasKtpWf+oJJIgP3do2amd4FJsxP5iVXTWc8e95dMspHpGlwvkxMzuZKLyUw6DnWP
I62YCONOmpY6jzhsCnViMmBCtKD1rqNbGPtO5nyW8X/xob6bgXcd+si9z4rAOiWuY149ht2Lx41i
xEV1HVB7zrz9j2Hjm0dRBZfQj27T1lGrlN++W4TVypfkI/qcOHUnA9ySeXLJx/BCcDCdq1dQQzti
p4QrbD77GX1hAJRveokU2kf0OnTM/xB+nkZYGiMtpjMuLQ5B/Dh1ql/7Q2SKb7gMl7h02J8aPwVx
PYS0rU4oCw6ygNktpTHbE8lZlFcpnx3ZjWsv6M9z5wM2E+a1n8zDVKuPXgc3JNo/hddxHzHsn4Lo
tAzYBaNZMsphJ8SgtUkCscNYdFWemA9Av048oEIoeJKPQGU/WyapLfqRUyOpNqJL3kQ4sZxpLHPT
Nv5RVol7UzovEU9iTrDiWqa4kHO5hD61s5VDINZGiWlLoKyT2WeB1Ty1jvUqjQSXrh5Ix1j+Vpqx
jdwZAO+rIyo4yc4RFTnm0rOZV4hTknb6im2mb2rKsJQVq6Rj09guvY11aT70Hb2UfXNTYwRbOzqO
dnkfHOlJo+/mKU0K45QROjIrhOUaDH+JIronQ8br0jrHIqdiIpx4W9O+/OJCz+2mOvTBQPFHzSUT
ung4mQAL7KUOxgnXcKI/R8pmVl4qChCi3MAAu4XYcweft133HK4sibhsk7top2+C8wt2vnjwQtlR
PAymywkGH8ezhWSZ1jj/xo5CDO/LKx33bI4/s+/udTWd0EhxiyTE5MxIQGGq3IvZuRh6p3OXDu8a
WYDSs3Q6+ROn5Vgax044ZCqH5o8RGlAKedvWflvudHw/s9bm0cPJwWEBETPAcgH/+XH0snlvdP5+
Srs7M6ug21rFG1g5doAe+julMJtCFPjKseAWuMTsUOX41l1mq6B+9cF+bAJtsZnJi/EMM9TOJ6ar
9LXFer3VaV1vFKrSTzDdkV35ZjF16Oj5YB/jjRwjLl3irtVsm5TBnEIrY2159c4UDbWRfgVWXY0v
MX4QYDV0bdKwIrwJP376HnhmRE6zBTjY1ZeA/tDEANsQKNCuVWs8VRn1yTrN3zp3cRJB9aM4be24
4rGd2S/Kdmt2a7PM9RtE3j8WGMobDVeXgmheQGpfsFcB6XSrfA/nvTtPvr/hkVS4TriNs7zZ6trd
QaJNtnhJdtpT93OnKFj2QZQtVHDUByQbU+5sv+7XZm7Q6LcYLXUK7p+nf/kL1pAKtJRInQmFRgbR
H6a/t2SaqC2Kq5pNS3GIO/gxVUCQmcqVX2dY8omZSaO7Yf0p5SINDuOn5RnPalDutlQ9jjgc5VLE
TAckRcGlUlo/gmwoyx+nfXMkZJrJrb/qAEBMOC0+TKv5mEJ4GFYrt7JjNrR4ALAiXs4P0zksjIIw
RyHDiqMreSwnWkGywIi3DOy70epvVcH8V6/KJ2OJLnVm95yp9g2KKMVp3Jg6z34AQRJu7l2VfiKE
ObsuwretaNJGm3+L4jAFnOn9icrR3iO7QZsgUWkOlDU0mfVgJd9ZJJ+0J/dOP79M1K+t6rawL51A
e7OQE2t6Yjxsflr2fNPT+NnIUPlHnVqHpvx0O6BPDent1ei7V7xDpDYF4tWI743FOMUikBTSep8k
Lb5bvx02gQcJvFWYrlLLJGVAInKgeJHtk3Mk0D4RD6/i7RjbLw7hqdUCEsnkd5MxGgaoReZccRhT
4UU8jfolnCVt/ZI6U4l9K9qXKjqH47hpsnAzJDwZErut91kDHZa8lwJG61Z2vsspQSBkm5wsb8oO
lSguvoWDFTJiTWcEeMvRO0eyvO39uVxqj0Ej9MFNarIOridzxwbsuarJVzUxRiUKpTGzy/kmMKd0
Q9QBzEzYfDv8nxV3GKsnaV57H5l97D1PkUdnI2jp8pgQZ9mTgH4be/00mRTXay0P1G6zFO68Pabk
Pf163DYWk0qFWKaKu0x6F+qx1yq+HzAbdf7CGCx5r1Ml4PBV0U/e8CXpvOrY+uZNPQ60K7DjQzRH
awq9Q2g9uA0snT6s9zkcwHax8DAZ4v7H1fP/9yr/ecycGxCL+g8SX5fP//0vZVXm/+5u5a9/wD/w
cha7FREIsvR/p8ux2/jHbiUgu+VDIPAtlwOb7PC/7lbMv7nCka7perZnm44kgfaPxJcDlM6TXEjw
Bgn3v7RXES7/GH7kZQFz/Pnnf/JMQY53CXuZLoAcH4s0f///QcsVhMHEwACypi16IwJMJF4rvqmO
k4TCeU5PItm2M0esctmJlCr9jkfjnoH9MXX61zkccJvn3XcZCJz80Bcq7R7yPvoG6pQdwY9sc7e8
CrshQ9HH7YEEGwysuNpW8aeyaTr3e3XD7XFpmguZR5v0CLrFX9XFgqHU3JzbmogE9nB2OtYlMmcD
QKrxDPvmK/bsmTBK/zYlI7ae+Nms8U8AUqdK8XEGj3pwy3o/Z8WIDYBpbuD5No8eW3vqsohd07pQ
Za9hFmCQQkQm+WO9C6hmgak+anxI3o8am2e76fXGCHOo2u1dZXQnnUm67kb1kQLS3xTWO8XUtJvX
nPpZE9vb2k0eevu1NHPUyyS7wQG87rjRO6kC69wedFuetDF89rb1rhp0/cx5aS1iWn1inwDCgf4p
N+hO+DyTz5qKCauZllePOZzjc2uX/V4Qh9p4ksuetMxbnD+E4InnQeupOLohZQy+ujZluaW/52XS
bnXyBv4HR8rJIh6a1PCYuwiYx+xC81vEu2jRO5vIBnA2Zo+d6fOAxa0w6ucwYNXCzR6Kd5691SVw
obSqd7LeBRvDRc/Nq13XtFRgZjXbhImLZOGTQ8+TG5n4yXbm5cKhQG1B6XnhzsV1y4W9X0A6ohbt
JoUcFDhk5KaJKE1bMi3HZyK57Hlw62xFdyc96LAdviC3J82VhtwsfTySVg9Xqsywq6cj++whJlwD
WI2R88ULqD932doYxVtd8NP2Jv8mAnTnpmsfWi4OfPPI0Ldg76fsNiiYHkQx3fZLjB6YML4M64uo
QXEWwSJf4KTh47kiQuju4izDjKTk1UzyF++RNT/0EZvjJEuPxG8anujDtRo17ZGIiT62Q7stObO9
GSaz4R7tgmd9nV6HZvRxh0dPPT5l3ff2rdsRXBTCJbvdgUyOa5zNtOtadfprldmhbV+oyPjw2Beu
56a7K/+Ot90g+bxXNvJdHaFH5zGIP4venHVnB4dQWL9o/fatgEJuDRSfhUsgI9LRKaCVk63To++U
L8Syqasq9IYoYE9a3Nj2CR0QWQH6bBhvtM7VTnVaUFeOZusBgg27ne+7/iaw7LfKMjZdOhLd0/1z
amK8ELSSbgyeQ6uun6qdGJKdYaJftKandoYsflKO7k3iE8FwdHbKFlKcVUw/TkZ/YqDHpy6Zee0C
6O4+g3Eu3JkbGVZBG6YMomy+pQ3UWkUPBFueEz+Fez+SH8AnrnZiwoPoRwvuejCOrOXW3E22hm1+
RXV6TGgwdB0qNftFAe/9RQsJ9pXETVjqImYHtlGlrNZcc+A9lO1LVQZkuQluG/BmNh7DMFs0rufR
7C+MMxJ+JNDcunjxgGvqIfnsCiRBkk6QanBgrFlUbpgT7rXP9YUFQLKxX6cSBZ5P8Ji6PDSb+od3
iNR4gkqb8BYaE8tC35zfei8eN3FFYZidcrM3kyk7E87dFq1+RfuDWItWvZKlc4eKfWKtHK3tAc+P
5cf5vuFlSP0y4wNH/0dLjfY2C01zA28nSXPiRhWjqB8gaHlWRJFxPEdUHOLgav0aQtJEixENZcl2
aFn5pE51FCYfHyDpm7rPXz3EBAxnix+k7q/tqA1S+rO3qWs8O0AJqC2YiuwmswdAFjYQZNuvfhTl
rA81aH8WPxrnV0Zhls88MC1NNHNUrrsMg66ZuqwEwDdZlGCtsiF67kLBTjDyPwOcknbzxKSJsYnE
aU1fxdDwMcx4Nhf+oprS2zzw4VjbWflWOVWxzqBRr2NFPGReVI/CgpmhQUXYXA5HlLJ1RCSc1SAX
zC4hTzJOb/lIoedMi1yPCcismMhiIzsFuplXOcj1lT8G35YNfL6HdLwhWEOZQzERZJMgNFkE8abj
9+Kw/Wn/DIkKTlWvcNvTdglCpS7OwNivTUTeeY4Q0lElADdFlHTD0GQhuanhW1GLSgn65Nn4BMqd
0lBXjG6+ryPUsLFarvmxCSKywodlkCS2GmHtzIawKZ2hR5Fnf/roi2PpSN6Rc7bybiotnXM0EhVe
Uo40zAZ4GDzajQg79HkerNlFP5hl+hhPxriHgrEhvH2bxS4zmO91hxYwJmXM8ge6OS2lWYd0EzeY
FBVliuuajT892/zRICVKJ0D0DNEOrDqUpxoi5UZoVo9M5Qe7UQNDIWpb7Ro7OIcfZuH8kGf5WeRe
CcNpK4byM4lZsZPOIYEdKe4DSjwL6fLkS0O9d7Xn3vXRu/bfFR5ZriZk8NK820BEYeYx5vTYhvli
SaNKpB/9C40Cm5kmQrKxaHf2wOMaRkWzxmvLVSQZq60oFV3P7WBvctGj4rUmSU0XeGRqHS0M4RxL
3mfZUM5epGgYkuR1JP1hwyD4pYrkySGbeKDm4oErIEa92uXRlvoUQshjDyqOSrn41EiKj2KQsDW+
h5NYXvV6vi3cCYxSWTAoUBUausVmjEhwDk70Tmn1TeuOj40m++EpSr7IBZ5sxxlPNTik1nPlLWPV
0RnrM/tyEvfsQ7Y9JHHsXiaBVlcjwlS72YSiUaFvNzFP/zSvPm1jfiURsPas+zGlxcLsxYGk2oYA
ET5d4SPewHULfBOvnYtlbuCpfYLtOqXtT+NydoJl+81H1AfLoIE8GGf86aW/nuZmK0LRYrQLSH3K
6CsrjEdB6qzu2mITZDjyZEWdNKq6F+cXUzsXUGV4iD2+27EkpB5Npd5qKwf5hKeinOS9shSwPQOQ
fzkwGDuANMsu5HF7IICvd3lNpXFPrQceSoTSP4VX+qucaAweYkDvTNRrO+KK1oAqEmatob0CKazi
4lLbatjOnv4Zu/5cq9bcU4f5jg72Yo+k8O3Se+KzT5KHQXg7oABOeBiOyrhpW4MerApxu87D54zb
L89Vaq0SrweGYIGzxYcYFaqlPtx0AC3FcEQwKK44F7aGFZDqK+hoZRw9wh5K1mpucfqFnFO69iCZ
o8xm5O0FDVOYPsPXJLWHLS7Lu6ygZaRrcC6QHHWTbyxY6YGiRb5Occ9CmRu4g7gcN9gESY18k6lI
wMPG7sH02RDgGsE2yoMF/M3aYPYkHn7KhH+yGucjtnqLG6H7FUfNExFnzg8j/s0q6+Cm6bSh8TIl
XlBgJ+0pJ+JZGWip3wWyYGRH9F1Rbrvjpbe2Y7Bj18bO3pzsLesq5tXoxaGTIg0YZPEEgWukPI40
+8kHd3xKPVagvkKugMm+SZX3x/PKbttG5r0WQ4FRGOaXXRV0IbdfLlnnOkI8CRQpvXGkiaL2t9Cc
aRDjr3RJ2FFcgWwcYICC8lDQRMXfa00akjtc2PlMbUCNnQySWM/7wHM3j1CK4UBNePb1JfZ48rbg
VtdBgZIUJTt3KKc1II1rW2bUwgxmjXLIItNqaxCiuC+N3jNwiXVER5rijZTDZ2WIF94Ij7JQPpzt
iBm7IKg09qO9sl391DThtNOJ47BNKAdyf9kugU956hmIGMRGDie4J6Rjepa5AKbQ41ITp+sIeo6s
TLWWzUGQgzaptlxZipxk34d89fJQwtMmN+7A/20EfqU04PwLRH5OWhds+AQ6rwvn3xi45A4tm+5N
TjTRcrarOAJaGCFzzab162kvXdsKYEE+FNeiw4mDYlmuub5iYOW5jwI1b5NZVociamHc1c8RLTsb
gv1kO2+tFLHNVaImzROloAphZueo/vjpgp2JGxcEqUcgqazwVmGTItr5rKgFXpf1PblFdx0auXV8
HJ16AYjXFKxrUA2x31LeIygc6CgjKVvugFSQwQNAIU2s6tJZfKTjqvudVb0H6QNf1ABJEDNcrGTt
Oxv2v+UB2f8V+YyUPY6KaFp+60lF4pFERD/lcqW7hwx6DwkFXndFRyKOMfp5IY8czMG486lt3wpi
4Yn09oUEVhr7NP1mmbFtRtC+ePNOpL7PtYXg7Jp8va2RCO+g2g+uZw92bmPAmUhBF9DR4dCGT56H
7FSo7Dup1EdAZoFWaCaRsKZmlVK6mwKNZ9+miiUlO581eNB4XUSQ1oE2Wb3TsTWnsD2V3hYbMO4u
ZFS8B9AkwnozOPrMT/VOPuPOSfr6GFN3xTe72FV0rCPzhsTJ6yX4reGWTE7xZNakaRpws+hn86Yw
GfFj7iW7KgOMUg7dnVXbR6C7rF0ALsFjOgXLPykKWSiFBvnZqE9dDMy8AliPaIkGrRwZXOdtmji6
Wa3ryeUb1jq/EVB2nm/xsc7G92C2oW6xVTllR4uy0f/D3nnsuM6lV/SJ2GAOU4lBWapS5QlRkTmT
h+Hpvdi2YdgwYHvuUaN/3ItbJZEn7G/vtfUy2VsTTeFzP30aNqagqaSxMimQ2GeqX6clUMeaY3ZS
e2bvQMidB6/hxUNg5iQs0QziF2+jLCYfndl3Jvu9WuihhkfBPXEAhj2Y2EKuwobEx4ND6C/v6wPR
+6s+E9IgW3aMWUnIYCH4kpM4o/4+d13NrWLkNW7m5qCnjDF6lWmzhJOnAvq3rNHwkBAPLb2ERDK+
xpKCjVMvm+9C5eDGBc3aGmkNZ8a4Rj28T747uH4pcJ1oBAptx4ymfWxBh7nS1YtYdLYtFNj1LoUv
vP3r0vh7gqAsq5CZjZICvompX5uMWynEyFRl43XOu5GANcC/mm7qLGzdztH5dmmE456gsb0OES3A
5kPazsWWWVjuYpbC47W0gjUiPuJrENsixbPDeJGkTEldcZf5UwI9C4f/q2EPv7JOMaVhjQKO+UC2
MyprOHhoOs1o+svCAYQITeJyvHE7bhc7MvR7PcQDb/zTfdQBQnZKsQGF8xjF6amIwMoO4ysRTaDx
os88IrHeZMY2m/sEyxoAbvUJOWLY9BJzy7R/dFD9qXobedJslo2Qnb5e0EdnTQ3UjoWMOyrzsp6W
SzkRX3KTPBqKdlOrLncXB02GSMZh6lhGWgKygFOH80zp495JkvfeLJ/LUL/r0QyJbPnKpMUfHQPI
OP4ltTZvuoN9pKokj7GjxhAm9iJz1IOSOA5TFFeiCJabULnTBpAa2ddEiC7osEVuS8LNZIgY8JfO
mhkad8nQaH7SBWnBWj3RDxGsyGWiQNBAMR8tHMsYPvXSC1RxB6mJ3YRMd7yX6uc8n9ZpIH/rx6rT
jywfAg2dHmE/gCPD8r/QNiNbXBsWpT8qjJyw0qjcE/msZprjnCh/xDD8VyzHWgqfnZjw5oLTkJOi
7UKJ55TLQ1nF5HWIY0qbuqENMi+cU6f0w3FU0jV5gbmSWObRtvVXeeHdzMpGUEbxLekdu6gBFkDB
vwU64YlJpbbjOvQCAQfpOkxMzl/II20RujIjWKBHID3aeWQsQYFrPTamJ9nZp54xcqiV5cuOogZj
9fSUkwWiZkxw/JmJWBqKwZ0tWTIOW3Dr6J1qmxspUzp6bByRuKO5tdk+oR0ZYZOHhwP+EC8QHBrj
04ygE43cDZiBQlViLjFnydoOUOI4KaftRFnqdrDhH8QL/11SekzEO6xtv7HWvqaxEYR1/Dhp9ket
hjAS9RtyjAgV+ElgKOh3iw30xGnX2SHbacsMH068WxLojQwVMznpl5L2xigp8OjSKhMUy8JTj0Vw
KsRNy9TmJg0OP0/c7tfaBGBDAw2X4qLQGOA11bwaZMO9bdTfDHJO0sx2ksZWR4RGJXJBs0a6rEO2
6cJOKbl0PPOb0hq1p3viJY/htfz/7OB/OTuQVVNXoLP9D7MDMhm//83g4N//9r8NDnR6ZKj7tIlP
yLJhr+L9vw4OVOUfJuEfw1HIRRgqN77/GByo/1DxuGorL07FnQK+7d/mBob8D5XXwCF7z7xBhz/3
f5kdaKpKJuQ/zQ50W7ER+GzI3iopD/m/kOKycaL+Jk9SV45aBDwAAQZtsphklNeRiwfxaBxfg8L6
1LVUtHvNiocmDblsYxVRfYRqh8ScX6Isv4R6FF9DMPuXlNF/bwN6LNbI6FTQ0kI43LbpBWkGrM/6
2idCMHbSaKgz/hm0rU6k7aCm5XPp9WhOVySF+xxlxg6YLu8wc14vSWGHNHOyd3Lzjs8jC9JWBn7f
6JcRQpQqYzoK01p2WRmMzQhF7mDMmr4d+pUDVo+7KcQ9PEwFm1Naz67cJuIUptGLuY5E+5PdWjbd
4SaMDjGCh6OzpuUPb+LaFiw3WkPheApnp0H9txUaGK0fZ1Hv+iibmBALxtyix76g9X7njCeHS9ZZ
gEMlSOLD337KUuezHeyLqotAarVb3tOs2aeVrwCMUXd6R65buCMrQV1hS8H1qqqVL4yjke/S9lRq
e5uazYlVRm0nfKt4OYBPrJiqDp0PUwhwu2LZK/3nUntsqOZw7RgQcAFgMIkQPVq06DRXPT/kMTfF
b7M6asqv5lydOGhr4oX8BnF3t2GYIyvx0F7bTuWXvBbRHt+RI0uBlP2Z6QVkJYYUDh1O7AHyD2sV
ANtNKAc6Zty6jvd5dagjAtX2PSTWSC/ZTgZd0Cv650yGd8JEJjRjp2qUg5ThbgZoUTjHvE8+yr74
lEgvGwXzj8wfOHtGUu8rcO8BpyINvLbJ+5xnfsG3JxhAL2uVHzZ6LqiUtmUNqKO7NbaMbpgbOwtK
9ceaog3NS6N0B+oO21tXZ08m22rTWeALDhrb0yDeYYQ8xul1In5B+s7MC3/ix6KmiUuhhNMCI1Ph
LVjZ2HJu9GD6JmzQboxP1khFZndQlkfkp81oqZ4uyUddPppK9aSv2wxcyRt3shXqvsmUizE7Xte8
O1yGZWXFosPFNYJFwglLPFqI+ZKC1kiUU1dIO3peVFTMKuDwMMvGG9Ah+L2BXZQ+2WfyrMpRlIc9
XPPJ3lFPc0sm5j+8Q6WzuG14jgEfF8s1VPH8GIzarD0+choueF5RrGCcF+Nmgi2OCQBw+d6WHzDJ
ILjEFEOpbmt+x5mvDdi5+K7yaYVHnm3Axsv0k4Ho69aEJWepePgdcHPOC7SDli5GA8iDxQ1PJ/hM
N8wxij6JZE/hjTzNJrFPVn5mDrRlbnG27CAzXztuDSiR08MSPw4jsSncfExR1hJYqsNDRFki2L4D
ZRe6HPGr9YVR9uu6RVHFdkmuTchZS4hL12ZEq92kIPdt2buO2T3LE54Xiy529DlR60GoW9y50uWF
+CmmshRpHHGBQwVdu5ATbM+q9njlbglsmxSlpQSyr8Sm1+M0KQY3UfbopuBRLpFxAw1f69DPJY4L
j7Z+EyOEBQzUsXMAfXZyknd1YhCUwKfSAqcgVm+mh3HixiBnLokrFySOmZxCy6Sr8cGG1NAJ/tXw
I4OupfJ51tboJ023M1rkp6X0NeiVsxQSUK0fRTbfacsTaImagtc0tnYlBY2pRheAjYOlY2qqq3iM
z0M1vNrUaWnTUZNQ7VK/4ZQ49W8Zma6BFpHUvGUlZ6YehtleT5iVpOYhl7WDrJ55GVPmpZkA6Eni
tijSXVIAgbkAhNvn9r6ibAB+24oYcKIP8tl7cBDHOvwcUmcrzEdhXrWWq6ZKs4liPTd0gPei8ZPJ
2ZNq0AnA3xJi113+hvz0rBPqwVQDTP6qUks4z8gyanwtKY+qQWllGqV9eGzkcwRHApspDyBGSBCR
9i4R4km1nuhC22rx6DmMczWTwzutBhiUlsrBV6zvh/4w13TwcsSkSmwD4JLK5WnbWQklovW9l3Sc
7jhhl6+pMS5qsSsnn7s8T7fil0ie/KgalL01oxuvQQc8jqXVe4q5y7SYsaPkTtOxQHSJxONMMFBI
3+RHPJrOeKs7CDFRtx2dZjcB6y8zqJfJrlbQLlLLb1dDp5HH14g2XKL1t0lnt405s1bXsngfbWoK
uGJxmmZSqF6LMf2qEpZ2JSI0HFknqneP015j8VLSa6TeGyRGKx4CqzstC0xo4FwIt/U07yV6Z7jC
n9R9a7aBowM8t2CfmhQlFxIqHPkOMZAeqO4sC5huunvJoAjkpFswJFvm/EWOo71utg81GzMusBPE
dZonX6jH3HDTm5UKBCln+kfDejI6whKQfeaExNg8Z2+kJo40KlyHzMc4QTwCw2JGOjJm163UB0s+
KQ4Ziplrj0JKLbH0D0ZDR0u/trF0tlgbaRj1S1yYGzy8Z0ENLdF8L9WdAP+AZ6HiGsYzrM91Irr2
o+NvjqyNWWg/E7Yqa+Ar7l7UnI0mao5xKP3MtoTmCVyjhJhpLQ82V9SiYPpuv6fyQ+S0nlH9TOZT
t7y1qXZIGY878rMZ/uUJY2Odvl/FYd3oGDYIX2uoVqmG6kEk+lGZ/xph+Gqk7cOWj8iYvmvgd/ZM
6g6nKdtJ6yNCDaybKsP6TdGiTM3tOc7ZcpTWjTNI6KTNZptQA0O+CMxdgozUQvC0xJuNLXUxAgfj
/8S4kMrOrSivqkExm7D22EZcTX9MClQveWuuj/tyWbtke84cjLzh7B1yhoMvij4/ZGrpK+U7aiNo
9fpiIKhp3e/kvM65fIxkbSv0P6qZNoQBK/pBcHxsu2lvTgcMHJteJ3aSzXxUsd9qJ3WW3UY+h3OQ
Md/Ca0hY8ksuQy9v45OkG+9K7FzCiHumRfRv3ckm1HjtUUZp3HT6ZcH5gVZNQHhjqJhv89y3I8iD
5bA3yrP819rEIQjUohOhs4BW7Y9N9UyxySFl1tfKvmK0uyrmU8jajUTpsmbyFqvNwaLHV1jTqbKw
m9lcbbuLZD+Ya5hoC2Ya/fkNYAK98wdGAkEV1zQL6G6KC6IOjx0E27KOH8L5psUtCyyLq3atjeII
FedejQcqEBhK3msIepSSogLzVvDKPSZcYicGMaL9cuLhSUdTXceqfa1xVPwb4l0EOqWK5y86fXki
KG9nRkDtHEiuwqcF8p40z+yjbfoaOl+D9UVq1HKeCpXRxzxvi1I5FMPeKUCIdidu8grwoCZm5MBj
sqwVzYurNdMOb4i/6kTI036puY1yGJn34SDeOnfgi5GOKcNnZtfFq9p70m9md62w+jKC25bRJTTR
8VXoafM9z5CiOjzExDMC/Ni4KrHxJSO/w7grjItCsswaxt0aTxNMejWRnlfAl1kR7iatDCCGYQku
wozFg/l1HScvtNTT4XYrKB57WMBo5HDU6vqpz206cqmHX1bbKYrZ0Y4HQK5vcI29aVH33TD6tdbt
rWQ48zaQ+v2JHI5suhLUvJwLXYoL6+DaR6aU+yrlS0H1kaPQH+mbNwJ/6R4mVfewIjEEJbWVkWme
fJWjSik739mgIYgDrSD+OhsZg7hXhbKgfJy/m/gvRzFWtcPQWLgAjinjqaETfl4dy1Ec4Tpv1Omp
S6AtDChpDL4myoNkYLn0xk9EEwqiJZF6m/BZVjEOE2TWBL1FMt8tGt2Y9Hkmy+oMcbsHcdvM14yI
yQxdiGwES6oTzMTPH5c83idlRxsi3lkcUvgs1oHqthXDocgZdWbXFFvQlBi4o+NtyutW0eZM6O3R
xK2jM84vivCC5rv97vsFKrZsHaWy8xlGGxLnoZaOaJajzG620LJY+tiWutmA6emrMeNZ0e0Ff3xQ
kMvILNETGtHd4qjJdsiBJRrtocuDZMw8QwQmLctUaCKXXCk4pDCB9q99VMTnlT9pD9dxDg8dLTzY
MgQdnJEvIItMjbqR9d5rFX2jM40x9POa0Goy5rz8wt14dDByOVW7W6lY43ypGd7FDLcr+8eGgT2D
EKfN0yMRGJA5D9r1FFUz/XxF1tyl8eBKdCnT9OAygt5IDkV7g1vLxFZ4S0n3eW0/cFx8X3iW2/k7
ax3PrLudUD9JQvNuLAQ6CeY0OwIsFnu1nG2YUedgWppXyQg0Er6p2VFymnNAOI8LPXdMoJiij4AS
UxAzU3pN5k8rEVvImRuFEa+jsFzYrDes6jQZcfrODjxppb6QwdhRTTTSnhbNh7GnMjKnXuPNmPB1
4Qipop2TX3tzz/hlS0X7FiqBN5bCHV5S7L1EYrZyfyo4YjTVsTZpuJn56NiC7StgM1bOg81Juu5D
qMUvZXcNjX6nAtfry6fa+MCIu8352eTkkksRv3u7adbChOJsEpsEFI13JuLqNOTfevKyjPPe0sbd
jFUnhqYsuuFdcx4ixsUMdD2uMhxmqEOyiCe0G9U6pStr6wKHwNOyPTVCuykn4oh5pxpKj3qGfXGe
KdYmxcAQ7S6MQ103u2hioCAfG+mDSrmtzupfH3qTk3iKqT/DWhL9aP1v7jx1XKOG4hGXc5Arn3Fz
X9qv0RmCMeMgpGieXhBsENpOnt5MBxRxT/tVcmzigxyZqLvVntgXZiQSM5J0mkPV63Adqaq9NWq3
Y+3pLWIh9r0fmw0bHd1aJMxFyZxiQRTmEzDOmoJXuDKP+fKrzOwC+gxT+NNq9zQA+pE0bZDhR4PU
hCqCZAqf+0rQuVV7An5lxVmUcDp4C5+Syc2y3PGfeoiaFOp9lyzjGrR7SUUGkGdMk+XZzCgO4Xan
GNk9sQzKXpu9ICGIVBpz7opMbHB9sRWj78SfVKOeCe3CzDWLzFcVOkwMusJGl06Qlt7JAUNWDSu3
WFK3SH+MlBJPuzz20rluniZOMtpM+xSGBCX5wFUIhuOIY8hHGJo5oor51mljEMptsDA3Q1Jhz2he
BRQxUTG0U8gji/oMlmxbOOJgFKSH52erb3xGaBsNG5EVpbtp0wzgz536QJQR+DolTMp7DEFTsu9x
hok8graYvPQ8S1YY0ifyUCs3Zhr69LVG8ihmQTOZ3YZRj4Kns42OlJlvpf6vrkFJoukj8pwgq2wK
9SEcaRVsiZUyUpU6x1Pmt0W8zhZ45Z3yFg7fxDMpyPRMowwAkVeVfs/flvaKNxHtgIJaXZAKT3mc
5VtdCyrjaOOdlsOov5pgydpscJfBfoyWz7Hg5arsY9V2J6HOm0zK3VbpvQIzhsBjUDCurYE6YA1V
lqQi4te+T/KC7Is6ZrKngzZjNLlrEIPg923U+X2pwGEBoZ/ZamtV2tkjAYrpi1HvRU9f5vGK3WFW
TCrdikMDSYpulg15Fy3F6Grm7yPCnBU7oETEyaZktxfdPTcUCveGAwYEFCqTaWo/Moy92FZ6iHDm
l1my71Guezwn0QupYLqIFzaX15YrwTC1Qdb07FtYZ6SWTTvyJqvcE7V4Mrh6p8BPweeVE8ZfBYhu
kT7rCUciGJqDRdIOHz0+gqAsb2n2ZEO/7RykurHzI2afWQJ8E0ofE88nbGLUI+uE+4qjIpat4mS7
3nzTp5gDZLwbLfs8KtnJgGDccwOukC+5/Mlt6McRwBj7CdML5UfvefM6pOYztbzfQ0FM6lIq+lYb
KPcxj1qleimjbCEO4BWXwtrHGINzlUhf7WX9s3Ps6/g6xNgmm5tKtfNsHgGkQZXoj1l4r9RrogBd
ybXncAGab4iYt5IDneIa4o8M07XLygAwZJAK8Rryrxud+TDCibIaDIhDv58ZK0CQdevmh2pGr2Wk
3nL3WdqUBDoT9uRklekx1p17si7/15T9pDEmSvwEPuwTBOg9w6nNmMZbVQ99nZmmJQLEzT3fwzL7
AmCoajMUhGMfKe9shDvxzUpgdo/RcJJBvorr5Dwl+j32FTZcRfywE0vxNUterFZ3QUQvzWuaP9jp
bWY62d+KSj02UGMe656ynn1PQ+ezou8zcVbDXSYFgEk7BxMaEXAb/cP8bPLlOyuwW0ic7GLd71RK
F3taTgVgrpjivnno3aIsAqk22N9/MQUezKShyLAD3pq+pg3sEs5OPcC3FtfTaN96BI7CvAOgP0pj
EUSNP7K+90t6LrE3DPX8mEDhBoD76axT2oZgGSFQvVBdC1y8YCpdK5dFNT3ZyF3m0P40ll6qsv+J
ep9x2Fja5kAhl9eww6qYjQtcrq19x/dmUYCg6tEh0SUifRH0kykAyeuCNN11U77Xwndp+TNLEvjL
xM5Ybzs1fitI/y+d5VZN9AngA8mVdggTFEmE4gYSh47CYqLiyqITQfqMrDsNlo+6+qD3EMNxVDoT
6XCUT1NFzX0FS8CJoGOYCmtBfbQGCYPnHBjWl6rsBtT6vlTcLvyV5zdO816RWq9a1Wwj5QN/E1aW
T3UUZ9YCfaG4aeHmll369ApLBmEHVi4P3oJjCb781upq7uxcY+vxo84+zQSqI0NNZbUROb0b5X1g
ffVqzCVY8Mu+C91C7aD+vVD5Vh4S+7lS7G1HgZwnIOIZFR6HmXdXPSYfcOqvScWBRd6meX+piq/K
eC+JHGP9/ZUwCZRFeHPoG0vGL0M6OBiyY/UltuRzX4VBz7Mtqb+jc4kX5ZXTN9SzbotT6Mcacnw7
zS7FjiulSJrTRKSAXV2H8xZznJACmQ3dJvyWxuZLaT1HxV+p0+4QXgvksEyjdEIBAcIuCeXDGzGh
xEXH3fyxgsIZysNm6fYt0SEFnm+bS56MYXvRv+26u9ijE5hh/FQZhB11Z+9o1k4eoD88Q5VAOkBL
4Ww3Oq9m8WeUfAYHewVFowF3uU/z3NZgd22Q1fScHrmQcC1kEs7aABQ8PZaeHF9jBWCJ5GvhOjfi
aTGHcwW5srYUCrrM3UjjeU3WqTbTXZzHhGGnPeCQAx6C3SDFd8IBdg4ppJe+1d7xGms4LDIcYbMn
ypkfFtKXiozah7euL1ovssGTr/mr/Em06a9Fk+nIxb6YYd0tv7kI4uY9tSbu1eIqd1Ax618Vc6nN
3cBmZNTr0xV8C0epF8M+ZBENNDl2Pw2lrWnOmhO+zuqDRL93olRH/uIRxDAjGX6L12F5Wi8MldUy
/uezy+adpZJ3LOEaS1wF8S4F1d/qvSvU+rlwNHqENuHjMCDlhVikDedHWXoazZKg7Ts/pWNz0nbk
Toj9oVZhjEqH1zyTg6ySfulN7ra2c69qhky4NGxFvyahfK1GsuwVTglAR4gEm4KgWT8JT6afGuH9
qBjSI6HhfddWe3IS24g8RI8mUNVK0A6B3I2Xyhr2Y3zVfipE31HOPy1GHnwshOIwCbPZKHctGsB9
zqdmaP8mOgVoqQ8XM6htfR93FCwZYxDZ8bEyUXuwMsb1ORZHleUsgrdVKxbCP4l5YzTxbITkuY/V
rK82ZB8sxoq6cGWLlcZwMCUO5Ca7cR8Xi4SVD8Gx7e/2NHxrYe8eM7Pdj7RA1Okj3hN8TyDP4+bB
YlubNST58SvUO89kVAERHjhU/OhkFNDOJT0yRPoLpvgYlysH7xXOXpmjhKb1BFMIISBSS6ry1i/j
IWXTUqTlyTIgW2YzFgD5k4GAW4QWlj1lX086F2SgWeHDiMV0SOpbr7QnAiuekJX9IDpuFO/2SL3F
Spy22wrOgzrRG15hP+A0bYawtrhw55VnZOaDoOPHUqcbaNtNeGugQswcmGWu7fcsdt5bO+LcO0I+
flZyHd2NntVhhIb8E4O46nj4K0UmtKt6jX4smCuWkn5S1P5joqQy7J5bDptJSjnvpmEJGOijPOdy
6JlM55b5d1p+Bknac2KCMx36C3zkWMUAkonylyYpTj7gNdRu33Ekk+Ijx5Kx7V7K9c3DDDl3w36x
/uw2P5fVREJlIbgDLCgjzYkBvkoooQDOugj1RbcNVwvJfZQU6BWQRxQhsDJyBg1GriZh1X/0WbWL
U3zFPaPWNKi7EW81PTXlu92zN7WI0VEk7URJGLbyJzSLgpMAg5KRh6OkFUNqgrl76Pv4nM2TG/K5
6zpzXy7XHWoLDsmQSvAkKrwacmeoNDt8X0gE0guLpltlcGDWuTO++Bbvw3I0FgfFGLSXql/IWuF1
Wn17tAIMVzq4OvLK4UjLNKVbhhrtFMfadh2GNiR69BBSUpCi+9rX15ATJNq2MnH6ldewgEL+ZfNA
Di2oLUZFKO1bZnhvZfVCZ+mVtlM2d2SFZHyAaeaNg4Tj2X4suZuHYMEKboalSUTqoaFKecBDZ7X0
LRuA8LP6ng7zlgwRAsK7rr8nCwdRi6uI7FojjxSl4FC1GTK8WBx+W0EIQzln8ASocH2q+/LQGuG3
qvMWA/TeJbp4lDLtXe04KkEqDoDcI9nIHiEzUGZZ0AzSZZo5FcHaEtmykxMZKxz/Z4xkr1sLUxQ+
eJVbOPpFo/pWTVl924yXxMYxQ/WUFCHm2LGfcYtMiS5QlFZlaAjhD9Zcv+BSRnf6s7Sa360l4Hrq
3iipCOpY29r9ckiXnwyf39QB9qq0tzAleGvC/X/Vpd8aIWXC2eaUbzZorihl0t38zFqgqdwO4mvP
/gmEwa0xWLfqkzQpu7nW0PPhYEXktYd0Y2371RtchXvgBNuUsbeaaez/Z0VQLB7jpc8Kt4W2CndY
Mz6Wcl/I4KYH/hfuXdt91c5dTaVdbWBRLSmS6y+LDCX8UZ0+xxJRSMflzL1DT92ZT3ZUJtJh3cOw
2L8WIbWSnYGjbD/xkpSfVYwbWBj3uBiPMY3KHB9Xzqo3AuCb7QU9jACRkZ5m0X0l8vhOrdVGGWmj
kSoGMOZOYlCicBK0nECSzlMFIFmoeNl0bHD9wzRwdjFZ9S3dQOmBD5mIjTNCHKhs53e04vcWab0y
cGIn2nBuWfyGGQt3M30sIctC91UVEUepEizw8php7YUF1TDuslSAdlPU7TL19LOI8C3XFRreiDBf
HD3jaYgEyIP5NizNndqzszFpEHgpgevkI/YJnOibse9Rlr8Fei0WvGXJP7s1WtWEfAuYUbPdCPIH
mXTT1HnkaxG1ZjaAdIeUopE5y7mCCB5TuTG0Y3OpRV971HvCZI5lshm0nmktJ0CnoOBMluyZBOsK
H2v9ONToPMiixW/avMK8/95WYeYixM40/Q1eJXfc+vq4DJwUqaWzWOIXTFm2NFESluTikmJ13YwV
eEdbS15yXeYoXYBacwCRZQQgUnwyWwH7hxOTEnqGMmOclWQZzXyK4ICsOwiyBXx8/pPEkKiZMaYA
orxP4/ySGuOtb9EOuAipbr+SqrlZ6EVzzydimFCu+IzS5WEY0oxm2pYwHEomXxPykBJJm86i9coW
jh/mE00dDkA6yW51mJFYXcVZJ9eLMa7tvax5xu0/brSinz2l6y4ZMO0tuO9kzxnSdVQ6m9VEnXbM
AGlo29voKOuH5/fZQyRnkQ9BgNCGSmzBxjzhVuFC0YpO41lIPq3h7Auw7xQtOEMMm2n0EvGLlwOD
ZqmVc1dSMOFOWbkbqgX9aFzh/2XyHbGNyuE80F20/Fk22r4YPxEr0q1O6Mwlc4YPgMnmmLc/VENt
HCwoqLEzC+JAFpZT0rU3+odcdPMOOhPsK09qYcuM0AEJIttu3XF2q5Z5NW9kt1r9hPD8wW3cJkDf
tVwdq98mis4xJE+CLVyBpF7UgLn0D2ygdCUBFSTT0pxaspJRyQUPbVjZ1APOf4JIbq8C9zTHli6A
Sf9RI87eKMy6y+htgeYB//OfchpuA2t8ibAZ5FXudxJTv7qvQ18zDTwQI7OGsOt+1rx40KSIilM+
P1N/ZLkpT7tH69guNdkSZCod3A5vfm/gFRfwEqa138vkigGZm8NxGUkoE1mEOza/K/LwHcsjZyZD
CwyTukVFRoNeZ1OaRMqZ5SZ+MaV+cZkkckhIBmBkTv2CAcch4g0kxJRDnL5MKebM7AKjGpptPbpx
A/muKwakbk59zEGYzeTtN35N4QPiQvLgbU7i9E8MuCBbmEyuelUlU7/2ecyfJbjjiSiGcFJO1CFW
yk3SHnJL1bC4Sg0qbHSv9fmsFV9RJrIVgMNvLvXQXWBxw1mhWy+Vu3c5UT05wmplt8a+KHPhtm0r
PIoe2V1T/bEkgIvF+HMirOUquo0ZI+TSHc94nwq93Ya1ydUr5CwktVSTZRnZUqj4lsRwximvPVVc
fpF3wjV07Tb1eurHJcUuFknh7WiMB82q/HiFdgml5BBsJOqxHrRTwRfl6iXzybF8jh0j5WM0B78P
8UuvT9oQ22erQXnDE4x/rWu3vSQC0SUgHZQ49erWctx66E7MA3i9E1wJap03zAkYCI06pYIGXUFR
/lXb86dBYwt1ArzWk8GFSKfTfdYB9JthBBAJd6uCA80jwPZlScV9btTaFzqeNtytjC9Mz+rCLsDO
FtBuRyKTTYYqUUQpVaMQwJwfpwIYCp3x0PzjMIgo8dnOKpMJPjCct4iUMTwlM+GIaRvmsVMKtvEY
1himBBc4yPDQIv3HyogDPHkaMVJvi3VQJHcrjzfUCfKBo48q6amRwh3cO9t3oCBbqYXoUGOsw1oN
jQkIsVf24TNuYBKCMYwsxhQWnmGcJhMyk41Ohbs592PbsDa64dzMEicHJROMKzVxM+Z6gUwA5hzq
DeObCRAR/5Stz18LLMtJaq+FpuFjEr88sRViNvYlRYI62M3KndzW2jK9FizWO25KXBCUnEnujH9Z
KLpXpw54XHxdTMhVzIrGT5PMjDey0a0zI3+QKo3wMIROlDbpIvpYdivDisg10AveUEk2M5j1bepK
N3PTc6CEzOUWqvbLockgCVQ2W3o2b7pAOomV+dNJZIP2CpTz2AyfHCPiyFhg+shkDDKW3tBTad8k
GhBcGmBLgKTtT96kcE8jFWpxNRIP52K8pPNL2L7BQX1QIQlcTEl/XtJur2ISRGLKr5bzmwNcDZqF
7s4QkaVIm/00zIclhjgXVSCQS0q39spA//iaPu/n96pNnIDI0LDRLTbnKGlij6o7BAfJGwxcOryh
jU9FRLjNpgQXOvrxqPP0mk1UcFg1X6nUfmATtsEAwY3JmAuoinKvWCljRT+lcJlts5OCvqnWSrlu
m5gdhC/xFw36O3VWALGmBrZ3YtwAMFPwNL6qZk3nzRoIc1oFWLajfyja/Eua22KSgd9UnoF3m+Vb
o3M1pGcDf9/IRxoCt6ph9DG6pdo8IcWYj0a1jZeiJMyReBX2OT/uMENJVsPDIeRDKuWnLKqp9iyS
K3ut4xKFPNvr72a2A+b33rpxujkVrRbvQupG+WnKl0FeEBi5k0m0YnF/noJK1v6FvfNIrh1Js/Re
eo4wAO5Qg55crUheikc1gVHCAYfWwE6619O9r/oQWWaV3VZmVTWvSaRlRGY88l7A/RfnfIfHowsP
BBryoCV6GzrcvY1XgAEnSZzChVIpXL45RvmJDci4rfrsqDlMimxj0GMd66Uc8CkeihZ3CVfJ7xCp
fSUSdWIltyp1+DuH8PeArmFSEJJJ6UxUrOkEBx5Fnh3mMyyyu3M5Fk9sbK2j8LM3GBrWpfTmK2JX
vTU6ojZapQgY9Apu+NHaFQAxsIswAMwqWscse3LyKMDDMpq7Ic1+Q5PcCF0Uvw096pwb3bYclXVE
+wARiwQiS2dnIGgzj22Rn+Kyfu4yjE4U1cmhZQ1cFjFPWsc1qC0sq4ISFgjBpqWtXYeIZPZhI/f2
lFlkV1iSnQXatKZ5CbJG7UwVlnsoEGCG5WkKI3wnfHyAfF7aiXkZQ8SB5fxNBVd4KwZ4EqMRJhsr
sJkwN7aFxV/v0oZCJ8HVyDzzRimxb5kEbR03YxPntoduiPxrjNOo78U7pGTGU6bDkNJ7DuATXdhw
/HjFfHFlQhU1fEckJ63CFKnUXNVn13NZOeuDE34Dvu6RVHYUrSYLpxrRooUPRIfps1aQEbUAYjmK
7gkzIylSre3sIjugNQDO1S23pMBNfo48722wMdi6MZJIo50a/EDeB7Az+IIJN4Dz1XC63caQrkho
sktkAM1TozE5dknxHVQ5Uc2h3IMw3Gm6442OQ9JfqQdAdt15ERuXqAcy53dUkh07AzfugQ9kNL0j
aZNiAJ9I307lmh88E/VVHsJErGhh3Rh0R/kAx6DTs9jIAjFGNpX0o255aWxCbL3Ue2NU+DoVeg+c
fjh1FmdcH8Kgm3DKEQk1UFPr2GaiszBTjTcX2/ghnWCftrys2LE9UjwwUZUOftwoGvElCqAW+4GJ
gxNPa9dl9ZkXFyXLV8vGGDrYAFUKo7ziNaIgjiegELFmKoMpZmPZ9sHSnEntKNGpdWR9VSC6S7zx
a8ltOZLghYUGPAFilrWX1enasnpvFc4UYIUxPiTC6rj9QAw73kcTcm5wSY9EeHGDE1GIJhvl0GFo
tEUBZV8jGfrssqAxIgmXUTCxvGdyyxhxY7vMMChryRke9IsmU28zeeRI8eoxhmieiik8J0713IH+
q2P2qhGl+7Kb+2WN9gscp70dDf8GIG+7q9t0Mwl+7yhs3oqg+5T0qiBWvBuZskwjiinZhW7+Vvgj
0VZzs4mbIThxayQ3WsXvDcDyvdfn4zFRcDqzmHRdyD0sZyYPDGRnHPDO3nYYXhFpQL8kROGxtJmS
+u13ZbAyqRcB19S2XyS7J1uFrnwlbe7EnqeS4AAOvyg5LWAAs5xvrMwM7rgQYYsk/kIRxKepYh8F
Sz5/qngQtyVazlp400tKaqUgn/qSFVdCIyuy27bZiPlzzC/UJTjhIEImUWEjaVHDJmJ4zXQdR+Dc
meQg6pBkyIyuLCcuICrZpMYpLbYKoU8ut3WetcixJZKIkUiprFfUjaSoC6J568b7hhlarluNxrkp
lpxsmETzmMBzBySJ2hrpYhR+eSVxwMrEJ25V5GolqU2KzrQ3LXbjZLpC8HAduXESVrFD+Za4cXcr
BIjoGTQRlUeImFGxXmjTj7ghdKoOkV6B3WQkAxttI/3uiwD3XTplmPGCgTzfxOKr7RCvZPqGKpkH
ZuYdYlSgVrNTfBi+c5MQeMQuyYWK0Sx8GeU9c8VZm/82C/0nzUIEqrgm1p3/wCx0Lb6Zf/z7CS78
v//VLCT+CqRr4xKS4DUs38ON829mIdP2wQF7wd//6J8oY/IvaTuebdq0PHiG/skshI3Icy0T95Fv
4jwS/n/FLGQ5Hvy0/9csxDTYlb5puuhGLbl4pP4ZNJb0sqlawvo2VeDSEJpIQktKUhhci7qxZq+w
k+zlCiu7AIaBlTQ78gUp35WmOD5rBdJyJo4Rl575PATyO9LmhWrjrW+i4gXezxZW8XMe4BQvDYck
UaXQ6pE6JRN32of1hBIOzpWLSzZ6cIwAtJnNmpORLRuhVVEb5DfhZkRMuBXYH3NuJNyrzns3MM9x
yLwg7kBShzSUf24H6gtnABqS9C33U6gH4Hn7Lt5N5PYxAkKRWkJZyWe0WhwJC4EBIAWz35B0+zEU
HhdS++13BLw1ZEQ8hDFdakAGLowwho2Z/Cw0PuiE0njjd5hJ/dj7ZeniHhyL2AwuPF9K6wzmk56E
5pK6rSY4Pi1fFNNaYuTY+k/m1sZ4EiR4U1kezgo/rTWf2vDZuFg0MIn8DuzbFsulpUh0uR+L8cye
iyY6ZiRaHt2QkQnGygqlfLbsY3Fs8S8Et78cHnc+25EgOtgeXnICJQyZEMUHBSNb0Csv7TjuXFUe
TbaXgDFzk/kgOq8eJXxii7MVTY9hP4TnLBrSJ+lz3XEzPGcx0oDsmYzXZ1knyW01tuQ7JqiTW++r
ZxqGy1YOL6nb5FySlDWJu0CseaRCdSVQDCVAd+zHZf5btKe4Sw86aMW+7xN4tWrsdgZH5GqUNNHF
gKSZ8nQD1Y2hlUbMOwryPaIJzcPYIDZLapTpaLJIl0vrXSQeq46BodVtTLwlGPrBfuNBs67KpOC2
qvEzQX50GIoa9RSYB5JmtfFEnT4VhDXMcQlkgZQvVvtAKhxQEhZOlVLlTyM+pym6jalnBEGBbf81
o7DKEhN3B2gzsoYsqqaAZjkEUOEvEM3xZlmj9Xm2lmD2p34Na3hV92jABwBfrL08psCC2qiQ5tZj
phTBnlrqfGFvrP6XEAJUDcW6l38INToMLXsYRoTzQ4OyKYg+iXAhH4Lv1fkwYGV03LdpgRvG3Phy
o/GzFmy8BcJ+GHUlpIYlob6PfLyxpL7p9JAZtNTxaXTes7zdFUV3DJ2vvvYYHuPCCv5Yyf2SwjzS
nTcyWBWwecjCruXBZp6fuPtk2CF0w3S7T/N5ZwmkFhCW0wFVFKpuyjGe/leg9YlEadzesk6py6es
fPGRCPVmc0zQBgMlKEKJWPu+4DYOyIMXIG4LgAUO3qa4RzYQrrPqIGx+HbISYu/ClL5Eop0JOk3z
fTAndGUvBRI9oU0kZ5iVwifXrNHnvvbwBSxWIQ24sJZol5HRbg55KONTYySwifOzXf6yMDZYBcUT
s/wBiwkuc5dGOlkJj44MLgCF7SI0hBJTYrqaYmbUXLjpI/qiCcVDezHjM4IVJ2R6MwCYmXaqDfej
3A/oOjznvbceSmBDYMRWatq53OHFvFUY9hmjIzY4Bka4ZWW7Dnzi2JpgbbALAZ27Ut+I4NZZe8Hd
wngfZF1+1vG3SgokWaDRSnwD7+RxbkA3htXtIhc2kLPSe1TVR5E9xjla1QyBtZluRUd8i8FYjHWc
E1e7kY/G7i4hOjmIzob3GiDYA45d8tGMzKpwZOO1wi5FV9HTv/uMjVCtEfHQ+S8zEkTHui2b5FyI
ckXEziUv0YuVr8wiqozyJjwtc2okR6V1jvofO7yW1xCVfs9qY7BvRvAoOYLhaYTJcmyc8wCSoUWR
Uc4PBtQvVzFFrs9e+GQzD/A471kG7Mf0KUv6k0aQocpHvOey/prJUxrta6WY35waLG24yvRwMwU/
YY+SLipJMycCe9j67FPEQCbJbO4cCPPTwU32Ux5tsp+AkTKK/2PKS1wzCzacducGv27K6TIjaSMq
0HF/TBKw6TXbmd8CwUaVnxL6b0v+MUes/hMpT82JoboKSRz4k9NJOYgOtE2MxG878gv4LMkPhcRG
BfoKPyhQIqb/64yj2zpRHzO338+Oj0LfOI5LA2beG9XWM/BOWXeCBXUD4BobYv1qRS7hDV8Ru8uu
9Vdh8TwOZzjNPnVo3DAvy3BaQP5l4W0SD+SWHwQhFvUOXDjiq1OAji2KGFxe+yknKOa11r9ctCvb
AWfBaSnigmU0T0PSrLKKRZ61JpZU6KfZ/WkAvKfvDvbe6ruISZ4M1lP75TJBBEogSmxDDs3vwSOJ
EURAPu0QhzRwu65+8eBNUDWthh10XfVf01CyjrAt92hNBI14fmxtSH9aVV7Oap29946sI7U3msTY
1ItXEjT2vV5KbVS1gFjf3JllkDOxNkg7J3wMnLuBlbgHRfDZiBnGDigrAXmAh6mmb7g1PhkNy3gt
ql7rDlF6XBTIPzsTYQ4eicJHL+hBwx/9W4wMzp+ufbfzxNvmqZ1thhEhkm/cE80bPcj0Kwh70oFG
jipDtoQjubbHnrD/Jdf3xSWYBeH08g3eF/TZInYfG3D8e7hDOzci3QUZ/Se7l2KV0VRLxMvICEoU
Vh0HvqFMODj2AIbBXHcDHqm7yKrupu6PyWsv+UGEF6N7vbdiXgbMMgF/DuJUZHo2/gM/PsbmJ5DF
Q07Mqr50wYS5Fzmx/+sne8+80pk/TZq1Tz6favs3bFGwDQTODb+td6gHRroXog0IorlnF7Peydhj
dfusB4zN7iEX3bYTyK6YFQ5uv/HYPbjyoaFGjEDFKIAglr4Bdx708jYI3qE5roz+bxn5cjmKdEA1
KLdaDZeaGCpQUyc9YjZyUm+4EruUb2xkC21svqW1fTtnKofTj0JiDhlOO1WJEbrgmIex7zckmzBV
Tw3f+mbyuZdORxgm6dGhmq9V3ByVQclDJjf3o5spxtWOcwaERmJaPb20xqZJq+HO6QiL8We+nKhh
9KwNpjWL0iE0L3Gub+N+ibRZwseKZQcHIvUxhQhvehUjXgN4g12W45HJzLpswcuj7nFwqzDPHKBY
X1MjuYSI2suJw5l3wVrZfqJ3lSCsfGhGmrzoGSBRcWN3tdr2SzZrN6cXX5CGMWOEeAglwazRQwzD
bW9F0EKIeqDXzXAQFySMsPRy72qmIrylA1yl2MVFemKtMW6GgaCJxWTejFN5k845rviEOXilP1kZ
2ktBzKB3SI+B18x8U2RiGE+kHTG6hHiYFWuHHfw2MVr0xNm7NfURkoLPyTFHxHYAXkBU7RtdYV7Q
6Q+CncV9hQmX1xb5LD8Qn8am8q3nInYGnqErv1xMteePLG3jXR1yv9c1Vim3w64ZG8UpQ+QOaoqY
10xMwCMTax8qJrQN+Cu06QcC5AgMrJTPPNjL13PDuiJKIiQtPQPTGvFgi9PUaMulO6FSjMyx2aGf
aLaeVvhtVPqYObABYmw1BTbfucKIUmRc/bVVvOUt9Ng0PgUR25G81oy26UY2eTj+6QX9Azb1cp/X
8tU0MZLWHuYrNR4Ny/rD1vpCjjwjYVRWQZW9irzt7sbsx/XbG4OZUzv5FXNCfvNBM4dpEUDE3ZAd
ZjodPIzQ6/APfiIuiLnT9a01oH4NZ+nvx8WwC3xrk4jovY2iP8qe8MBCFM+J4vFyjYGv0n/YBzPY
Ey0qOG9kjK+dMyuKTwR50bFE9cXcSK2nCBLWTAjIWowzmXkVS946r3hOkgHfll2iN5gpW3Dm3xnY
wyvpnibgJQxKjHLHoONuGKPfSECfKrA1GqoxCLoO00OFVQJXpsderjNifJq1fTATkg7Rw009MPgg
N35tQfwML+plSpyXOqvr89BARwB+ikO5otJ3ckNdXQ5gFRhnWFvptrCKd8cKd5GO2p3DBAmxDunW
uRpBNVZa75x6GbVAkTw2Ugc8R/3LaNtgIH1MeHwSGcqhM6q6u6LLmrNVS+Qenv2i9Wg+5XFXH0TZ
eTDS2OE69cykJxGfZWbUlwlr5nqo8Vr5I8izaXoEqyCobpsvs3Kigy97QhH66RK3qGy7oSLbm3iQ
/SyY08BrLTedjSMcEXXpMmFXZHTZxNx7AWY5Nc3i0POf1Yjjt+/HzdiD3FQFGeme8aKWPIZSU9DG
ZMhwBEw7PXs9WY9ecvbrbRHmKLVN0jW15E+FwQpp8F4pjyYv+ZPiBQK8+dHVyQM4J8BaodsjQHyq
NTvG4hIl2KHa1OXL1fFOCf0ZI6465TMQC8BRzzrDujUNCCbcwLxpGu+Du5n+xm+2kwjoSzRykKQW
9Dg0SjBEqXsiTmQo5OyK2KUETPatxn5mIPraUs4MBV9W4fSasBygCGU0ssfR6kl0BRSAKmDVahB5
M/bJXg4oXbcToDo8AuwLKs/3ziUa9RA+ym00EQZv3SY5W9lW4+zuGalmNcbLXqiIo0O3r5khcYzE
9eNIvRhFZnGtMg8J19w/s8PdOqFV3jm0TWwg06ueqzduOLaFC7mYg18GRbeDuUUPgQ9qpYcw3Mbx
uauxmvCgJDi4ugNSkA+7BKcopR6REcTrmiQ4NtekkHjR+N4bLCFLme/84X6yYYP7VjusLcRVK4/h
epho+27sis+20dGhLjGPxWJR8pYsvJYJqppddeuHn1wnPA5egdHBSggMbTFCjiDJ84QlkSRJpnPn
dybuGIbRfXfmWF9N3j36r+Qyg8Bu0j7fz5X5naTgfV3S3hBoDePNzKyfsBixmWIe2qFrgtvMR9qa
Z9spNfhuLHSQYNpCNzw4c/pCbSZOvgOqu58jdy+iCi+8zbaEHKFwnivYC9RtkNeNVj8ZfCZA0Ylx
ozh9iGyOZtYLm5oujs1K/i7a8TjppN+YIiGcsCtvsPtXXcKIITuRYggmr75FXfPLzqc5BXVwbIrq
eeAe4y6Q2QEpUWXLPzRtexXO95JLKK+xNPYe6D9pI62dPS6B2GCLkubxZyrRJGXZ+NvW7qFR5HB0
fWci9WID4zvql2DUjRTuGc78s4lcZ93W5Vn39nRC7MYBXH4lHV2bNTFvsLC+zMkIYe9sWlQWSW7s
oz6wX/oOjWE/2vE//mtqUdJ5+NknzLy36WD0O45HfFSpb23SIv5kyoEpO8qru5JOhIwK4zoF0ynn
CtqMgd5Hy8OXzuEzUboc/lpnLJECB1FOfzK8KMOh1ezLjpeAuq9ty+9e8bLY0yVnzfNYDkA5C+2H
6zS48RPEA72HBI20JxRcSu4nS16J7Xp063NeurepstmSZr2LArh9nGfx1Kqu3MXztWz98yC/tGIa
IXT2C3ARz3nh3Yyz8d7HHnRAEmEPs1mG28F5kDNzugPpCByCkflekF28YQj06ZhYvmbHsG9rjVWa
0KLY1dFptIeHyYQ9MxbYG+30PhZBskvrhv+D5zO9MV8GnDBd48l9XNW34LN+ALqjt7CrHavkYUf+
r8D9LR4Hq6VBDxROSCYKuvlaFFAV9pnRDZ4XTLrvhcB98p86+Zqj9DULyJQKc2eX1GGDmYH42D6M
/8RTxZpQVukOXCAJbO7UHTuv/Zzqbjf7/k1TcFHFNiJPQIBZGu1J+Oso97EyGsx2XI+iY4bxmZCh
yjBmRCAyhALmDPtw4e5Dw9inoUPXWchda9RbNgllhArNuHW1e5ONoGLCupObtmbCySyRl6SDKV86
ebWa8DzDkcC/qwcwn4veJPYPRJxkW911F8PSrzJ+MS2KDDEE894dH+KaDjgHS+FyoFf+sXTFS+7I
b8/D4e2GIJB5GOc3n3X4xsoGlEzsXTXUyST/RRGAzzBX4lZV7dNcLxrdqs4uyuswOvPYldHP2DbO
SdrlyJjQQ9YOQJKxCyPFuXmNI//dY3cPp6gdHtv2VMfRjduKLVkRPKkhjg8m7dnWS8aPyEAYHTYF
Dsji2OUZovoFtQeHFxFWdeU5uvrczbsU7sdMSZwpNn+N0+C5XXgR0cyad7THHteVd2Dq1J+6SAfo
MwGiF152LCZ/qzI7ZK7oWajuUfTIdOfWBUqaoHuGcgJcTXDwhmH1GRO8jSnB3Lvda1iHOCZpoEPS
wtYDVtvpdWyjdCP9knmdbzArwtY0mJiz+rKiWEz1yVj+QqdwHxYH38b/2sSc8qnL9r5WMKSxPZOj
A6KWTbbFYho2DX+RdX/XxBPT58WiiE0YaiVk/V5dGyd5N0afWkN50JSAQWyMJW6tbhFQVcP4LnoQ
HVn7FE+S/tFF2zPZ7WcxWeQvEZzHIJKJQYkaLzWzVRjQiYG3YX3btXe43F6jgA315P4pvOgjVElH
0DK6WQb1SzvE5b3o6MywkkAnsV/ZL/JvPmo1/qBHYcAHjKCGzrNiVc9+1JwIKMd4oi1xY2sglJOy
3914ep6m4VJaHRsqxpFZVT54MyO9ZR4+maBYAhT0jcYHwE/2ngbda9kUV0shxWazXzdWyLyIfmwO
q2/DKv29jCg+/Q7Ahs+vYgb2A3/sW6HadK2oZ1edxBXSepzgsU/LEsbGB5t0ZFYYaRWn2LZtmwWK
xDjebCEsOjsdd09hat5U1QvyA0wACwcI9swDyqwXtKf+ufNMZPF0BpvOKsdzp8TGSNB9eC2Xr5v6
Sy+KuADkRkKEcjPwRcgEVVIzvTpe/zgXNDCBS6BT96JVjiRgToy9ggE02MO4Jx6BoysibgD93hrT
f3iHeiaQPuNsuzi4M0ELjUDTbwZYC/uQ5O+o6o52TchCJ3EqNGFbrfteUv5HT3bR7cH/j3t3EeB6
yOoyCAHlIs3V3Ic9Wt3/3gn+53eCTsAe7j/YCf7f/z3E/+d/tawo5unfXQ3+/S/519Wg9RdJgMKD
Iehazj9ogf9YDVrBX56FecYPCNyzFlZgXtSt+p//w7H+EigZRQBfzDWxjP3TZtD8i/+9K5ee1HJd
03L/S5tBsGT/32bQFiwmfbksB9GeCsl68p83g9SV7CoiHDtJiU5u1sdhaE4chwx00EwjiA2evA68
Hwl9zwnws2mYzX0bj+d+GhD/t8O2gOWOaSvERlZRxnMleFGl992MhV1h/S8tDQz+byx8m/2gRkco
dHa0AzZ+Acg3h3zBydsRg1XECSnTn2qdLdD5Evr8DIhdlSUj66GD1OQQE4b0EMCxZZtoqtwb4WQ3
sZjO02T/UaMAub+g7rvAWfu1eiLW7jN0lLEKzbA5xFazTIy5rjBp4JvhKhmQZY15+MtGgjAJ+Po0
GP2C248X8D7bWUTwfXZ2XJYYcNt9GM32xkVdeKBT3PfqAYHVGtL3Sy7qD8OgZG+LBDPy1B9zSFki
Zq8oRmi8HbkA4xIQMCSkmJJrdWZGhkxMe0Szhq/zoKaTlAsPzA/OYE+R/ofzY5LQ4+UJWQsYv8Yl
noC2s1riCrIGEqNLtR9VAeFJmX1CGpFQFLLs88EezBzHAsSXZDYCLEsgSiflyHDNB7GEJaAMeupI
TzActiONy8gvXKIVBlJQbS/4KHXDemSyj6PBWtiIGGmqeDxID/tyFsw/EsUEbWAB6HQYWZNgiITr
c+6dwMDoytBWVR9e0aPsLjHzeE67kVlAfuCJApfJ1kyKxOB9c8YShOE7/WbUPFAhHhcWoacaeJfT
A1YpOf4OvmeB0BYNfzjtEzcoqfEpwQidOMQCoXzsjgxYQbofCPUjhrT1HxgfM61bLGhpgTibV+mc
5s2TLK9TEn4Ui58hGoiE8KFroLrCoK7mcu8RQXCvHSjSqeIwzvgNaeerlRxH/G3SwLzWzz3TWmJc
yKklbq4INj24/Wlwndt2UZUa4BvHqEh2UcreNKumB2txaejZDC61IqVWC9CzgxMSzGdld2MlaD70
PecGNgV2M2IGfG7mabrG0knOAdS0LkV60wfVveqYP1XqClxnn5oIYkHls+DMaNy6KXvEAYKuvlPs
iZ322eFroSjj4WtylgUTFIMNAfJnmMCL3nRXe+Gba2OT8b0CepKw3msfNF2X+2/ZEAQUVtMbKWb6
NKnigFjbWtfzzAEB32GIXjPJxlzb6U2p5bDCRhEL5yMKaZSikUsUaNHZRk1pLLLKfBFYumF2Kdrg
ynfFUGoRYaaoMYdFlumiz0wXoSbohEu4SDcjyt54EXOWi6zTRd8ZL0LPbJF8ouomORj6pjWRbsaS
kRghFKKukYJlWESjFurRcJGRDuhJ1SIstVGY2ihNw78lpzOpg4QmIEALX1RiQ6hT3rVfhKpwl9GH
o12d+1+IL+YBHHy9ESi3MBvivuxOjh07m0GYeHGn+oMgTfxUGs6fZlqZC+O2IYsRkOhTkNjjOoyv
1iCNjYsLkFUzZ1pla9b0c7+jcCAQha5nXUmghEvWTBPz4dHa/1q+iel0xP9ioZc3ZyIoKNMBOxHf
s4p7V2xrYtINhbkFt76YYIG4TYxgF7KKInGc7h3XHIcA7xYii4lEKQpOTaNc//R+8pxkjrMfTf1b
qMXS41WwgfCJoLpdUp9/OwDTTGzp4EXyB6FrC6cy+Ur0QOBxV7+gEqW7klh8nKz0dwYTINsMCe2u
s41rQdSIOaayCXO2VQprwyo1LZqAHz40Nn7anxB3vkdZRYaSbzFugJBuStYdQEetMrqD1P7QWygt
W9lW+wSOflkB9/CC+ORGEl4MARWnxpmWtNvuyJuec0Qsfw9Hp3tyWm/cc1i8eZAyfB1/Ih/zTz1J
orpS4Czj5HtWYmAhNrxPMcNM2g2ZWifALz0YbErPqnPpm3RHAm7CmsTDS9mnN4JGY2sbaMaYWpt7
r665UTBuwPMc92Qi/1JUf5l5El1mK55u4UesYa1DIVDwuhI4iBA4oD63/f2g/P1gOs9U6yA0csPZ
KpwxQZ6yf6ywlmczOScTVu6aOK+hZKG3wOsZZeHoim2xw2CHs1eOHathv2OBOuEXAF6nWus3kPIj
J4SCtVHywJBC8bWzxG3J7tBl/E1Wtrhx+Lwh1yJ2iYOTtizyG6R1keoBI++0iewuWsO74zD1YP83
3Fcl3K++/UjcqNjXcyu4I5CLl36vtq6Z1mttUZSnrEh5S4ljZ4y98mC5ju2yvi1xhANMgESGQ6kC
8rCKLP84YLRifYwrmXM3Xsc1Jq+gakxubJqpNioP7eLjh5N5xMd1H9Vmf4QCGm56FwlN1BBjkmK9
xrL9xoHn84RPtF4BPbag8CiXgMElFd6d7RS5egWehCQCJlZIKQAosP9h01c4wTa1eT6jabTWUWnY
x8TZW3kGcQ864VoNxkc3OjdO1Pi4aLKFbwUyzmcyosu3FBAxPIdyy3l3r1Pjeeog6WKigYq6WIGn
MbtlQcUDnyXOlu3JM2oGKFzmBxqDeIchvsBd6zec4lAMEBlb0caeGJfSMBZ4bWqsmGHY0u0UmEGY
N58npTBgFw6Z4/ZwEcNwo6goTumnh2wlQPJSuZgdJb53knff6p68SHsU57Ig9bZPw0tQwb4dQuls
iTooo2zcth2nfmUSuZEaOOptfW1GeQECwbNRNyRuBWzIcQdWs4NuktiUDRy2S+BBRsjFlJ2UR5BA
gsCFKR17y4hYryr6Mk0DV5rCUTfqbj/WBX01BDEWqf0HJRME0Bj/QdiZirUJa03TiW/9qDrmzkAx
kbJCxkfDZwBHqZn7PxUpMUabQBvCacZDXrMSnhGXkB67nszZXQGDfOR9yU/8XOaauBFHddMqgAe7
bnNsmE3LI+FYlKEWwnZkWvNCBwIwMTfewXEK7+SVSI/kHC8yH1yBHEpAZzB8t2dQqQwe89LbEIu2
rxPP2LZYl9dBD5c5n7FeDaZrnM2AQTDtHIE4bbubRixmLiBHMi/ws/YFaDpj2PYNmKnAkFfMrj9i
8Q6JufkqkIBL/Ie7yFy2JVN6TakFjiX2udUEXSt2Fg7KIUELfwp1SOmkGH+THZlCHdu1U/LSgcZZ
GYh5aswGSsEfjBxYtZiNp7WMkcGLprwm0EjMIcOu56jbMKiB/s3F3VxivIxtRBSVSVxo0j0Ei3/B
GJxrx+eOFZ87FsJr+ZjxVRAHYELzw/xQtYMilMLaUxtwfIbNAxhie6nQSWMQj8AA/X1j5z9WiUNm
6CJJkQg5NwaZ28506EqmhzZLWvIJmi8ny7ainbqrMO9KAANbYRT3pI4y+4V65QisSI4utrNIPsGa
fY4jYFi7OhSps5Zfpav5nNA6cuS4z3Kcd3ZQ3hop/YNu4IFnZ2+YHlCEFfjj9HtOxLKwblpKMr91
+IlDQa6lpsbLCafgqAiQn1i8IWSSAq+zwmBhP/jmLhbRpz3wm/W4eezygan77TD2WJZC6+jEYAqH
iYGSnQYsJAA9MIPsKIxvfB7joyuCR0fJ5KlIX3vGK6DBrfhmaM7JIg0oAkC92QiteLrIErmKSkx5
68wOE5gq4WLvbRoE8Otinm+akIe56oi8U0H7oIqqAhDJgT5EzuKzHHamMbAo9+rgLHk+N4a74Sul
AzFaD4e9tUEzacC5meiQeMXh0nKjibm+NYaMrXVDxTy5DQMj8qGyykoI0IkYbjbwWZX+YK9wHEcV
bPwFzJgxDQ1MJA1pz/QwM5vHpC645kviFFLScaq/U9om3orahiyWxIRZtKbNnLSnygD9FY7VjvyL
wyi6ca/byWEKd4dWDS19yFjOg0YpYe0QvJjg+sa0Ivz4YzYlcK2wfutYOK06xLg7Naz9G6u8T0In
2ssa+QBZeeKQ2yfKZrwFBA5uZ8UH4KEJTIPJOOVp+4X1XOP22wjdPTGZY0XdLIohun1iTUHlm/iY
K5PyKRzJ5GKAxM1ju48uPl+Oun4NWgzEIRk+TGhhwE1wGpE3KXajzVF6jTg5qe6OFUeO46E2mmlI
t4YDEqQWt2a8SA2iDt+CtP4Ew8FEniKNUOxTX3DC1aDQBC6vLHlySpzeaYo9z2uCB5HVN3VB0zwY
nrcKSudZIwGyZPHqTTMCmL9DsJY4rGYJxvJIyLIGQIX1EpolTfdOLjFahKLFu9H+Ma0cfiqGFeav
ZG4t4Vt6ieGakdLUSzBXuUR06SWsC8+aXvswYYmbpD5wxozcD5cRNEZ+FI/Y7Sq5DZZ/ZnmYSU1a
M4e/4/q2scjd9mR9fNoA0/MlRqyxCRSrSRZzl4ixeMkaY73hLeFjokxJ1V0CyeL+ZBHXskoD0DT0
zzE1OklyYfScgSFylliz1CXgbAh27hJ4xjy53xk2IWgEI1JDuO0bxh40PGx0+Dw/bC0RJ3WMPn38
x0Zq/ARLvFpEztrkOJ/QjAkDda13P/FO0ErCJZjN7QzE0RFEV5hpQEjL17EG2SaXQDet3K9oiXjD
OgRtCHFBlRAs4iIpILMnOUyaE3WYDiyJkyUwDkXkVS0RchJtruVS0WdLvJyrodcsgXMJyXNIm/+F
vfNYsh3JsuuvtHHcKAMcytHW5OBqETe0nsBCvIDWgEPM+Wf8MC5/yaqmVdLY1fOapGVa1YsXcQPC
zz57r00spAi5d3TemyDWKrVczVEotiyYwbjpEjsbGX1jMMqefAXOAodK7Ctm3gnuRVrBhavpw6Na
FP+Drsj7pyr4D6qC3N2O9Z+rgjdY7v+sBv71D/+hBlryLyiBpDYsT9iujYb316CA5f1FIsQJ07Zt
yf+oCz3+Qw8UpmVRVv7XQMDfakWoIw98xxQBjwuTQAMq4v/496/p36Jf1e0fTePd3/33v5RDcVsl
Zd/99//GH/2THOgIx/foSg88Zgbv7+RAZXGOHUJ4uq3pfWHmYcLKDLBU7G6kBv6zpjs6PXQuxu5N
reX2ANACGBa6D5fWhgo43SweZ1Uztu6MTFeb4oy0HOe57RtJwSHLpTj/NEIitR5ThY+lngGMYHUM
26o1fQoKEDKamNdMpKpzz4CVeOqrVxisaOMd1n7FPhN8mxUF+44+CdKybOm7j4gczq4hZKB1Lloo
78KIOECJqMS267Nrrx3aALcBh2usWytvmuedRZOzlkMuPtCuMLrzlkFgW6BquB1dyifrew/iBHpD
YwJVE2zYgHxMyy8TMCTNv/iiLDcMkLMEm9sEP7Q7ge710neLd/Gmd4MfhWKaDDC1ZoFzZ0Ie6mSq
2eVEe237drLgxAGXoKkFjLxJ8UJp9iVJWgqpUDP2uCVuWXANpy7qIdKyrlqPMHwGCm17H+/UXGP7
qjpoHq5HtRgP9RAk4ijkS0H4mpGJsYOgveMpoPwVO+TwMFAlfZhGlsgYvYhCm0ca5D9R5xiAOBzS
+gHyYMqWU72YLe8B8y0dsB9nRvTCr+CaXKt3nCAQBH1BqDpYoGEy+cSWRYOqhKjiOfGOcBq9ZwrL
elx9Fj7uksFMqJH11JWKLSh7Y623ITYWCu+ribxfzHV4yrcmXk6IsXTBsAiRbPPXQRo4V8qqCJWb
IRFedKdxNh67aJrIrOBMnJUM4LLJtSzm3ZgVW2jy6LJ2zA8gnmpUPHa6GNMQBLZ22FyEkFQepvuF
wph17sblJujdGtaLTTGwF1zN0UJVpR1+ZVV8otEDtgBhgKp07K2awXA0JmxIuyF9WlBaHAsMFT7N
DKq7Z6Rq16PrPZZk/aMEGaeZXSrX8+aOw65cZXl2YLdTXE1u9NwgXYGnObtj2+xDBK2THDxvI/qO
8x+1IUkX+Fs2lccJqPPeo7xxr/rqPixKefn9j8U8d2RfeW3zkaiJ+GOuFLpyHd5LA6sblJxkC1Xn
VWqst5k+F+1HmJ+EfVcAV1urCCf8OGaXJTaTQ+nTJakd8K0XVDuXQdZlHZfbH5Msu2tcsSBdR46Y
NejxOHHKfUV8vXAISoJDu7Fr9ymfOL6arYlBvqYHxmACd2PcqqWODsDNzeEtx8185eqOcFfqNiy1
bxvGQTAUF6IkmMoUr2lVl7ciIN8xFN77bM7nzgkhXjavnLFTlvIVCJ7eoLUFZWqW3qGRTFMur2WA
hBgr8JyR/rOAYzqUpa9EjsF98QMUpflLdtSvkcYrR9rjBp94QG5ioVI0dZhz9YgnAgif89NyVLW6
y5i2Euda/WAp8WmkrBMELchrHNucpkkqbLjG61Pii7fWosEuLIoziht4NWW9OAqghqiaxwRi1q5o
KGpRXlff2MYJNAVge4MJyyIk4aNP9AwV1J/W9NTGya6MNBsTfSKehztzcJHd/FcVuAIaoSr2HGhv
gEYgUXfIKDLPX1kNNyhyYb4div4ZHJWzpiuagHV1a9I67xDZXtX1kd9echVjKb7uCF0FLgHg1Iee
I6Zplfl0F9cLvDNDPqbG2QiFfIO3bjrcLzxEfynRn5wQt1BaIa2YU/okqVk0lCKoXQLJMTjcb1iW
AaRksUmi/CZpNDoiQ4/HlknsoPIg3+QotnViXCMWwz8daKNqW2GcS/o4trXKylNfdAjDcgHtNetq
427S4GkK4JMJqUodltwaTvyIr4sxfNWwGHgx7OYKq8hAh4zuSEWwvOsm8ts2JpRwPCFAdqZZYBaH
p92hv1cdeiDldZ1u1ku37LlvY74djNbxg4VjdzP67pHirU2uwXIDdYpzSNWlHJprl6Y7FhzUgVSA
TyFqrK2yeSongqFpwC5Xhj+h5/xy20eA7lcuG5UyYKAy3r181ql8+A1BkBVXTPp3iwE3rI6xGvhU
qoQuk5vd1LdBaBRI3A7jEPdLYg7yLAqibJHJtcYZZbzrwpNwOucq6Hd1ixNDWnROOLZDRaZfnSt9
dU5R8dpCoIJRl5/mpomPKbv9CT4E/SUWMHXBZUEPraTuZbXMApaxFV5s8kTbuRvRXLsQbbFmdFji
LU6AnVTuRwarb2tK2gjGLn50M3NvG4Q7xpFS0kKbvaMihCps3bfueGlU5m4LyZs+gTRJE0RzX/N0
wfsYPMCaoMopS65avCmSpIjAoMA2A/MnqxnsDbcQB4rdYHFqSEl+AJvoXcbxiK8z8qj3PHJPEQqG
nxP5wc0ODdYOWbJ79p3RixvXtXdzlsXnsMH10GCt33STeZAmimhUtdwYYXQAcRDxUKUJMO2misO+
iMGUGjd+OBxh1GHeKnl1MhOsGIOqdTBhVKlDYmlGoXh9UHUQ2nySPNHFBboR3K/8ZW7ImtcUN9P5
K1eOHgozXFW7AYOwEVXj1TCmB7sGNNhV443Ce0CTodVAf0fOcs38wivhETxOtLXmgg//WlY3xoQx
qlM2N1vCS9EsrHQt4LUc0qBCE9InG73mU3b1lBa2LrZSCV+LzLZI0XHx8oL0B++24vyIAl4kV+iC
HzF3FoT8+M7LUCQoePX4Bq19PwLL6nKwLoNg4EaLOA0sWoOwcklHTY+JuO5y55zmxvdkbVM4KKe6
J1HNQ7/Zmp57BJnBaEi3SV2prVE34X7s6SzwEtSK+QvXxZ1Y3E97kjHY4PKhaxVBC6XeB8JCYRXD
t4vNG3ZCNWl9QIHIiCGF4GugBDeSMtJNrLqc70TwYOKY5SowgNzWXIPml5/o44WjUKiXcosJiPz/
QKoAENxBBkNzLlr3IVKoIIRdAXum331KtGmSNRbXqYp2oQzPdTn74WoBHtlUioHOoMK2rb0F7zmZ
OBLwW9suyFLEPdCdJH9t8FKvYjv8xM4bXCL57JTKvVvwD9IdECresTYmG19cHA7Nq5GiMwEGGeWp
vY1JnnE09dstRafXjgGRmobgq7YHj2Sm9quvpDwVdeFfhqG8Iwu/6WzDvEMuUAqZT1b0Mwg/e6Ac
qTh4fUSRcUcHR5/Qr5NOwODjeTwA56bC2qrhUXTVFS3Bpxxl5Yks/HUwFBLWpPLpX53GvXDb+2qp
cTnPJO569xHS4HDVZ2T6I/ZRIFssBm+ZvvFZMgv4Vr9J8hAZx+NB3mXezoefhJLHirZmJ5IVF2P4
YXnAJY6SCbHGeZ1ThOI2GlmgNaTzC/6xNtzoaoKQcWJVJorxJCsH9NUApCGdWogYLNIjw7zgfiSd
mdXFtnNSbrYmujUyP+Ew1Tx6lWVjLo/3zlTsg2H2r/Miui1yHukOPN+NS8HzpqFNa4hStjGQXdvm
naZWnAruunanTbAEksyy+Jwr99OhSJRlFcUtY6yLEV0kScd6n9zsvitR5YpyeGo91lxLCVOipquC
4AjPCEJoWY73NAg+JE7NdBGYALOvse+f8WvvVJW+zw5Jv0nguQ+RxaMJAPRclvbaN7uz6GBqzIIL
3lIkccrhMUcfSqseNy4p5d3cLcPT5GA+X6r5iCv0QlYbbt9QgZIrF5zAZfBkTYJb3GIFE9IquBOY
nRGLk3UaeWvGktWIZACqE3p+V+lqcbDdCjYhhL2IqPKg9nngg9jvUgA5bqtTKfr/IUEpZ9G9pcyz
z1ECCEfx3Mj2XAfQ74gjVNsoc3ig95Q6sYWqW1aRcR6+F0l8tTSEy9sp+IJKSKKQcIE5vE0DKVsB
yrQxB2s7Zt4nT8oHkhwgkBvGN7KMgpIaED2Y5+8C49TZfb7NQ3KHZc6Q6VV1xSPFouEuj/xjp9Sx
CEP3DNcFpEninICw6UhOj6ZCBncponVqtbwfMJl5LrtIy8pvMIi/FSYPADX3VIM7Ct1Hbx4Q6baC
thNWeGGTSYIQhKjTMt0HJuW+xIwofKi7U++qb7+OeMDC7qW5stgnlFOvFEUZU0HdWlGSsm4gh5Ij
5kfKU1y/qyapfvw8DABOhcveH7PnxkPMw/G+jkr6kTjNbxNuCtzEIdGUYDh6/W1WoTkSxd8UXpVv
IbJ5GCoAGAt+8UZgHUZLfrAcTj1+YcLkV5J5LKSXTI9Rov1IoEJ2XUk9PAf8uXVuzBJ/c0uKr2l4
xlsQHZkeQZMAENvizPPAopbVLgHpuAHKA6tptCocL9k6gVvC+8SFxgquaKXc6tEIUeNiDvUrEWF3
M6Sm38fWd55XT6y66d4z0vMgaBAA6Mlvoeg+DDWdPWJsK3wubzn97zvfyV49p2mPTse2OwGgbLR7
f+hgQSZkcvpaHYRrXoezf4Cc+GiJ7iqSI4V0c3QZXEOzRMvvuo04KfryzS6CjypzeerUN6ZMH3FD
sN42mpKmJCZnugU6u7wRI6Uc5AKqfepuUp4QeOo4iI/YwoFsZ+NOeS2QUJbmBPjS/T9VtH9QRYO3
4Qb/EG8j+2jrj6//F3Lj9xf4G3LDRamytXlNmpbvIlX94asTFs29ni+k+4cg9jcZzfyLFA7BLUdi
kCdcbv3fMhqqHF8FRUz+Icv9nWz2/5PRMOL9CbiBkict3/EBEvBvrrbdfX3cs19GdrP+1bcMJ/Ik
Tpok7DnH0R7R1iDJzXNrPWAvBh6AoxlrCuOovwsF72a67tlrbH2aCC1datByRiGESpdORreBQREe
q05eudPBg3ikcjA0l2gizE+oiWkO/dgWFXUYGsZ/KDMSIcu7b304Bu1famcxAM2q32l3KaE4UOj1
quk/6hjHw8CjYBYfxavF1nnucHAhV5AV0F6QtICxZwOPmJ81YSBit5aR7eZvQMECBAlttdmkxfvU
Y9C2552s7+vmpRzS+/cieqwJK8rpImizKPd2f7ZnFKmAuUAvouUd4gKzsceqQdAmBFrYEjxUASAE
7cWo79zqAOViY+i4vbsKjfcyvwTE1SOSrjEordInMum/1nxRMXCkvod/uwKfX39UPHWARIbDocfW
V7ndqWl1Ax2WaXMtKZgdKMYx9o08gd5cN+TNzLfMP6dZvLFaXrPBekwRIzj/EKZS1o/fHXqKFet6
+qUobLUN+37I8MvHGqpFNVUFRuAKywAockB5jPucQkuJe9IZyH+AiXZI1vNLcxH52U/AVaK6FI9k
gYkfNEMr3gTVkj49gxFusnCjd5MJBwP/ooQiGPaSFF/a7N2pEwIqSTKGqQoOvjHeNMYxWShlB2sS
szcywabq0OQS8kqJOSViPaDYb1sm4SpnMFhMQS4hRwe7K/Ca1XLaUJ3VmjbfK31fdsCni1wTN9AO
cRMeZgIZQYyoKo9tyD6iyy8O9TvlsJxsxhQzvEjvgXMzFcT45l11CQaD1YatjdB48O+DgZ2cRW9Y
w8Egu4ItzRu3SY+EtFapfCSkOtlPtuPeqni446QfMOzEAKCRj9cmmcv2SqbqduFlG0OzHQkSLzpo
A9zeya4oal81LSKDXI51W5Gc2fk+0d4r33lOw7s44cCza1sSpHtbviMvFTIhZ8aZhlxrzi0yUrMH
sPfeYiNNafBuFqyv02Vb508y46LJ4BdSkmlqHx4lUOEI1I80o4k5FW0LhwY0SlAlpR2soWcdjYQI
WHxrEza04mU7eNPGhJFvzhm7pA/fJoew6fZzqC4IJo18Tkm1ODUO1GGKD/QTLNXz4iGPwl0AAPwm
o/A6nhiRk5qLl/uVgPYUFGe2uftcfLTLjy2empyvOAPWGmHTk0NuLCAxLsnCYu+CXECHSbqYda/d
7ZaWcXOhXxjjpDx3dXOgYuVx7L/tzltF5XRQyYuUzYbxas+6aY+p98Vgj19AjMCXB+lwa0w3Sfnh
BOWV2TwOtBlDMEjw6yych1U3vqfZqa+/4uXTh1chQrS5kEsv+MztO5pH71Vrc5wgacYlVfN5e9WT
jodQhUAo1TmPCeFI06c24sHVbVllu6utfBu74sDSi3OOoyiNvZktklDapgFsggTWPil+FE8i3+Ra
ak/mlG3LQuzs2j1m9Wfn2+tY0UHpAI3B6eVawSlST/rQJzBLmuIuNRkC7ZvCi3cMOttlWLZAak4O
j4sIdVYt9iXsfC0ckNdpj0mKbGKcWxF5TPicRVA0DmG7fKaA8wf/lR1qddV22A8J6X4oe+sx/m1T
VdK0mUdi2/sMtaXF6KRwD+7E4oQrWFDOqrOZPrDpAJ0D3GgHdH0WnDYXy7+4wVhcO2jLI7aqvRXa
9OhV821LZ0dZW8naUVroXL6dJRecjbyJBKLRXqqTwal7WknxajbJFxRjOjkNYBTB5J+EmzwLX5Au
joyvIPbOvhvlp8kQZ3wuT+QvW/Dw1J56be4eyKKtTLCWs/FA4A+xuQvUVhITpoR5J1i/IIpKY+N0
9rzVlCcYkc3OlMMvq0NDqAp3ZNrKJtZDOOe8IHnIeHU1CaGowu7XYac8lEyy1lqvL3tAHg3EfNvU
/p0q+YlSMzjwaEfmHzKwciXbKIdVLpbbdRQoFL1wYuG+SpIc6uhA5qaB0jTV+JORd1kO1x7VLnci
J6cVt5ugqE5xOQEahnzttoUFRjn56Zr1EDg15bB0BE15RReyl/4iJ9vzCTbUKVXzQMHgzOhNkX2z
6vt957704dtk2cAle/ojx/zWCYkEV7CMD8HUfs8UMBoxFoT0dpkn6mznoDj2ijoO7B3YtJsvkfR3
4+x8xqRg7tB5qzW5uoFOWb3p8KfhNNTmr0lDWpqGB2M4X4dmsut7uor8WHseWDDQ+Do0/g8PN9xH
ViuPMmFjnMfjfZ40/v3Q5teBxcM+CSjvJHl6Y4W+oiCW2op83icCaHQOsXoLrJBY/zJsGdqeqJdu
Trk/v6dq/ITiOW3rRfKLVd66VoDn++KRWEy+0ldGSyMtsU1wCc9dKJ4WM8P72cj7uH0FksIdEHQ8
xGx4BSbPZFbZ82HmSeKOzGSpE780pPoKgVVbLTjDVarkk6FKyYqe+yNoR/gf9imOzeHMOb6jX148
w9OML2nih4eQqPEMrqQpooH9BhZxPpwVAYL0NNCAp5F5s3CeFzBBq17j9GzoT1w27sWEtCc1cs+0
zWzdtSB8oO3XGsuX1b+RrRR6UnxDqRn0PheKn6NxfvhlZxI6GvGnYX9D/mEGFOrSlssyMabAIO0S
sTb4oK9H+81LCYX2Gh8YMhBtLAukYAPwJIMxKDRsMNHYQfkbQGhH39PUD1hCNVFQYwpT2mc0tnDQ
AMNWowxJV3/7nTobC48Hg/wQbUEZqQZ8FRnAWXdS445kPGIuFjSn9/FPkYgMk57W1wEvVhlhwTYE
PqmqNUesJXiRswj4Ihp6cNWMw3kur7g5FNOtSe08ud7gxq+L8KpO4ke6vOcXC12fPL99DVAT8gTz
f4hmsoIazht6ZIuBHSy4kaSTNbdymm38u7GEzt9cRya3T89nswLdkmwbp/myW44CrQZQBoAofwMp
IVP2GlGJsMn+DWplZIKvhJamn4QgLUcIIHuy2mepcZe9Bl/mEDAnjcJMO6CYFXRMjjZY8Lv8rSKc
tXMw9NHckPIVGKLrYPiMVPO2aNxmB3ez6ABwzprEqZGcPWxOGXQ/HDJZG2hsp6BarlTVc1VGVw36
mMR8lhgKb1kIlbuVxYs5kZiEH0ulSRXxniTNHi2o1rRoFnptHVlJAJnbuZ00VlSRpz8UAAV4PAMd
9TV+FDg767D+I0y49Ev9Zyqp7gfNoa49TolSg0wFKjMlv6h3GnLqQjsNUtenk4OzHVfKLq7Mel3n
GTGZxjo0JutOqcGpoUaoRvryrY36dtJ4VSEw+iQQV6vqytcAVhqPEUGqbbXPobPGGtPaaGArxTso
nhri2rrY790WYBpYqkPZG285xFfkfIpJOu4hqHOM+xPHMr5PhgcfYWthMTRAj5VQZGVVocmM7VX+
GzCrUbO9hs6Wzi2Zx4z+0TlczFUBm9Yz2VHBWy4PUUsmd4Rfq0G2LW7mlRe3CrQHchfbochGEYLD
GeK7a25ijsYYb5tNjk7GNifgE7Gd/VTl93RHfPcaqMs88BhrxK5XW9XOTCbzWlTfhVc3u9oUewpP
P3zHIkusUb00L6dgltw3R2N8ITuUK4jsgChA/IYL9eAmAWReQOMjlo9+m2skcA4b2NSQ4Ii64vY3
NhhXeycHbiqKWIJ945vjlv3c2dDA4Vijh4Px23e43KRmEsMmjqexuqoM55nAkrs3WOG0ofmeap6x
Bhsrr6dAUqOOB6DHCfTjPLtkGoYMXrmGtpjtso4op9DIZNzUKbkVMMot7y9k7EttAb0aNGoZzstL
reHLCxTmBBqzr7OsGs8calBz371ga6fDVSOcsf5azGnOnlaPaj9o0PNMsoc8F0sWBlS34u3aaCw0
od3VpEHRtFZYd8nSk9xG6E2dxNy6dnkmjcqR1Z5vLb+2joDuMMUZNaf+9scwQeZMRCG8FlA1aCYI
2bCr+98Qa/CItcZaL70DSdtBsdbI60gBvw40Bpuc/22owdgOhOxRo7KbqXr0uuFsWEC0g34kGd/J
w+Iw43VY5SC0kv22mZfx1Pk/1FSsmtKPTpVr7LzG+Yl4Y+wytGuj6ak8rs3syHvKZOIayIXp0bw9
2do6y4LsLqmtZ9+QKeYM8OCGBoUDXN4mGh1uwBCvNUzcgyoOYeWDCrcBPxxvkvRCoJn11PJC/dOJ
TGx9CV1GRRo+D0ZJCCfy1BsG+gDBwH1TEdMWL6V3M88I8tp0upKje0tVQoYe82mRnT3KGtjvZWxl
B6bNHkvEWqj22Sxlt4l0UKgnMZTYpF6sAkGg0HGiglyR1xk3uaD1TVZ3hXZI9DqCxMMdGF6cr9OU
Rsweijw5AXodreQuF9ZZOtmNM6Cly2lu8J3G3cb0muDKlbWWzMf7EdgKkaU43flztZ2setk0bAKu
Aejs5ADVq2utgeMVHJoC3bfTUStXh65ECdduSFjZ2sBKj9huwNrgHqzDtuYFyjnTHOstYOTo5Hhj
vp5H/8Mhaxs1j4EOfbEIJ1Qc/iQpyTgJPPHeQaf1uzSkw4PUWKrzYxlBMkMnykiIrEcMlau+U93B
LM1zX5jRAYZEuTIG+zq31cn3gRdbozrbi8l3OmdgkUnhi4ZKDgUPBANoLcJdboLC82pjo7oWKUWV
H2bksMJ3Dcpg1JmiAEzkfjFRPl+tRpsfUGTTL0sHriq4aijVkuaHuqWyrsEI1Yzs/pWHi9ziyJw6
8AVkTbRLJeNqDtr0KAN6EXLf6DeLku45XRj+5dsQvXEAcHXord8zV3C3hstTkGKpJ+IhEW+BS1pj
9eHmjHauah6iyvteCuc7luH73M3GriNPIVrarmsvOBRppRmuEG7cwfIAg5CZbxJPQNSvyj136qH2
FDUPa49FFD1a9Gqa2XDVweXGQeN9Zw4kEtz5w8GsmHf6FGE3gAfOWXBvZvFDl3b3aUvcrTI8Gtyl
CzLAoJdC70rpbnqueo9CNrv2r0bZfIxpdvSnj7CPf/GKPkoBCzo2lbVrSzgCpM5o4mJctAaG9Rlx
fOX3E+aXWl3ZdJ35trEyCpJXtUfznG/wbDBWsa5gG2aiCXNEGKyJrPjgT8sNW+ziTBcY1TEK65Ui
snVqf3Eo/eYVipSHo2/dEREl90C2IuDQsyzAQEnHoTb53hcnZ84cPhXx1pASdcrZpqksXaO6xAkK
GGyqV2wqwPVMTEUGo9ps6GervbDXB5w4BC0/OD68fW+Lty713XUOeX292BhAahamtUEtRy6nlzTt
blXrSiYafUYwN7aje8+Nh8mDnD+4H0WiHD7+8NHkdMLCUOYrlBPcLXZ1dnGOrHE55WuyNDywMkEg
g3NRrVvmlyK7F7L+zmziPrhZoWTPBSi6BBxN3fgE3sqFHpCpN6g0UTcVdmGusoDQWpa+hH64sUzQ
FDyyjyQ7OZASFdgWqLTsd2FuJDPiGb24PB6taOLRslDDbZic3xfPuc5w+gFVwv9lxVtBOm6TyCo7
NpB2TYBTezFWGYXPbBkI1J9cUPaMIbyAAg/Rq+tfiiTdLgAUziKd811Ug2gZ/Bjly1xemdr7dTLY
gD49SoLshZVJ23yPqVttidFN1SA34mVRhPndnFCAXVpIGdQStZDVrAyycZFz5nCRJwfs+MWQhqeC
DAxJVF5orgdnVbKbCu2qYhEKQrXvhgMPns8IB0/o2vQ3NzjqKTQjuof9t5nukmQ8jBT1rWlSU+s5
cWCN+fV7U0PkYipD7czcX9HoveuBrK68hCMVRs3YKtjbu9mVTmPbnCRB2VW2+zUHb6ndXouBGYSs
uUaziUcGxt8Q9GxjK8akyeAAb/p8jL2ggbdAHOnJ9E3UzHKIQleUMd4cGccvA5r8JvIKKPPuDGXd
OC5tcG+QEHKTvcmFuofgDK2JiqxaS6BJzY825/KpzHXEsV84HFgG1UNj43I4HtekJknDEV9MYwip
c+P/mhCwGe05R1lA62hT3mTT05RzmUBZCNddRIcwvGb3rre/KUL6cecg2KnCg/effXHs58gYaLs/
RsoQIyIgU07Jiu5TtDlMkfmWgvWK+gpzF/u4sbEF9itpMR7abBrgxxH8xmRxgqY5k9RJCd7R7EwI
mkTcbKP62MLcg8Gx4Df7t4tqBII93OJqgWeDiZ7Sn1s3evXH7kLF3JmrqkmbJyP84UR6a4viwe0h
d4qU+jovd7epmz4NLvNWWye/yrl+FSgs+FkGb9tblgv6BLRwoJbdHC+IeUkNjM2wMR6tKo+QS9Vk
G5LftBeK+tjwSZCnmCi6at7LISJIEtfseUk0+hYlodDpluijwQhDJZxXrsM0fiqH7jC0w20li7PR
Dt8RYTR8JTFQOLB2Mqdx9lvWxgeJTn+nkvTHTTGrKmEaBHR/J1pHusbs6gJjDQBR4B9dHdY0FtyS
NKqS8XPwQjUep3jMuJeFtshgDoyrjtEBg+ib4xqvk2jSHXmp53iIHrrA7HfZdB9YXbtbxPAjJrxY
8OHqLckWsABcbLlGXuPR46DgHSUQHHg6m4XfE3/5dD8Fq4STagoMTHs0IhtMVV99uwM6ePRppeG5
TXWdoOYSfix6LTD65Pmre5Vnj3E6c+TN90X41pNuZrm4kWZ9TGigdApvH0fesaqDcxAgAJBXPBlI
GjmwQ8qk1o0BZo5rixBhQdhmyG6Dol0PsHiLhQvN3XgIOXIJD+2QHVRQvDWEPJMpOs9L9ka/x1oZ
066Sb61gjz6G8KXt+BPOkgi+mtI718ld8+bW0a1lvUT2O3fcaZwJShBooed6tTjBqS7La2rANthb
Pj0wzR1LoPEFFCVa/6CeAjVdRskTW5ZsmPgWDW7HsXxtGj6FoZmu3K49Yw3NHJIfoGxCl8zLYO4h
5dx71tYugx1qALqNi2xS5NadcLz3VjlbiSeKXXGAiuVO3aZkGA58SMHeRDPoEJ7DvN7aSfEwsgzx
h5/Ihn6kAnvm9AMlJbCOXpoe8GG9uDWA5Gy6HvhkbD96q2CqKYqRbazZsT89Rl12KrON2TS3g1Df
wnqyat4MY7Mqk2ybZtyeOHQdDxxVdNVxB8eGvB7K63l22tU/d7n/lV0uC9f/lJOS/6//+edIxO9N
MH/6/0QiiDB4vg0yhUWp4+nIwR97XLISJtEkVwYu1kLX81ge/0ciwjI92I8CdIqHwMof6qpBw1NI
RABOsdnyOmx76WL4r3UnsKv9UyTCE4FlCvv3X+e4f9edAM1qkAgYFgF+L0ckQnNwqblTrgN2iELE
lYFQxkqvusvHsz+jgXrJjZkCqlbLaxW/IakfHQVcQ5iYZctyAAjl2JekJQtVAxKFOsisyJ7M4Hpn
m6ATtXSbBqbmnwJoJAHPDYvgwpuqKPCrTZe4ejMxgawdqV+ZUfPK85OTLB0IVTo/I1jRRjjgehmd
iqUKwEr2Hun0zXdxlSf+ja6zHaeORr7hqQEyis6/zZIAh21pUFwUQt5ySrYc0fjmt9TdGN5hLn2Y
8xwr6hBJMYM53AY3CrQnZ8juOaZRehU8lPH4mbEK2dWvS8qhp+5RLf3auxZ5/Mqpr15XorW2g/Oq
Jj7PED7w0hu3hhX55Keodm6u2USe/ck9AN0iIGYxnPYBIxnaxTepcYMO59fIbZFBm2lHlpJqR3vm
WB1EmJAE8Cmf2krL1E91+27MHWhzc7Jl7WSvoi5C+WGLZ9fereEuFF8E7kOWW7sgEZ+ju1yW1H8Y
vJKVVPK2JEl45M116SYy+paN8dwNEp72eLPtqss5p9q3VpPcM5F9mr1dA+1n9RqWaM9J7JDtZhGP
A5ddd9DdicbF6x+zhTCce7fzs50yiZ7A+v7IN+M4VecZhRSWV7k12AptxyFu8FoNL8VcHp025rdm
33cBK6SqkzdQaMM1HG2a/ArnSPqLIZUA/wggFGUC1kw7ehDAMS/LqKwf3WVgye6P6iQ73+RQNf1C
fnmZEx75isfpLm6Bezn2qkwFDi9649fDHJ8Jx2DGKvkNeOOQ67Ak17107mI7j85DBa+sMqluD1gQ
5iGyDyXqpscJOLHA6FfxfEOfpw9tf1w3g89InGkT44LgJMUDibwvy/8RueAV0+XdalxY3S+VI67j
wj5xNea+uYMJDSaAoGbbjjQ7Bb69GUb7pqc+kdiiT86FF8xgem8VmIQrMytiugUQt5Xv7ozUqdej
JIOpFmxRBBsgCDmHdm7YCkw2Z93JgHTDoiurLkbKoJW0ODBooThHLs5R6idvOteqTwW9Zivfj1Kq
w25jDmWdsxSbPpw5vaoCrpfx1o3gkGsx7cR7anDnKgxd6xpTIRZqEL3oiRs/4fU31qwgcZO3nHrD
tKXtKeqdjZVaj5CUp49yBg9ipccJ6qB5svMAQM1iR/s6m96cLj46yNt4gP2fltjiahoWDaC1E0Kd
+//N3Zkkt5FcYfgqDu+LrnlYuBcYCQ4ixUGUtKmASLDmea6dHT6FfQwfwaF7+UtQUoNsUi03OmyG
N4roBlhAJSozX773f//zKxR1OUsixx3tGOMWA0UEbQi8BIErfw8B71gUvUgl0A92ohYaNsLNOfJ3
XJt0pNup3ME7ZiH9iYgMlCJHyqAnV2bdcoCjJfBszNwBizuupIVk6iW/m3iZVqwquztX+vZDJkoS
DhLzMBA9ttiwHb85bR1b+IITJrQ6jdIzQkDPWuYajDBuEQgXQ87qaZcbmMCNJ1KBASiaZSx7YhbJ
ME8/kv26tQEVJgh0UUcrw0Ia0HTpMb4nEK0XfVp9VLHSEJXDYGqCbBH5Ir7D8hOlbD23U2/hRDRG
b7pIPwk4SHJMuETNjnNyJ50rHOVpfy4vEldoXSmww49ydsjNC/AOvIVyLBKSIF9i/0FzDxRrGDKq
h6mZ3KAMz8nA+gZSWIxCcqkjPAoR9MhpsQzy5h5qKZ3BeZ+aOu0+ugqbJs8HCqpcGgrmKo2u7OqY
5C0LQEFrnUFHSXclSbGyQt4B4a68DR3alDnYFlw3dG1vDPqx8JRZ+A3g+Zr5zoJEgjW1aaQe0rqL
lIBJidCEFuvPYt2hMSQIBC1DiuvYq2jDGdBwI6EvTd8R+9UjhpolpVK1pRTUV9kZdSrkRr2EOLTR
702LikPib/Wi3LqeRegrS5bpQLZooDreVwMMAX0aaaVZpMf0BTHZH6VxqmFfi1+OT2gdItypooo0
HtGgTLROaZrK30iPBrYCS8cVClktjvE54x60Lj2XGyrU+BNMKrXEZnRhYiF4hJXHAnUIzW4ti14n
Pr1g+dOrAVuKSaooC447/VwHj7bBpBPBS5uCnE7DK2dLUpcR6TLYakNQ1gq4tdsdwnteK4LCVgSP
XWlvwEH8M7mB1DYFs12ycJiC4jYseO4RsNtrILzNAIPMKvXHaR0BSo05mwGil2mB6jey7cuGHsQc
6MkbFHRGYobE+GZZ5aE7CHfkvPKAqmJEsVjyyx532JF2B27MLUs6anP8F2wADrWvlLlrxQFW7Uc1
3tJIQyDbJWlgLXDPoxPyni0Q1aIVHDxNCD7Q6kj4WAbrSrDyuqDmc8HPD4D0UaW87wC86YN7jtWc
wVlF6ZeDOhy6arnAV2zSCCo/q+HzI0D9ShD7rP+w+4Lix1+HVGLP4iAI/1SuLpOWh84V9D/neGSr
UjYhYiBJYlurrPXXpvAMKDEPSAtcBNSiYzGV8PsuSVR7rG0LHdOBQLgPVMKHQBaOBLIOLR4hz1eF
W4Gt4lsg7J0qEvxMeue4asDuqeAuIOWbeSV8D+KuRrYhtRfk5dn2JMruMNSnkYXyPsCEtBcOCvqI
ahv1AK4Kwl9hSOSTPB7Pu9bG/wYHhh4Xtq0jg/BmoEZlCq8GC9MGR8e9Aak9ewMpT2wdVPoz5Rg9
Vk7IxLKd+wqvjsoxWVRpVIR0NJlqHZYyquKRWA3ZHaxjuWYV82MciuM8PUusVDqxonHmwCpCg2cN
T2oxvue2aGlEW7h5UEn3mdRROPSpRgTRuvb1ywphWDBYaFpahDO2XNxSUFJmeape+FZ9gUeVg1ze
bWetfSmITT5mWg+FP2sQOs6lrj4awhDSUseLq6fDRMr+NVPgrZj+/rCMK2ntjcGqxw4FF8oAQ5G8
WRY17Jjby/T8sKIPlIdhMWyRKtSry87mp7NJ0JYj+5kSZfJULrIbPVXGGQKaRYeUK/Aw7eHI7h+W
EbThaLHgt6NPnDvSatqEufG7dqUCVcxs6SKLSEU0Zvtm7Is7/Lz1o1BSjpKiV98GHqq3Wh6JSCMA
UKfp4xXFdM6WBv1SzVRUmcaRbIl72UvVeeIZKyoFJIhlQLjWoaqakbysPDU6kqLxMI5rtD01MGWo
gfQSfWgt0Gzu4+JCkVOkcm9c9nBKrGRyhQagsexP4JkunN4tjTKcM1J7s5ru4SRVJfrbMz8pud4O
NsY9LWkR7H+WroIqCgmS94bs5LFoOByPhxjhINou0/Jtk+Dx5rooxCuTXDQJevILeOrYiQr86nYc
pPG/A9fw23YTegogdEJxrRwVFC5JS+K8slT2qaBYIUEdpjjuZFOlsi/Njj5ksWFeJyZmzziqzHBD
K2kRQC5iKPFlK9mo+BVQedD32sdW1Hars8JvAQruMHuwAF+CenKO7WlHh92gW3qCGGwFO5jlK02w
hBXIt+ycaQZwTO1AU2OQ8K6U9HhOKww6Y4MkSiYONo2gFN0+OsMCN1mWQaueVfV72YAm8UAbY8Jo
Th90ixVyAUE/ViMF2RZPQz9Mj0ZBSLqRI80s9aiMgpzZQ62jQDG0aILsystI7vXheCN3CH3cMTpu
PYpNQyl/KKUwP/LLAdOnTOhAVLQYZaUbdHwcPyl6etmVvn0yNmV12nKYUe5FonUEAE0FCcraTUlQ
0KEJmGiJN0UFNVoNt7iQNYhokVlpgizFfwLGdEubCu607lR7HuCJNTFb4zDzetz5CtzmU/ikoRRw
rnNTURhawaSAq2gfXbMiOCjj81y0vRs77jvPxlMJp5cpj167VIBkdRRyCk7+vT2ucTbCXkLwtGRe
Dl0A2w7QdhTEbSTYW8vTrg3LYeNHU5CC53pbThdgtxfkriMY3k7QvFQeLUH3ohprCyohPmQeiwZ8
gCCBW5DgRrDBlCZBfKu3jbOKy3UMQBypzaHhK+81QRbbHQFgF9sXuXCzHBvUBxGiPtYFUFxZPpYE
qLz9pwNbtgS/PAiSGWRlRfHTmtf2oFFUKN7Ijgz3LNSWeifUdgq+VYKNNrx3mqClQ7BpdBIgdYDU
uSCqaaYjLPLQHCGIqwV1jSzwAq/I/jhQbxLBZesA2gVc62KMOeTkgt7Wwbg7wXNjCXkkAXj3gvRW
BfPdAH/37AdTQ7Upr0PpgKoEiHMxI0jyUwt0PBQMudKG+SRTrxtBl0uQbssW4NwCPO9LC0sqVKAI
j2H3BJ3egqlHEWVd9OizkMhxaguW3RJUO6ss/QtoE96BWyE39aTw/ZBqGxMcHuk6bRmo6TQ+pDwF
tZNasPNNLypY4PQhdRDcQkL8Y/yFIoh7T7D3rLUJ2tRx7gouHycfVnZI/Q5kPxbofkS5Ez7qQ5yh
YY0Na2B9JbWbW7R8020Lfqr85BEerrDAiy0hZemS+jChZi18AzQU5G1uEkMJT4HUIlQ2bxysBsjv
6jgrI4VuqlkBTTqphC8BzQEok9GZhQZMdGfOJI4OXXMUy925WWjWMsTgIBNOB6g9QY1okCY8EKic
RZxDz03hjkDhuQTWqfN5kUtYHuChMDrpB18y71XhrpAW/sdeZu6qovcv1c0pXTEdsCLmuwwTyJFy
A4rMQoZxA7ECugPh5VAZdFDKtStNuDwM7KJLluJzaTwc0ZMZCQrbwC5ph1ZyMsrHaSanCieYN1JA
YV7LnJXXpWemV+bHJJQZCa19K7XdvKgpWUveZrDV4xDXb/KgwSeIx3ejCh5qt3R8zq0P1IyXqTsU
qwTeiodW57tzqC5pogjCH0eToH3nfGg7fWOaaoMxtC0hP0Za2ZtrlyoxhceEchlSPJoREiHYzH2Z
nTVP8W3rRlYM3B8WekXiJy9b/EkJl2uf3RqW6zqBQ5/QDQ10yG2zYcbJ8tTLgdM6yVi2eaYjtxz4
LWgQeO/GdUZdpo/e9Il2GbJXOQnsgGXrHK8Me05Pxo99jMqnMwhFFKRDptgzFc53LhKBhaMb+Kvd
p86gcVLml0F/EYcdPUQH96qxbeW4bg577CowBMqRWaT+ipoIpjpmOFMLqsUDRpqO5beX1G4mBEvR
SQzPNhB7LYtOOYsaB1dzWnjg+RlYUzPqjqThXKvry6bEC7xPvJmuGw6HfJI9xiSUu4k2SOdpRFsy
2w7nFgznrEEHQqchOt8EcXftlOyutdS9i1Gro7Z2znQTN1i9RJDp2p9g2chXa+yLxQDyV0kNkYXX
S5zkZnVV0APUTQnK8pxuQDJSgjOFnvdrjWzWDFtxZjzi3ikt1jkmqGN9mJcNe4iq+zPNST+lORfw
43dF7YZHgdudkoCiaiDVLLFucVhyEEG6HGGMxMIRca7QAtoauG2xqQtM3Ttl00lszfgX4tkrVWeK
MAStRNZQLbFIISbrqU9kJmD9YAR4N5XmQhPxQEdYkbCBKkVULXrcFLIegiNG7lMxHWW01XMpC06E
4SPx2anEPU6Q61Hs9volkyWbd0lvzFTyGQHHoEVKJySuKn9MTE4MEPgwmsMKZ2Qa24XUF/zCnoW9
jZckpsmg+PU8DaV33RAIcEKbKjiAsbBjvGWj+89qEOpuTG7GkQZI2aburCPV49NiQ1sOjtir5GXW
U2oheHcnqYSHhVG7q1RyjpUgdJYxvcwcTzZXsje8TfuENKHCoksbITGtb9CPYDds+0j552FCZ7qa
CBUVAHbJsnHU99U1EdZlmeQO3TtMIZlpl2OjXaYRHZs0pD1jIQQfTXrsyGj1ak1E28pHOYfIDnsH
gq7sT2ipcoVRDUs9BhrTkLxQRZiA3BaywI2i6f9ZQeJPD85Es3W9nqd1UA9vm005XGyo8dbfACvx
6tag6Cr7bW/6Sm49f6E//HiJA43hkxLH9nttv/T3LhOvubfmboOTu3Zg2LRUIvXmWLIlayBnMSLR
Ly8rxgGWTXBglq2w8jjmg8nUzjC9NBDfv8eHEf3+ex7dwC2nzVr8El6QpRRmtj/O6g5UzeEbP6ry
vDAET66wMwTqgUIV0LQVWgtpli0uuDsEzoEuc743bVNnxaPMsvvMP/8T/sjt/ch7Hg3B+i4JUvTg
dRnc1o+GQKZeZcoQfj8yDk8uszMO+oFCWUq2DNnSRGHKeTwOFkZe2H6ZGnIh2gXYvMzn/fcfhSc3
sPMoPIzDDz4PTy6zMw7qgaYRJeAvbFiqahoM7O7zYB0wOJpDF3XDdEQF75WOw8P3+nlBe2FevDwO
2gEPAggrPznndIzbHg2DfUDYbRi6QQhlyTjDvcphMJy9V0jlwJTRjmN8J+sakSHzf/dxYHmA7VVM
xkATRnevdXl4+F57PA5MC113FIirL0/Eo3GAaZbZQXDb0GRLUber6KtcHh52sD3GQTuAgpBZHDTD
JEp/smOqMNwa0AENzgyYVkTbr3JemLK8/V57jAPbpsOuw0r4TeGwOy8MHhc0E7aGgpB/vmzTr2+7
eAr8/4ZlEmcr3WDj3O6ayDl21wdVPXBU5CO6QjobCcnDcvTahoE+Pvs+Dsx/NgGeBo0gQrU0xnX3
cTBZJhVDNk1yVOgPxax5bcvD1gh1711TORAyHAfZ9HZX1B+Pg3gcZN5A2s62DdXQXufywLzd93mQ
iaIAS0hqWUjbVWFAsfs82Adi3SAj4xBaq6bzvzpYPAl/dqPJ7fOw93YhH5i6hXOHodmybTja4+VB
sTDV5VHgHzbO17s87Hu4QPTGzesyWJDFfvA0mmTXVOlop38ZhFe5PBDvb91d9jpkCTtktktbIZC0
2TKExcvOtGB5IJhWZKoQvGRxznp9y+R2HH6HaSEOkyq7AQdrQ32yXfA8WKQjmBGcwHDq/0+WyR/Y
W7+lcqZ+EN/NRTIh2FAr+mWu56U3fE1d/PL1J7mJR2+8GvLNw2c/rDPiv396tAJtz9M7L349X28/
58uff7nBX370o8/6eldf/+dhsCnX5a0/bF8YvnzNN+uELNBJ82nzkjM4G+LP3+fPf3z0bXf2iO9d
/ld8x7e5HHFvv+3q59ndr/kx7fkJn3+sm+Ken3K6/vxXzOGe+R22M44VeN/f4fNf/vXPu/F52yri
0r0v//fvi6n3HJ9ZFqfZ53+8/BmEUvveAhOBZkjB5uuVthnGh7QS56V9r34TYBr/4k9syuwF+37E
cROuu4qCZZ4lGfKkZ2/ld5jSp+sx64LN7fMfwK61740wq+P1C9+fkHrfy9+syyT4/DcxUqgQEFM8
fyNsc/t+0vl3fojfYU5/XN/62V0a8Fi9/IP/6uR+bkv5ltv95UbzNXf93J893kXFO27jzbr86d8A
AAD//w==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l-P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/>
      <dgm:spPr/>
      <dgm:t>
        <a:bodyPr/>
        <a:lstStyle/>
        <a:p>
          <a:r>
            <a:rPr lang="pl-PL"/>
            <a:t>Lista instalacji 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/>
        </a:p>
      </dgm:t>
    </dgm:pt>
    <dgm:pt modelId="{F8A95D65-6CCA-4E4F-A30E-39E5E7C7E6B8}">
      <dgm:prSet phldrT="[Tekst]"/>
      <dgm:spPr/>
      <dgm:t>
        <a:bodyPr/>
        <a:lstStyle/>
        <a:p>
          <a:r>
            <a:rPr lang="pl-PL"/>
            <a:t>lokalizacja instalacji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/>
        </a:p>
      </dgm:t>
    </dgm:pt>
    <dgm:pt modelId="{02CCA218-C7F0-4A14-91B9-1F40FB518121}">
      <dgm:prSet phldrT="[Tekst]"/>
      <dgm:spPr/>
      <dgm:t>
        <a:bodyPr/>
        <a:lstStyle/>
        <a:p>
          <a:r>
            <a:rPr lang="pl-PL"/>
            <a:t>Analiza statystyczna instalacji z uwagi na: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/>
        </a:p>
      </dgm:t>
    </dgm:pt>
    <dgm:pt modelId="{7AB467AF-249F-46C2-8D5D-2759547490C4}">
      <dgm:prSet phldrT="[Tekst]"/>
      <dgm:spPr/>
      <dgm:t>
        <a:bodyPr/>
        <a:lstStyle/>
        <a:p>
          <a:r>
            <a:rPr lang="pl-PL"/>
            <a:t>zakres mocy instalacji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/>
        </a:p>
      </dgm:t>
    </dgm:pt>
    <dgm:pt modelId="{5F2D4ABB-7258-422A-8400-99C86F8F1752}">
      <dgm:prSet phldrT="[Tekst]"/>
      <dgm:spPr/>
      <dgm:t>
        <a:bodyPr/>
        <a:lstStyle/>
        <a:p>
          <a:r>
            <a:rPr lang="pl-PL"/>
            <a:t>rok rozpoczęcia wytwarzania energii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/>
        </a:p>
      </dgm:t>
    </dgm:pt>
    <dgm:pt modelId="{9554B709-92F8-4188-85B3-E4883AEF4485}">
      <dgm:prSet phldrT="[Tekst]"/>
      <dgm:spPr/>
      <dgm:t>
        <a:bodyPr/>
        <a:lstStyle/>
        <a:p>
          <a:r>
            <a:rPr lang="pl-PL"/>
            <a:t>inwestor/właściciel instalacji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/>
        </a:p>
      </dgm:t>
    </dgm:pt>
    <dgm:pt modelId="{B3163363-C972-47C1-90B6-9B92073D9457}">
      <dgm:prSet phldrT="[Tekst]"/>
      <dgm:spPr/>
      <dgm:t>
        <a:bodyPr/>
        <a:lstStyle/>
        <a:p>
          <a:r>
            <a:rPr lang="pl-PL"/>
            <a:t>moc instalacji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/>
        </a:p>
      </dgm:t>
    </dgm:pt>
    <dgm:pt modelId="{100FDA97-E50E-4E7C-8478-2BFEA6187D43}">
      <dgm:prSet phldrT="[Tekst]"/>
      <dgm:spPr/>
      <dgm:t>
        <a:bodyPr/>
        <a:lstStyle/>
        <a:p>
          <a:r>
            <a:rPr lang="pl-PL"/>
            <a:t>data rozpoczęcia wytwarzania energii elektrycznej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/>
        </a:p>
      </dgm:t>
    </dgm:pt>
    <dgm:pt modelId="{B75ED07C-A3A8-4019-BD70-7391E2160760}">
      <dgm:prSet phldrT="[Tekst]"/>
      <dgm:spPr/>
      <dgm:t>
        <a:bodyPr/>
        <a:lstStyle/>
        <a:p>
          <a:r>
            <a:rPr lang="pl-PL"/>
            <a:t>lokalizację instalacji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/>
        </a:p>
      </dgm:t>
    </dgm:pt>
    <dgm:pt modelId="{5951302B-2A82-47D0-8020-7A31309B15A9}">
      <dgm:prSet phldrT="[Tekst]"/>
      <dgm:spPr/>
      <dgm:t>
        <a:bodyPr/>
        <a:lstStyle/>
        <a:p>
          <a:r>
            <a:rPr lang="pl-PL"/>
            <a:t>Wiatr na tle innych źródeł OZE</a:t>
          </a:r>
        </a:p>
      </dgm:t>
    </dgm:pt>
    <dgm:pt modelId="{A2AE48CA-6A41-40D0-9AE9-84656169710A}" type="parTrans" cxnId="{87758135-8B79-481B-B1C7-365D05D7E139}">
      <dgm:prSet/>
      <dgm:spPr/>
      <dgm:t>
        <a:bodyPr/>
        <a:lstStyle/>
        <a:p>
          <a:endParaRPr lang="pl-PL"/>
        </a:p>
      </dgm:t>
    </dgm:pt>
    <dgm:pt modelId="{0BAD6EB9-3613-4947-BCCE-504831E6D425}" type="sibTrans" cxnId="{87758135-8B79-481B-B1C7-365D05D7E139}">
      <dgm:prSet/>
      <dgm:spPr/>
      <dgm:t>
        <a:bodyPr/>
        <a:lstStyle/>
        <a:p>
          <a:endParaRPr lang="pl-PL"/>
        </a:p>
      </dgm:t>
    </dgm:pt>
    <dgm:pt modelId="{2719192E-E72D-4162-8227-BFCA92F50645}">
      <dgm:prSet phldrT="[Tekst]"/>
      <dgm:spPr/>
      <dgm:t>
        <a:bodyPr/>
        <a:lstStyle/>
        <a:p>
          <a:pPr rtl="0"/>
          <a:r>
            <a:rPr lang="pl-PL" b="0" i="0" baseline="0">
              <a:effectLst/>
            </a:rPr>
            <a:t>Skumulowana moc poszczególnych instalacji OZE w poszczególnych latach [MW]</a:t>
          </a:r>
          <a:endParaRPr lang="pl-PL" b="0"/>
        </a:p>
      </dgm:t>
    </dgm:pt>
    <dgm:pt modelId="{91E0F232-C089-46B5-8E2C-886C2F9DA32D}" type="parTrans" cxnId="{41EDCE3F-39AA-4199-8CD4-0D55B7EA8313}">
      <dgm:prSet/>
      <dgm:spPr/>
      <dgm:t>
        <a:bodyPr/>
        <a:lstStyle/>
        <a:p>
          <a:endParaRPr lang="pl-PL"/>
        </a:p>
      </dgm:t>
    </dgm:pt>
    <dgm:pt modelId="{17869575-3330-4126-B112-3BA35C65B8B3}" type="sibTrans" cxnId="{41EDCE3F-39AA-4199-8CD4-0D55B7EA8313}">
      <dgm:prSet/>
      <dgm:spPr/>
      <dgm:t>
        <a:bodyPr/>
        <a:lstStyle/>
        <a:p>
          <a:endParaRPr lang="pl-PL"/>
        </a:p>
      </dgm:t>
    </dgm:pt>
    <dgm:pt modelId="{63F064C5-C3BE-4B4E-B7BD-DF800C1BBA7E}">
      <dgm:prSet phldrT="[Tekst]"/>
      <dgm:spPr/>
      <dgm:t>
        <a:bodyPr/>
        <a:lstStyle/>
        <a:p>
          <a:pPr rtl="0"/>
          <a:r>
            <a:rPr lang="pl-PL"/>
            <a:t>Skumulowana moc poszczególnych źródeł OZE </a:t>
          </a:r>
        </a:p>
      </dgm:t>
    </dgm:pt>
    <dgm:pt modelId="{607FBFCA-5EE3-46A9-A9CB-CE5140BD60BC}" type="parTrans" cxnId="{6DB80A93-300A-4A95-86FC-E93E80BA5957}">
      <dgm:prSet/>
      <dgm:spPr/>
      <dgm:t>
        <a:bodyPr/>
        <a:lstStyle/>
        <a:p>
          <a:endParaRPr lang="pl-PL"/>
        </a:p>
      </dgm:t>
    </dgm:pt>
    <dgm:pt modelId="{C2C2947E-4915-4F29-98AB-3E586CF840D8}" type="sibTrans" cxnId="{6DB80A93-300A-4A95-86FC-E93E80BA5957}">
      <dgm:prSet/>
      <dgm:spPr/>
      <dgm:t>
        <a:bodyPr/>
        <a:lstStyle/>
        <a:p>
          <a:endParaRPr lang="pl-PL"/>
        </a:p>
      </dgm:t>
    </dgm:pt>
    <dgm:pt modelId="{2194292F-8B5C-4AAA-8A93-1D712382425C}">
      <dgm:prSet phldrT="[Tekst]"/>
      <dgm:spPr/>
      <dgm:t>
        <a:bodyPr/>
        <a:lstStyle/>
        <a:p>
          <a:r>
            <a:rPr lang="pl-PL"/>
            <a:t>Mapy</a:t>
          </a:r>
        </a:p>
      </dgm:t>
    </dgm:pt>
    <dgm:pt modelId="{E32DF992-AC87-4989-94E0-AFCAC0177351}" type="parTrans" cxnId="{F610605E-E338-4270-9AF9-B47D2732777F}">
      <dgm:prSet/>
      <dgm:spPr/>
      <dgm:t>
        <a:bodyPr/>
        <a:lstStyle/>
        <a:p>
          <a:endParaRPr lang="pl-PL"/>
        </a:p>
      </dgm:t>
    </dgm:pt>
    <dgm:pt modelId="{C436C101-EEB1-42A4-B9FC-BA24D4F063D0}" type="sibTrans" cxnId="{F610605E-E338-4270-9AF9-B47D2732777F}">
      <dgm:prSet/>
      <dgm:spPr/>
      <dgm:t>
        <a:bodyPr/>
        <a:lstStyle/>
        <a:p>
          <a:endParaRPr lang="pl-PL"/>
        </a:p>
      </dgm:t>
    </dgm:pt>
    <dgm:pt modelId="{2EFD81AE-8D50-4FA5-B864-F4F45FF7163F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wiatrowe w bazie w podziale na województwa</a:t>
          </a:r>
          <a:endParaRPr lang="pl-PL" b="0">
            <a:solidFill>
              <a:sysClr val="windowText" lastClr="000000"/>
            </a:solidFill>
          </a:endParaRPr>
        </a:p>
      </dgm:t>
    </dgm:pt>
    <dgm:pt modelId="{9B4F02F5-AA61-416F-B02A-BD66A6C71F61}" type="parTrans" cxnId="{89589936-EF62-4381-970E-8ED456BA367B}">
      <dgm:prSet/>
      <dgm:spPr/>
      <dgm:t>
        <a:bodyPr/>
        <a:lstStyle/>
        <a:p>
          <a:endParaRPr lang="pl-PL"/>
        </a:p>
      </dgm:t>
    </dgm:pt>
    <dgm:pt modelId="{7D810AC2-F9DA-4824-888F-4D297EBF3E7B}" type="sibTrans" cxnId="{89589936-EF62-4381-970E-8ED456BA367B}">
      <dgm:prSet/>
      <dgm:spPr/>
      <dgm:t>
        <a:bodyPr/>
        <a:lstStyle/>
        <a:p>
          <a:endParaRPr lang="pl-PL"/>
        </a:p>
      </dgm:t>
    </dgm:pt>
    <dgm:pt modelId="{01131A0D-EFAE-4CFB-A666-37BF3EE8CB48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lokalizacje siedzib właścicieli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wiatrowych</a:t>
          </a:r>
          <a:endParaRPr lang="pl-PL" b="0">
            <a:solidFill>
              <a:sysClr val="windowText" lastClr="000000"/>
            </a:solidFill>
          </a:endParaRPr>
        </a:p>
      </dgm:t>
    </dgm:pt>
    <dgm:pt modelId="{7398693C-F464-46FD-AE52-4BFB4A5D4D61}" type="parTrans" cxnId="{D59DD950-8296-456E-9D6D-F2B3EF5DE122}">
      <dgm:prSet/>
      <dgm:spPr/>
      <dgm:t>
        <a:bodyPr/>
        <a:lstStyle/>
        <a:p>
          <a:endParaRPr lang="pl-PL"/>
        </a:p>
      </dgm:t>
    </dgm:pt>
    <dgm:pt modelId="{C3EB39BA-13C1-4D6A-905E-E1573C34D294}" type="sibTrans" cxnId="{D59DD950-8296-456E-9D6D-F2B3EF5DE122}">
      <dgm:prSet/>
      <dgm:spPr/>
      <dgm:t>
        <a:bodyPr/>
        <a:lstStyle/>
        <a:p>
          <a:endParaRPr lang="pl-PL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4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5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5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11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5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11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5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11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5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11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4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5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5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11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5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11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5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11"/>
      <dgm:spPr/>
    </dgm:pt>
    <dgm:pt modelId="{7AE34E36-D467-46B5-9055-F0D6233E3971}" type="pres">
      <dgm:prSet presAssocID="{B75ED07C-A3A8-4019-BD70-7391E2160760}" presName="vertSpace2b" presStyleCnt="0"/>
      <dgm:spPr/>
    </dgm:pt>
    <dgm:pt modelId="{B8561BF4-9A09-4FE8-B977-7F399BEA88D3}" type="pres">
      <dgm:prSet presAssocID="{5951302B-2A82-47D0-8020-7A31309B15A9}" presName="thickLine" presStyleLbl="alignNode1" presStyleIdx="2" presStyleCnt="4"/>
      <dgm:spPr/>
    </dgm:pt>
    <dgm:pt modelId="{521E4C2E-FA44-4A20-BD98-16D53D3F57CE}" type="pres">
      <dgm:prSet presAssocID="{5951302B-2A82-47D0-8020-7A31309B15A9}" presName="horz1" presStyleCnt="0"/>
      <dgm:spPr/>
    </dgm:pt>
    <dgm:pt modelId="{8AA797A4-5E7B-4FFB-9B92-B839DFBB0D95}" type="pres">
      <dgm:prSet presAssocID="{5951302B-2A82-47D0-8020-7A31309B15A9}" presName="tx1" presStyleLbl="revTx" presStyleIdx="9" presStyleCnt="15" custScaleY="65797"/>
      <dgm:spPr/>
    </dgm:pt>
    <dgm:pt modelId="{EECBCA6C-4418-418C-B2E9-45CD3B7CECAC}" type="pres">
      <dgm:prSet presAssocID="{5951302B-2A82-47D0-8020-7A31309B15A9}" presName="vert1" presStyleCnt="0"/>
      <dgm:spPr/>
    </dgm:pt>
    <dgm:pt modelId="{32B5ABDE-5D31-4FF8-B47D-A9482E0182F0}" type="pres">
      <dgm:prSet presAssocID="{2719192E-E72D-4162-8227-BFCA92F50645}" presName="vertSpace2a" presStyleCnt="0"/>
      <dgm:spPr/>
    </dgm:pt>
    <dgm:pt modelId="{C2F07535-18AF-4243-9C0B-EDB131324550}" type="pres">
      <dgm:prSet presAssocID="{2719192E-E72D-4162-8227-BFCA92F50645}" presName="horz2" presStyleCnt="0"/>
      <dgm:spPr/>
    </dgm:pt>
    <dgm:pt modelId="{09E1D239-9043-453A-9F51-CE8950DB0A23}" type="pres">
      <dgm:prSet presAssocID="{2719192E-E72D-4162-8227-BFCA92F50645}" presName="horzSpace2" presStyleCnt="0"/>
      <dgm:spPr/>
    </dgm:pt>
    <dgm:pt modelId="{02E9AD92-B331-4BEE-B97A-C6A83E3D7F2D}" type="pres">
      <dgm:prSet presAssocID="{2719192E-E72D-4162-8227-BFCA92F50645}" presName="tx2" presStyleLbl="revTx" presStyleIdx="10" presStyleCnt="15"/>
      <dgm:spPr/>
    </dgm:pt>
    <dgm:pt modelId="{A4FC8682-10FC-4BF7-825A-DAAFD82BADFA}" type="pres">
      <dgm:prSet presAssocID="{2719192E-E72D-4162-8227-BFCA92F50645}" presName="vert2" presStyleCnt="0"/>
      <dgm:spPr/>
    </dgm:pt>
    <dgm:pt modelId="{36EDCC8D-4A18-4F0A-897F-31A076C2FB21}" type="pres">
      <dgm:prSet presAssocID="{2719192E-E72D-4162-8227-BFCA92F50645}" presName="thinLine2b" presStyleLbl="callout" presStyleIdx="7" presStyleCnt="11"/>
      <dgm:spPr/>
    </dgm:pt>
    <dgm:pt modelId="{B1513A86-01DB-4BA5-AAD6-2058AEC54302}" type="pres">
      <dgm:prSet presAssocID="{2719192E-E72D-4162-8227-BFCA92F50645}" presName="vertSpace2b" presStyleCnt="0"/>
      <dgm:spPr/>
    </dgm:pt>
    <dgm:pt modelId="{2C3B727D-5278-416E-ABDC-22C63F69D8F2}" type="pres">
      <dgm:prSet presAssocID="{63F064C5-C3BE-4B4E-B7BD-DF800C1BBA7E}" presName="horz2" presStyleCnt="0"/>
      <dgm:spPr/>
    </dgm:pt>
    <dgm:pt modelId="{BC9FD562-157F-465C-8781-813F2BB5795D}" type="pres">
      <dgm:prSet presAssocID="{63F064C5-C3BE-4B4E-B7BD-DF800C1BBA7E}" presName="horzSpace2" presStyleCnt="0"/>
      <dgm:spPr/>
    </dgm:pt>
    <dgm:pt modelId="{AAB5483F-CAD4-4913-8D9F-FCB9F959FC94}" type="pres">
      <dgm:prSet presAssocID="{63F064C5-C3BE-4B4E-B7BD-DF800C1BBA7E}" presName="tx2" presStyleLbl="revTx" presStyleIdx="11" presStyleCnt="15"/>
      <dgm:spPr/>
    </dgm:pt>
    <dgm:pt modelId="{25F2BC0A-3813-4C9D-9187-6003400688A6}" type="pres">
      <dgm:prSet presAssocID="{63F064C5-C3BE-4B4E-B7BD-DF800C1BBA7E}" presName="vert2" presStyleCnt="0"/>
      <dgm:spPr/>
    </dgm:pt>
    <dgm:pt modelId="{328F807D-5AA1-4892-8FDF-5214E01BE0EF}" type="pres">
      <dgm:prSet presAssocID="{63F064C5-C3BE-4B4E-B7BD-DF800C1BBA7E}" presName="thinLine2b" presStyleLbl="callout" presStyleIdx="8" presStyleCnt="11"/>
      <dgm:spPr/>
    </dgm:pt>
    <dgm:pt modelId="{262730BE-5DFB-4330-90A8-AC2BAB4B8E1D}" type="pres">
      <dgm:prSet presAssocID="{63F064C5-C3BE-4B4E-B7BD-DF800C1BBA7E}" presName="vertSpace2b" presStyleCnt="0"/>
      <dgm:spPr/>
    </dgm:pt>
    <dgm:pt modelId="{4251F9C2-C81B-423A-92A0-262F388CEC16}" type="pres">
      <dgm:prSet presAssocID="{2194292F-8B5C-4AAA-8A93-1D712382425C}" presName="thickLine" presStyleLbl="alignNode1" presStyleIdx="3" presStyleCnt="4"/>
      <dgm:spPr/>
    </dgm:pt>
    <dgm:pt modelId="{04E238CB-BD4A-45B6-B489-1DA02326FF96}" type="pres">
      <dgm:prSet presAssocID="{2194292F-8B5C-4AAA-8A93-1D712382425C}" presName="horz1" presStyleCnt="0"/>
      <dgm:spPr/>
    </dgm:pt>
    <dgm:pt modelId="{7EC8CD5F-F23C-4F83-BA21-9F22A4D73655}" type="pres">
      <dgm:prSet presAssocID="{2194292F-8B5C-4AAA-8A93-1D712382425C}" presName="tx1" presStyleLbl="revTx" presStyleIdx="12" presStyleCnt="15"/>
      <dgm:spPr/>
    </dgm:pt>
    <dgm:pt modelId="{599C6688-F225-48B2-B885-7ABD94692960}" type="pres">
      <dgm:prSet presAssocID="{2194292F-8B5C-4AAA-8A93-1D712382425C}" presName="vert1" presStyleCnt="0"/>
      <dgm:spPr/>
    </dgm:pt>
    <dgm:pt modelId="{86DF23D5-3897-4F78-8A81-517D81EF92BC}" type="pres">
      <dgm:prSet presAssocID="{2EFD81AE-8D50-4FA5-B864-F4F45FF7163F}" presName="vertSpace2a" presStyleCnt="0"/>
      <dgm:spPr/>
    </dgm:pt>
    <dgm:pt modelId="{DCD6A7C3-35DC-4007-BE80-EC3EE211B7EA}" type="pres">
      <dgm:prSet presAssocID="{2EFD81AE-8D50-4FA5-B864-F4F45FF7163F}" presName="horz2" presStyleCnt="0"/>
      <dgm:spPr/>
    </dgm:pt>
    <dgm:pt modelId="{D11C9F2A-7C16-4DBC-9062-6FEA13773B4B}" type="pres">
      <dgm:prSet presAssocID="{2EFD81AE-8D50-4FA5-B864-F4F45FF7163F}" presName="horzSpace2" presStyleCnt="0"/>
      <dgm:spPr/>
    </dgm:pt>
    <dgm:pt modelId="{F7817350-3DD6-4DE7-955A-13A3E28FD6EE}" type="pres">
      <dgm:prSet presAssocID="{2EFD81AE-8D50-4FA5-B864-F4F45FF7163F}" presName="tx2" presStyleLbl="revTx" presStyleIdx="13" presStyleCnt="15"/>
      <dgm:spPr/>
    </dgm:pt>
    <dgm:pt modelId="{6461158F-A4A3-4C62-AD6D-51CC61A93695}" type="pres">
      <dgm:prSet presAssocID="{2EFD81AE-8D50-4FA5-B864-F4F45FF7163F}" presName="vert2" presStyleCnt="0"/>
      <dgm:spPr/>
    </dgm:pt>
    <dgm:pt modelId="{E508890F-89A4-420D-89F5-64713ADF8136}" type="pres">
      <dgm:prSet presAssocID="{2EFD81AE-8D50-4FA5-B864-F4F45FF7163F}" presName="thinLine2b" presStyleLbl="callout" presStyleIdx="9" presStyleCnt="11"/>
      <dgm:spPr/>
    </dgm:pt>
    <dgm:pt modelId="{BE83F24F-A0DE-4BB7-BD43-B436939BEB4C}" type="pres">
      <dgm:prSet presAssocID="{2EFD81AE-8D50-4FA5-B864-F4F45FF7163F}" presName="vertSpace2b" presStyleCnt="0"/>
      <dgm:spPr/>
    </dgm:pt>
    <dgm:pt modelId="{DF676B01-1EF6-4D09-92DE-5E685838BE5D}" type="pres">
      <dgm:prSet presAssocID="{01131A0D-EFAE-4CFB-A666-37BF3EE8CB48}" presName="horz2" presStyleCnt="0"/>
      <dgm:spPr/>
    </dgm:pt>
    <dgm:pt modelId="{DB630187-A243-463A-A60F-67E0AF048CFE}" type="pres">
      <dgm:prSet presAssocID="{01131A0D-EFAE-4CFB-A666-37BF3EE8CB48}" presName="horzSpace2" presStyleCnt="0"/>
      <dgm:spPr/>
    </dgm:pt>
    <dgm:pt modelId="{C293D3CF-115B-4654-833A-71D79C4EABA6}" type="pres">
      <dgm:prSet presAssocID="{01131A0D-EFAE-4CFB-A666-37BF3EE8CB48}" presName="tx2" presStyleLbl="revTx" presStyleIdx="14" presStyleCnt="15"/>
      <dgm:spPr/>
    </dgm:pt>
    <dgm:pt modelId="{D0A9D516-4F5A-414E-B1D6-B0671AFD8E9D}" type="pres">
      <dgm:prSet presAssocID="{01131A0D-EFAE-4CFB-A666-37BF3EE8CB48}" presName="vert2" presStyleCnt="0"/>
      <dgm:spPr/>
    </dgm:pt>
    <dgm:pt modelId="{FEA501DC-4C67-42B5-B3A6-838987E50F77}" type="pres">
      <dgm:prSet presAssocID="{01131A0D-EFAE-4CFB-A666-37BF3EE8CB48}" presName="thinLine2b" presStyleLbl="callout" presStyleIdx="10" presStyleCnt="11"/>
      <dgm:spPr/>
    </dgm:pt>
    <dgm:pt modelId="{200F778C-3FF0-43C9-84F2-941D69388E18}" type="pres">
      <dgm:prSet presAssocID="{01131A0D-EFAE-4CFB-A666-37BF3EE8CB48}" presName="vertSpace2b" presStyleCnt="0"/>
      <dgm:spPr/>
    </dgm:pt>
  </dgm:ptLst>
  <dgm:cxnLst>
    <dgm:cxn modelId="{4B725506-5202-422C-B33E-2AA1346C56EC}" type="presOf" srcId="{2719192E-E72D-4162-8227-BFCA92F50645}" destId="{02E9AD92-B331-4BEE-B97A-C6A83E3D7F2D}" srcOrd="0" destOrd="0" presId="urn:microsoft.com/office/officeart/2008/layout/LinedList"/>
    <dgm:cxn modelId="{1694171C-26D8-4438-8A2B-17E09C2F4294}" type="presOf" srcId="{9554B709-92F8-4188-85B3-E4883AEF4485}" destId="{239C815B-F65F-4252-8532-48AE7102003F}" srcOrd="0" destOrd="0" presId="urn:microsoft.com/office/officeart/2008/layout/LinedList"/>
    <dgm:cxn modelId="{E7ABE01D-8546-4C6C-824A-0A72A213E776}" type="presOf" srcId="{63F064C5-C3BE-4B4E-B7BD-DF800C1BBA7E}" destId="{AAB5483F-CAD4-4913-8D9F-FCB9F959FC94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87758135-8B79-481B-B1C7-365D05D7E139}" srcId="{B0579EA1-A493-4150-B536-A1F7B4D76392}" destId="{5951302B-2A82-47D0-8020-7A31309B15A9}" srcOrd="2" destOrd="0" parTransId="{A2AE48CA-6A41-40D0-9AE9-84656169710A}" sibTransId="{0BAD6EB9-3613-4947-BCCE-504831E6D425}"/>
    <dgm:cxn modelId="{89589936-EF62-4381-970E-8ED456BA367B}" srcId="{2194292F-8B5C-4AAA-8A93-1D712382425C}" destId="{2EFD81AE-8D50-4FA5-B864-F4F45FF7163F}" srcOrd="0" destOrd="0" parTransId="{9B4F02F5-AA61-416F-B02A-BD66A6C71F61}" sibTransId="{7D810AC2-F9DA-4824-888F-4D297EBF3E7B}"/>
    <dgm:cxn modelId="{41EDCE3F-39AA-4199-8CD4-0D55B7EA8313}" srcId="{5951302B-2A82-47D0-8020-7A31309B15A9}" destId="{2719192E-E72D-4162-8227-BFCA92F50645}" srcOrd="0" destOrd="0" parTransId="{91E0F232-C089-46B5-8E2C-886C2F9DA32D}" sibTransId="{17869575-3330-4126-B112-3BA35C65B8B3}"/>
    <dgm:cxn modelId="{F610605E-E338-4270-9AF9-B47D2732777F}" srcId="{B0579EA1-A493-4150-B536-A1F7B4D76392}" destId="{2194292F-8B5C-4AAA-8A93-1D712382425C}" srcOrd="3" destOrd="0" parTransId="{E32DF992-AC87-4989-94E0-AFCAC0177351}" sibTransId="{C436C101-EEB1-42A4-B9FC-BA24D4F063D0}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68F45945-CD80-4D0E-A74A-DF8C28406C33}" type="presOf" srcId="{1CB6C32B-88F2-46AB-8B22-450406E7A737}" destId="{1B55148F-059E-423F-BDCA-F29C09864B25}" srcOrd="0" destOrd="0" presId="urn:microsoft.com/office/officeart/2008/layout/LinedList"/>
    <dgm:cxn modelId="{3DDDC349-EFE9-4D96-83A6-56406CEB312D}" type="presOf" srcId="{B3163363-C972-47C1-90B6-9B92073D9457}" destId="{5BE51277-2141-4B8D-9D9A-A4C9610E2260}" srcOrd="0" destOrd="0" presId="urn:microsoft.com/office/officeart/2008/layout/LinedList"/>
    <dgm:cxn modelId="{CEB9136D-19B7-47D9-86B2-6C23402E3737}" type="presOf" srcId="{2194292F-8B5C-4AAA-8A93-1D712382425C}" destId="{7EC8CD5F-F23C-4F83-BA21-9F22A4D73655}" srcOrd="0" destOrd="0" presId="urn:microsoft.com/office/officeart/2008/layout/LinedList"/>
    <dgm:cxn modelId="{D59DD950-8296-456E-9D6D-F2B3EF5DE122}" srcId="{2194292F-8B5C-4AAA-8A93-1D712382425C}" destId="{01131A0D-EFAE-4CFB-A666-37BF3EE8CB48}" srcOrd="1" destOrd="0" parTransId="{7398693C-F464-46FD-AE52-4BFB4A5D4D61}" sibTransId="{C3EB39BA-13C1-4D6A-905E-E1573C34D294}"/>
    <dgm:cxn modelId="{4AB9C574-8D76-4BBF-9038-951F3397ACD4}" type="presOf" srcId="{7AB467AF-249F-46C2-8D5D-2759547490C4}" destId="{FFE9FB32-1A35-4FDB-BD84-FEC6A5D2723B}" srcOrd="0" destOrd="0" presId="urn:microsoft.com/office/officeart/2008/layout/LinedList"/>
    <dgm:cxn modelId="{BC474C76-6894-475A-A121-372F0752710A}" type="presOf" srcId="{2EFD81AE-8D50-4FA5-B864-F4F45FF7163F}" destId="{F7817350-3DD6-4DE7-955A-13A3E28FD6EE}" srcOrd="0" destOrd="0" presId="urn:microsoft.com/office/officeart/2008/layout/LinedList"/>
    <dgm:cxn modelId="{BCC89377-BF82-4C1A-A5BF-405EF8E139DC}" type="presOf" srcId="{100FDA97-E50E-4E7C-8478-2BFEA6187D43}" destId="{922B7BDD-D2E1-4000-ACA8-5BC4158614C4}" srcOrd="0" destOrd="0" presId="urn:microsoft.com/office/officeart/2008/layout/LinedList"/>
    <dgm:cxn modelId="{CCDB618C-30D9-40B5-B309-FD4DF64691CA}" type="presOf" srcId="{B75ED07C-A3A8-4019-BD70-7391E2160760}" destId="{6F9F0316-F670-47F3-BEFD-9243A51A8013}" srcOrd="0" destOrd="0" presId="urn:microsoft.com/office/officeart/2008/layout/LinedList"/>
    <dgm:cxn modelId="{6DB80A93-300A-4A95-86FC-E93E80BA5957}" srcId="{5951302B-2A82-47D0-8020-7A31309B15A9}" destId="{63F064C5-C3BE-4B4E-B7BD-DF800C1BBA7E}" srcOrd="1" destOrd="0" parTransId="{607FBFCA-5EE3-46A9-A9CB-CE5140BD60BC}" sibTransId="{C2C2947E-4915-4F29-98AB-3E586CF840D8}"/>
    <dgm:cxn modelId="{89182FBC-1B48-46A8-B5C6-C09419FB95B0}" type="presOf" srcId="{01131A0D-EFAE-4CFB-A666-37BF3EE8CB48}" destId="{C293D3CF-115B-4654-833A-71D79C4EABA6}" srcOrd="0" destOrd="0" presId="urn:microsoft.com/office/officeart/2008/layout/LinedList"/>
    <dgm:cxn modelId="{B08D95BC-ADEF-4369-94F5-AD532B838701}" type="presOf" srcId="{5951302B-2A82-47D0-8020-7A31309B15A9}" destId="{8AA797A4-5E7B-4FFB-9B92-B839DFBB0D95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2A85F2C6-E1E1-4D49-A372-F53C441248EC}" type="presOf" srcId="{5F2D4ABB-7258-422A-8400-99C86F8F1752}" destId="{0A843ED7-393A-443F-9322-7115A3152F35}" srcOrd="0" destOrd="0" presId="urn:microsoft.com/office/officeart/2008/layout/LinedList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1CDE47D6-060B-4B12-BED3-E2637685B5CA}" type="presOf" srcId="{F8A95D65-6CCA-4E4F-A30E-39E5E7C7E6B8}" destId="{E968BB63-F626-4A03-A627-E76F890FF7B7}" srcOrd="0" destOrd="0" presId="urn:microsoft.com/office/officeart/2008/layout/LinedList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8D1404E1-65EC-4742-B071-F70BFE04003D}" type="presOf" srcId="{02CCA218-C7F0-4A14-91B9-1F40FB518121}" destId="{D6ACEEA1-FF0A-41D4-93A8-878FA8D6BC8E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77B32A8C-005F-4922-9635-4FE95AEBF14B}" type="presParOf" srcId="{B60B5014-B555-444D-BF75-BCD9A54277B6}" destId="{B3FECB67-4F77-4AF2-A391-94B0AFCDC5E6}" srcOrd="0" destOrd="0" presId="urn:microsoft.com/office/officeart/2008/layout/LinedList"/>
    <dgm:cxn modelId="{B8B378D0-5218-4B83-A5C3-3D27A254ABF7}" type="presParOf" srcId="{B60B5014-B555-444D-BF75-BCD9A54277B6}" destId="{204B2FDA-0B3B-46CA-9FC8-6A2442DC374F}" srcOrd="1" destOrd="0" presId="urn:microsoft.com/office/officeart/2008/layout/LinedList"/>
    <dgm:cxn modelId="{0E1218C6-6ABD-4B48-8DE9-C3C0F77EB3DA}" type="presParOf" srcId="{204B2FDA-0B3B-46CA-9FC8-6A2442DC374F}" destId="{1B55148F-059E-423F-BDCA-F29C09864B25}" srcOrd="0" destOrd="0" presId="urn:microsoft.com/office/officeart/2008/layout/LinedList"/>
    <dgm:cxn modelId="{34D8633C-437B-4DC9-A951-158012026EF0}" type="presParOf" srcId="{204B2FDA-0B3B-46CA-9FC8-6A2442DC374F}" destId="{65114A39-1B3D-4ED6-AD01-69C9208B4ACE}" srcOrd="1" destOrd="0" presId="urn:microsoft.com/office/officeart/2008/layout/LinedList"/>
    <dgm:cxn modelId="{B5C02981-C718-4309-8D90-580B623051EF}" type="presParOf" srcId="{65114A39-1B3D-4ED6-AD01-69C9208B4ACE}" destId="{A5C66078-2EA7-4602-BA84-83E9F8D4ACAE}" srcOrd="0" destOrd="0" presId="urn:microsoft.com/office/officeart/2008/layout/LinedList"/>
    <dgm:cxn modelId="{8358278A-B400-4710-A40E-2E69CC50E1D3}" type="presParOf" srcId="{65114A39-1B3D-4ED6-AD01-69C9208B4ACE}" destId="{24BB50EA-5FCA-47F4-9451-C1A92EFAA0E0}" srcOrd="1" destOrd="0" presId="urn:microsoft.com/office/officeart/2008/layout/LinedList"/>
    <dgm:cxn modelId="{B9935DC8-E611-45A1-9D1B-19F62B28D428}" type="presParOf" srcId="{24BB50EA-5FCA-47F4-9451-C1A92EFAA0E0}" destId="{46E91F42-23CB-4D4F-8F89-1C008E269018}" srcOrd="0" destOrd="0" presId="urn:microsoft.com/office/officeart/2008/layout/LinedList"/>
    <dgm:cxn modelId="{9C773F9A-418D-4C6D-A1D3-7A275C23C791}" type="presParOf" srcId="{24BB50EA-5FCA-47F4-9451-C1A92EFAA0E0}" destId="{E968BB63-F626-4A03-A627-E76F890FF7B7}" srcOrd="1" destOrd="0" presId="urn:microsoft.com/office/officeart/2008/layout/LinedList"/>
    <dgm:cxn modelId="{5F15D521-635E-45C2-9EA4-415F812384A6}" type="presParOf" srcId="{24BB50EA-5FCA-47F4-9451-C1A92EFAA0E0}" destId="{EE076B80-7AB9-41C6-BB1D-6169C3C555BA}" srcOrd="2" destOrd="0" presId="urn:microsoft.com/office/officeart/2008/layout/LinedList"/>
    <dgm:cxn modelId="{711D5F2F-B870-4553-A563-59DA30FB4DA0}" type="presParOf" srcId="{65114A39-1B3D-4ED6-AD01-69C9208B4ACE}" destId="{D6B8C478-0FC5-4A8F-A7B4-C924FA72AE7C}" srcOrd="2" destOrd="0" presId="urn:microsoft.com/office/officeart/2008/layout/LinedList"/>
    <dgm:cxn modelId="{E366B2B8-C220-48D9-A0BF-13A743C3DFF4}" type="presParOf" srcId="{65114A39-1B3D-4ED6-AD01-69C9208B4ACE}" destId="{753099CB-DA44-4B7D-AEE9-7976E9AAC202}" srcOrd="3" destOrd="0" presId="urn:microsoft.com/office/officeart/2008/layout/LinedList"/>
    <dgm:cxn modelId="{8F4F90EB-C7A1-45D9-B01A-07B11C06751D}" type="presParOf" srcId="{65114A39-1B3D-4ED6-AD01-69C9208B4ACE}" destId="{304E5DD4-300B-490E-B4B8-5E05A4A91248}" srcOrd="4" destOrd="0" presId="urn:microsoft.com/office/officeart/2008/layout/LinedList"/>
    <dgm:cxn modelId="{247A8144-FB9B-4C65-BBC6-F4C2CB2BD617}" type="presParOf" srcId="{304E5DD4-300B-490E-B4B8-5E05A4A91248}" destId="{13F9388E-9F86-447F-AB48-06F01A2AEDEB}" srcOrd="0" destOrd="0" presId="urn:microsoft.com/office/officeart/2008/layout/LinedList"/>
    <dgm:cxn modelId="{2FACBEAD-8DD3-4ABE-94F9-6FCA00A9F1A7}" type="presParOf" srcId="{304E5DD4-300B-490E-B4B8-5E05A4A91248}" destId="{239C815B-F65F-4252-8532-48AE7102003F}" srcOrd="1" destOrd="0" presId="urn:microsoft.com/office/officeart/2008/layout/LinedList"/>
    <dgm:cxn modelId="{7B57F36B-FB86-4355-980A-E036A7297D56}" type="presParOf" srcId="{304E5DD4-300B-490E-B4B8-5E05A4A91248}" destId="{80D7419A-6ADB-48DC-A4D2-5DE2701517D8}" srcOrd="2" destOrd="0" presId="urn:microsoft.com/office/officeart/2008/layout/LinedList"/>
    <dgm:cxn modelId="{005F8A9D-1AE1-4B93-ABDA-ABB8DEBC932F}" type="presParOf" srcId="{65114A39-1B3D-4ED6-AD01-69C9208B4ACE}" destId="{E0B862CF-46D0-4ED4-9914-32B66F3A64D7}" srcOrd="5" destOrd="0" presId="urn:microsoft.com/office/officeart/2008/layout/LinedList"/>
    <dgm:cxn modelId="{F60E9925-ACA8-4D2F-B09C-65B9A8E97C3F}" type="presParOf" srcId="{65114A39-1B3D-4ED6-AD01-69C9208B4ACE}" destId="{0B6367E2-5A91-4C09-8E81-952D2B2A2800}" srcOrd="6" destOrd="0" presId="urn:microsoft.com/office/officeart/2008/layout/LinedList"/>
    <dgm:cxn modelId="{8F05EFF4-F226-41AF-B283-BC7A39AFBC9C}" type="presParOf" srcId="{65114A39-1B3D-4ED6-AD01-69C9208B4ACE}" destId="{1FFAB80E-A05E-4CF6-877A-7ACB534BF3FA}" srcOrd="7" destOrd="0" presId="urn:microsoft.com/office/officeart/2008/layout/LinedList"/>
    <dgm:cxn modelId="{CC2C49A2-1458-468F-93E6-8ADAF52F82D3}" type="presParOf" srcId="{1FFAB80E-A05E-4CF6-877A-7ACB534BF3FA}" destId="{76CDC386-4BE8-4442-B6B6-513657F17C75}" srcOrd="0" destOrd="0" presId="urn:microsoft.com/office/officeart/2008/layout/LinedList"/>
    <dgm:cxn modelId="{7AC00030-9D7F-414D-8180-8CC42831AC4F}" type="presParOf" srcId="{1FFAB80E-A05E-4CF6-877A-7ACB534BF3FA}" destId="{5BE51277-2141-4B8D-9D9A-A4C9610E2260}" srcOrd="1" destOrd="0" presId="urn:microsoft.com/office/officeart/2008/layout/LinedList"/>
    <dgm:cxn modelId="{445DF8CE-DB3D-4BC3-89AB-05CB9FD82ADD}" type="presParOf" srcId="{1FFAB80E-A05E-4CF6-877A-7ACB534BF3FA}" destId="{BBA79E00-85A3-40C2-BCFA-2938B73A937C}" srcOrd="2" destOrd="0" presId="urn:microsoft.com/office/officeart/2008/layout/LinedList"/>
    <dgm:cxn modelId="{EF46CB35-49F6-4D88-B219-724D07188263}" type="presParOf" srcId="{65114A39-1B3D-4ED6-AD01-69C9208B4ACE}" destId="{B8C757D8-2B32-4243-A813-FAFB7E747675}" srcOrd="8" destOrd="0" presId="urn:microsoft.com/office/officeart/2008/layout/LinedList"/>
    <dgm:cxn modelId="{AB178E91-8DB6-4E1E-8A45-4CDE7C259AA5}" type="presParOf" srcId="{65114A39-1B3D-4ED6-AD01-69C9208B4ACE}" destId="{A3342C96-B433-4E87-972A-9926C7AE9F52}" srcOrd="9" destOrd="0" presId="urn:microsoft.com/office/officeart/2008/layout/LinedList"/>
    <dgm:cxn modelId="{AEA85B6B-0B57-43F0-B705-1BA43FBD5998}" type="presParOf" srcId="{65114A39-1B3D-4ED6-AD01-69C9208B4ACE}" destId="{30B0F988-4C50-4175-842E-DB8B47C5DCA7}" srcOrd="10" destOrd="0" presId="urn:microsoft.com/office/officeart/2008/layout/LinedList"/>
    <dgm:cxn modelId="{993F7657-A50D-4E02-BF94-C2FBFAAE261D}" type="presParOf" srcId="{30B0F988-4C50-4175-842E-DB8B47C5DCA7}" destId="{5F4B6E2B-6980-4B14-A8A8-BC97AA1674B8}" srcOrd="0" destOrd="0" presId="urn:microsoft.com/office/officeart/2008/layout/LinedList"/>
    <dgm:cxn modelId="{F2985939-E0C2-4781-82CB-42208F79EE18}" type="presParOf" srcId="{30B0F988-4C50-4175-842E-DB8B47C5DCA7}" destId="{922B7BDD-D2E1-4000-ACA8-5BC4158614C4}" srcOrd="1" destOrd="0" presId="urn:microsoft.com/office/officeart/2008/layout/LinedList"/>
    <dgm:cxn modelId="{78C3C2EA-41F0-41E3-AD29-09E5DC469AB8}" type="presParOf" srcId="{30B0F988-4C50-4175-842E-DB8B47C5DCA7}" destId="{1625F5AF-15ED-4BBB-845A-A9E815FF9438}" srcOrd="2" destOrd="0" presId="urn:microsoft.com/office/officeart/2008/layout/LinedList"/>
    <dgm:cxn modelId="{92BFEA0C-B683-4FF8-A579-86911C1539B5}" type="presParOf" srcId="{65114A39-1B3D-4ED6-AD01-69C9208B4ACE}" destId="{51B94992-BF9D-4EEE-9B8D-F5D209BD1636}" srcOrd="11" destOrd="0" presId="urn:microsoft.com/office/officeart/2008/layout/LinedList"/>
    <dgm:cxn modelId="{F90DBADB-C4AF-46AF-99F2-F62F7A6ADA58}" type="presParOf" srcId="{65114A39-1B3D-4ED6-AD01-69C9208B4ACE}" destId="{E4A2EEA9-7DCD-4C22-8A28-0BD135064B55}" srcOrd="12" destOrd="0" presId="urn:microsoft.com/office/officeart/2008/layout/LinedList"/>
    <dgm:cxn modelId="{AC3779F5-8825-4A00-BA69-548DF15921E5}" type="presParOf" srcId="{B60B5014-B555-444D-BF75-BCD9A54277B6}" destId="{B5FF28E2-4CBA-4555-B227-7158508FD938}" srcOrd="2" destOrd="0" presId="urn:microsoft.com/office/officeart/2008/layout/LinedList"/>
    <dgm:cxn modelId="{6A68DCE6-4458-4FD8-97FD-05314CAE616E}" type="presParOf" srcId="{B60B5014-B555-444D-BF75-BCD9A54277B6}" destId="{596B4304-43C2-4593-9648-00EA802B350D}" srcOrd="3" destOrd="0" presId="urn:microsoft.com/office/officeart/2008/layout/LinedList"/>
    <dgm:cxn modelId="{157E1DAB-23E4-4F8F-9B09-53AF66BDE7CB}" type="presParOf" srcId="{596B4304-43C2-4593-9648-00EA802B350D}" destId="{D6ACEEA1-FF0A-41D4-93A8-878FA8D6BC8E}" srcOrd="0" destOrd="0" presId="urn:microsoft.com/office/officeart/2008/layout/LinedList"/>
    <dgm:cxn modelId="{9BC4DFD6-1936-4A9E-8C5E-982CEDB5A6CD}" type="presParOf" srcId="{596B4304-43C2-4593-9648-00EA802B350D}" destId="{C1C4080F-CA32-4125-8263-1850AEF1E282}" srcOrd="1" destOrd="0" presId="urn:microsoft.com/office/officeart/2008/layout/LinedList"/>
    <dgm:cxn modelId="{79E98CA6-84E5-483E-A04B-A3A7091D0DBF}" type="presParOf" srcId="{C1C4080F-CA32-4125-8263-1850AEF1E282}" destId="{BEF7BB75-9CCB-4742-853F-5D7B0BDFB376}" srcOrd="0" destOrd="0" presId="urn:microsoft.com/office/officeart/2008/layout/LinedList"/>
    <dgm:cxn modelId="{F19A053B-5486-4549-A05D-7E7991854008}" type="presParOf" srcId="{C1C4080F-CA32-4125-8263-1850AEF1E282}" destId="{D59EEDD8-AB87-4ED1-B966-AA41D5EF8AD3}" srcOrd="1" destOrd="0" presId="urn:microsoft.com/office/officeart/2008/layout/LinedList"/>
    <dgm:cxn modelId="{0A5FDF89-A972-492D-996B-77C263E56206}" type="presParOf" srcId="{D59EEDD8-AB87-4ED1-B966-AA41D5EF8AD3}" destId="{3878D555-9BD1-486E-B1CD-DE986379EA65}" srcOrd="0" destOrd="0" presId="urn:microsoft.com/office/officeart/2008/layout/LinedList"/>
    <dgm:cxn modelId="{E3E9E340-9F11-4965-AD2B-7A674F50670D}" type="presParOf" srcId="{D59EEDD8-AB87-4ED1-B966-AA41D5EF8AD3}" destId="{FFE9FB32-1A35-4FDB-BD84-FEC6A5D2723B}" srcOrd="1" destOrd="0" presId="urn:microsoft.com/office/officeart/2008/layout/LinedList"/>
    <dgm:cxn modelId="{26C58AC6-177F-43C5-B40D-0C62C7F7904D}" type="presParOf" srcId="{D59EEDD8-AB87-4ED1-B966-AA41D5EF8AD3}" destId="{BEBABAB9-B608-47ED-B0AD-DAC1243C74EE}" srcOrd="2" destOrd="0" presId="urn:microsoft.com/office/officeart/2008/layout/LinedList"/>
    <dgm:cxn modelId="{AADEFDC1-6F93-4387-AA75-B29013ED3FB5}" type="presParOf" srcId="{C1C4080F-CA32-4125-8263-1850AEF1E282}" destId="{496CE3FE-ABC8-4018-8A5D-EFD7747A61FD}" srcOrd="2" destOrd="0" presId="urn:microsoft.com/office/officeart/2008/layout/LinedList"/>
    <dgm:cxn modelId="{D8E54A96-9E66-4708-A1A8-F7F85B7637E4}" type="presParOf" srcId="{C1C4080F-CA32-4125-8263-1850AEF1E282}" destId="{66F17A0D-EDDB-4D5B-AE41-C629AA7D0E9E}" srcOrd="3" destOrd="0" presId="urn:microsoft.com/office/officeart/2008/layout/LinedList"/>
    <dgm:cxn modelId="{3E2FC533-9C86-4441-9A63-C90A680D6C99}" type="presParOf" srcId="{C1C4080F-CA32-4125-8263-1850AEF1E282}" destId="{EA90E1DC-26A4-4CBC-B942-C32BE4FF7E05}" srcOrd="4" destOrd="0" presId="urn:microsoft.com/office/officeart/2008/layout/LinedList"/>
    <dgm:cxn modelId="{AF9D8827-8BFB-4F31-AF44-17D81A467E4C}" type="presParOf" srcId="{EA90E1DC-26A4-4CBC-B942-C32BE4FF7E05}" destId="{832BA266-24A2-44CB-B2B5-A4D7ACC33E3C}" srcOrd="0" destOrd="0" presId="urn:microsoft.com/office/officeart/2008/layout/LinedList"/>
    <dgm:cxn modelId="{25E606DC-5262-4D55-B9E1-A882CA4D869C}" type="presParOf" srcId="{EA90E1DC-26A4-4CBC-B942-C32BE4FF7E05}" destId="{0A843ED7-393A-443F-9322-7115A3152F35}" srcOrd="1" destOrd="0" presId="urn:microsoft.com/office/officeart/2008/layout/LinedList"/>
    <dgm:cxn modelId="{A8E1A438-B474-4C5B-8E8C-CA9667DFE888}" type="presParOf" srcId="{EA90E1DC-26A4-4CBC-B942-C32BE4FF7E05}" destId="{D9AD0C66-209D-438E-93AF-577E68D36A3E}" srcOrd="2" destOrd="0" presId="urn:microsoft.com/office/officeart/2008/layout/LinedList"/>
    <dgm:cxn modelId="{ECCC6DB2-34D0-407A-AC05-666504D93BF9}" type="presParOf" srcId="{C1C4080F-CA32-4125-8263-1850AEF1E282}" destId="{FFDBB292-D296-457E-B986-FD661169B24C}" srcOrd="5" destOrd="0" presId="urn:microsoft.com/office/officeart/2008/layout/LinedList"/>
    <dgm:cxn modelId="{26BF3698-CF3C-4622-9D6E-4C7385F55113}" type="presParOf" srcId="{C1C4080F-CA32-4125-8263-1850AEF1E282}" destId="{1FE6AAB8-20B9-4913-AE9D-90C55AFD6B91}" srcOrd="6" destOrd="0" presId="urn:microsoft.com/office/officeart/2008/layout/LinedList"/>
    <dgm:cxn modelId="{D97DC4A9-3417-4868-BBEB-457C04691475}" type="presParOf" srcId="{C1C4080F-CA32-4125-8263-1850AEF1E282}" destId="{F4583916-A6A5-48D0-9EF9-49778BE10270}" srcOrd="7" destOrd="0" presId="urn:microsoft.com/office/officeart/2008/layout/LinedList"/>
    <dgm:cxn modelId="{D73D4F15-6924-4FB6-BCB3-E6E4279BE23F}" type="presParOf" srcId="{F4583916-A6A5-48D0-9EF9-49778BE10270}" destId="{B7C8A112-0545-41AA-B3F4-55D06322A336}" srcOrd="0" destOrd="0" presId="urn:microsoft.com/office/officeart/2008/layout/LinedList"/>
    <dgm:cxn modelId="{7A7A35C9-8A9A-4EFC-8C51-3970BEC15398}" type="presParOf" srcId="{F4583916-A6A5-48D0-9EF9-49778BE10270}" destId="{6F9F0316-F670-47F3-BEFD-9243A51A8013}" srcOrd="1" destOrd="0" presId="urn:microsoft.com/office/officeart/2008/layout/LinedList"/>
    <dgm:cxn modelId="{B67791D1-028A-4C1B-ADB6-79AD6F76C2DA}" type="presParOf" srcId="{F4583916-A6A5-48D0-9EF9-49778BE10270}" destId="{350FB82B-A3E8-493A-B884-80E3647FC2A8}" srcOrd="2" destOrd="0" presId="urn:microsoft.com/office/officeart/2008/layout/LinedList"/>
    <dgm:cxn modelId="{3588B236-F428-4542-93FD-B6D74D767ADA}" type="presParOf" srcId="{C1C4080F-CA32-4125-8263-1850AEF1E282}" destId="{89E4B533-8528-43DA-BA15-162B21144446}" srcOrd="8" destOrd="0" presId="urn:microsoft.com/office/officeart/2008/layout/LinedList"/>
    <dgm:cxn modelId="{AC8AE103-8740-4ADD-832B-1602565B834D}" type="presParOf" srcId="{C1C4080F-CA32-4125-8263-1850AEF1E282}" destId="{7AE34E36-D467-46B5-9055-F0D6233E3971}" srcOrd="9" destOrd="0" presId="urn:microsoft.com/office/officeart/2008/layout/LinedList"/>
    <dgm:cxn modelId="{B7741947-5151-49C0-889F-5791E47D0BBF}" type="presParOf" srcId="{B60B5014-B555-444D-BF75-BCD9A54277B6}" destId="{B8561BF4-9A09-4FE8-B977-7F399BEA88D3}" srcOrd="4" destOrd="0" presId="urn:microsoft.com/office/officeart/2008/layout/LinedList"/>
    <dgm:cxn modelId="{5F1A3F06-6ACB-479C-AF6E-6F73C3D9C71E}" type="presParOf" srcId="{B60B5014-B555-444D-BF75-BCD9A54277B6}" destId="{521E4C2E-FA44-4A20-BD98-16D53D3F57CE}" srcOrd="5" destOrd="0" presId="urn:microsoft.com/office/officeart/2008/layout/LinedList"/>
    <dgm:cxn modelId="{27639BD3-3473-4474-8BE3-BC50087F87A2}" type="presParOf" srcId="{521E4C2E-FA44-4A20-BD98-16D53D3F57CE}" destId="{8AA797A4-5E7B-4FFB-9B92-B839DFBB0D95}" srcOrd="0" destOrd="0" presId="urn:microsoft.com/office/officeart/2008/layout/LinedList"/>
    <dgm:cxn modelId="{850A2E13-F5B5-4E36-8776-8A1506ACDFC7}" type="presParOf" srcId="{521E4C2E-FA44-4A20-BD98-16D53D3F57CE}" destId="{EECBCA6C-4418-418C-B2E9-45CD3B7CECAC}" srcOrd="1" destOrd="0" presId="urn:microsoft.com/office/officeart/2008/layout/LinedList"/>
    <dgm:cxn modelId="{7C101BD1-4BB2-4830-9EC7-32B8E36C24E7}" type="presParOf" srcId="{EECBCA6C-4418-418C-B2E9-45CD3B7CECAC}" destId="{32B5ABDE-5D31-4FF8-B47D-A9482E0182F0}" srcOrd="0" destOrd="0" presId="urn:microsoft.com/office/officeart/2008/layout/LinedList"/>
    <dgm:cxn modelId="{3197EB2D-0D0D-4A99-8443-9BAD55DECE55}" type="presParOf" srcId="{EECBCA6C-4418-418C-B2E9-45CD3B7CECAC}" destId="{C2F07535-18AF-4243-9C0B-EDB131324550}" srcOrd="1" destOrd="0" presId="urn:microsoft.com/office/officeart/2008/layout/LinedList"/>
    <dgm:cxn modelId="{4DFE674A-3555-4133-A7C4-BC1737CE2617}" type="presParOf" srcId="{C2F07535-18AF-4243-9C0B-EDB131324550}" destId="{09E1D239-9043-453A-9F51-CE8950DB0A23}" srcOrd="0" destOrd="0" presId="urn:microsoft.com/office/officeart/2008/layout/LinedList"/>
    <dgm:cxn modelId="{BDE3D759-69A0-4971-82A7-8C4AC9A1E94A}" type="presParOf" srcId="{C2F07535-18AF-4243-9C0B-EDB131324550}" destId="{02E9AD92-B331-4BEE-B97A-C6A83E3D7F2D}" srcOrd="1" destOrd="0" presId="urn:microsoft.com/office/officeart/2008/layout/LinedList"/>
    <dgm:cxn modelId="{37F3749D-0A07-4DEF-BE8E-138FDC92ABDD}" type="presParOf" srcId="{C2F07535-18AF-4243-9C0B-EDB131324550}" destId="{A4FC8682-10FC-4BF7-825A-DAAFD82BADFA}" srcOrd="2" destOrd="0" presId="urn:microsoft.com/office/officeart/2008/layout/LinedList"/>
    <dgm:cxn modelId="{10FA5D49-351F-45A6-B545-68B3D707BC78}" type="presParOf" srcId="{EECBCA6C-4418-418C-B2E9-45CD3B7CECAC}" destId="{36EDCC8D-4A18-4F0A-897F-31A076C2FB21}" srcOrd="2" destOrd="0" presId="urn:microsoft.com/office/officeart/2008/layout/LinedList"/>
    <dgm:cxn modelId="{7F57E9D9-0706-4D92-9C34-E8A945002ABE}" type="presParOf" srcId="{EECBCA6C-4418-418C-B2E9-45CD3B7CECAC}" destId="{B1513A86-01DB-4BA5-AAD6-2058AEC54302}" srcOrd="3" destOrd="0" presId="urn:microsoft.com/office/officeart/2008/layout/LinedList"/>
    <dgm:cxn modelId="{24917E7A-84E4-4553-AA38-6AB46531F149}" type="presParOf" srcId="{EECBCA6C-4418-418C-B2E9-45CD3B7CECAC}" destId="{2C3B727D-5278-416E-ABDC-22C63F69D8F2}" srcOrd="4" destOrd="0" presId="urn:microsoft.com/office/officeart/2008/layout/LinedList"/>
    <dgm:cxn modelId="{ED632771-FAE1-4E2E-985C-29F80751CC3B}" type="presParOf" srcId="{2C3B727D-5278-416E-ABDC-22C63F69D8F2}" destId="{BC9FD562-157F-465C-8781-813F2BB5795D}" srcOrd="0" destOrd="0" presId="urn:microsoft.com/office/officeart/2008/layout/LinedList"/>
    <dgm:cxn modelId="{1833A5CC-D4C0-4EFC-A6FF-4483361E75BE}" type="presParOf" srcId="{2C3B727D-5278-416E-ABDC-22C63F69D8F2}" destId="{AAB5483F-CAD4-4913-8D9F-FCB9F959FC94}" srcOrd="1" destOrd="0" presId="urn:microsoft.com/office/officeart/2008/layout/LinedList"/>
    <dgm:cxn modelId="{C8F21BC2-94F8-4A9D-BD6B-12C6631157C5}" type="presParOf" srcId="{2C3B727D-5278-416E-ABDC-22C63F69D8F2}" destId="{25F2BC0A-3813-4C9D-9187-6003400688A6}" srcOrd="2" destOrd="0" presId="urn:microsoft.com/office/officeart/2008/layout/LinedList"/>
    <dgm:cxn modelId="{D290E115-6E14-4B1A-8935-6AF5282E3DCC}" type="presParOf" srcId="{EECBCA6C-4418-418C-B2E9-45CD3B7CECAC}" destId="{328F807D-5AA1-4892-8FDF-5214E01BE0EF}" srcOrd="5" destOrd="0" presId="urn:microsoft.com/office/officeart/2008/layout/LinedList"/>
    <dgm:cxn modelId="{82FB735D-F04E-413D-BAF6-D36A0AF99F4C}" type="presParOf" srcId="{EECBCA6C-4418-418C-B2E9-45CD3B7CECAC}" destId="{262730BE-5DFB-4330-90A8-AC2BAB4B8E1D}" srcOrd="6" destOrd="0" presId="urn:microsoft.com/office/officeart/2008/layout/LinedList"/>
    <dgm:cxn modelId="{CA9ECF6D-9116-4025-9A47-1A322CE65F87}" type="presParOf" srcId="{B60B5014-B555-444D-BF75-BCD9A54277B6}" destId="{4251F9C2-C81B-423A-92A0-262F388CEC16}" srcOrd="6" destOrd="0" presId="urn:microsoft.com/office/officeart/2008/layout/LinedList"/>
    <dgm:cxn modelId="{13F027DB-F6A7-4625-A5BE-95AB77DE62FC}" type="presParOf" srcId="{B60B5014-B555-444D-BF75-BCD9A54277B6}" destId="{04E238CB-BD4A-45B6-B489-1DA02326FF96}" srcOrd="7" destOrd="0" presId="urn:microsoft.com/office/officeart/2008/layout/LinedList"/>
    <dgm:cxn modelId="{D8AFEE08-6950-401A-B88D-C866D5086659}" type="presParOf" srcId="{04E238CB-BD4A-45B6-B489-1DA02326FF96}" destId="{7EC8CD5F-F23C-4F83-BA21-9F22A4D73655}" srcOrd="0" destOrd="0" presId="urn:microsoft.com/office/officeart/2008/layout/LinedList"/>
    <dgm:cxn modelId="{30895192-DB1B-4A1F-B627-799D278A8C17}" type="presParOf" srcId="{04E238CB-BD4A-45B6-B489-1DA02326FF96}" destId="{599C6688-F225-48B2-B885-7ABD94692960}" srcOrd="1" destOrd="0" presId="urn:microsoft.com/office/officeart/2008/layout/LinedList"/>
    <dgm:cxn modelId="{EE1AA912-29D7-46A5-A053-A952D0CB2ABA}" type="presParOf" srcId="{599C6688-F225-48B2-B885-7ABD94692960}" destId="{86DF23D5-3897-4F78-8A81-517D81EF92BC}" srcOrd="0" destOrd="0" presId="urn:microsoft.com/office/officeart/2008/layout/LinedList"/>
    <dgm:cxn modelId="{18320B3E-9FFE-4914-AD0C-A66372F40D3A}" type="presParOf" srcId="{599C6688-F225-48B2-B885-7ABD94692960}" destId="{DCD6A7C3-35DC-4007-BE80-EC3EE211B7EA}" srcOrd="1" destOrd="0" presId="urn:microsoft.com/office/officeart/2008/layout/LinedList"/>
    <dgm:cxn modelId="{A8B8F095-0723-49E0-96CD-B2365690D52F}" type="presParOf" srcId="{DCD6A7C3-35DC-4007-BE80-EC3EE211B7EA}" destId="{D11C9F2A-7C16-4DBC-9062-6FEA13773B4B}" srcOrd="0" destOrd="0" presId="urn:microsoft.com/office/officeart/2008/layout/LinedList"/>
    <dgm:cxn modelId="{B5DF1D1F-41C5-4DA4-B5EE-3D7695086BA8}" type="presParOf" srcId="{DCD6A7C3-35DC-4007-BE80-EC3EE211B7EA}" destId="{F7817350-3DD6-4DE7-955A-13A3E28FD6EE}" srcOrd="1" destOrd="0" presId="urn:microsoft.com/office/officeart/2008/layout/LinedList"/>
    <dgm:cxn modelId="{9C205E15-EBF3-4E13-9DCC-DD9ED118E861}" type="presParOf" srcId="{DCD6A7C3-35DC-4007-BE80-EC3EE211B7EA}" destId="{6461158F-A4A3-4C62-AD6D-51CC61A93695}" srcOrd="2" destOrd="0" presId="urn:microsoft.com/office/officeart/2008/layout/LinedList"/>
    <dgm:cxn modelId="{732F3F13-C82E-4A0B-9B42-16AB355AB118}" type="presParOf" srcId="{599C6688-F225-48B2-B885-7ABD94692960}" destId="{E508890F-89A4-420D-89F5-64713ADF8136}" srcOrd="2" destOrd="0" presId="urn:microsoft.com/office/officeart/2008/layout/LinedList"/>
    <dgm:cxn modelId="{A464C62E-0194-4102-8E54-211DADEA88E7}" type="presParOf" srcId="{599C6688-F225-48B2-B885-7ABD94692960}" destId="{BE83F24F-A0DE-4BB7-BD43-B436939BEB4C}" srcOrd="3" destOrd="0" presId="urn:microsoft.com/office/officeart/2008/layout/LinedList"/>
    <dgm:cxn modelId="{B344B3B2-9E34-4416-9618-2BA27990A071}" type="presParOf" srcId="{599C6688-F225-48B2-B885-7ABD94692960}" destId="{DF676B01-1EF6-4D09-92DE-5E685838BE5D}" srcOrd="4" destOrd="0" presId="urn:microsoft.com/office/officeart/2008/layout/LinedList"/>
    <dgm:cxn modelId="{B4D13B76-CE00-4090-8C08-1E70857611C3}" type="presParOf" srcId="{DF676B01-1EF6-4D09-92DE-5E685838BE5D}" destId="{DB630187-A243-463A-A60F-67E0AF048CFE}" srcOrd="0" destOrd="0" presId="urn:microsoft.com/office/officeart/2008/layout/LinedList"/>
    <dgm:cxn modelId="{02289921-840F-488F-8EAF-96284A4C21A0}" type="presParOf" srcId="{DF676B01-1EF6-4D09-92DE-5E685838BE5D}" destId="{C293D3CF-115B-4654-833A-71D79C4EABA6}" srcOrd="1" destOrd="0" presId="urn:microsoft.com/office/officeart/2008/layout/LinedList"/>
    <dgm:cxn modelId="{D8BB3414-635B-45AB-A857-2778C6BE9DA5}" type="presParOf" srcId="{DF676B01-1EF6-4D09-92DE-5E685838BE5D}" destId="{D0A9D516-4F5A-414E-B1D6-B0671AFD8E9D}" srcOrd="2" destOrd="0" presId="urn:microsoft.com/office/officeart/2008/layout/LinedList"/>
    <dgm:cxn modelId="{F492A9ED-E7D4-45F0-B280-B81C2E4E6777}" type="presParOf" srcId="{599C6688-F225-48B2-B885-7ABD94692960}" destId="{FEA501DC-4C67-42B5-B3A6-838987E50F77}" srcOrd="5" destOrd="0" presId="urn:microsoft.com/office/officeart/2008/layout/LinedList"/>
    <dgm:cxn modelId="{B4E239E6-A9D3-43E1-85D1-140AD003E35B}" type="presParOf" srcId="{599C6688-F225-48B2-B885-7ABD94692960}" destId="{200F778C-3FF0-43C9-84F2-941D69388E18}" srcOrd="6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A343D06A-2731-4ECC-A594-BA7DF29101C7}" type="doc">
      <dgm:prSet loTypeId="urn:microsoft.com/office/officeart/2008/layout/PictureStrips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81BC09D-F445-4F6D-8028-BDDE176ECEED}">
      <dgm:prSet phldrT="[Tekst]" custT="1"/>
      <dgm:spPr/>
      <dgm:t>
        <a:bodyPr/>
        <a:lstStyle/>
        <a:p>
          <a:r>
            <a:rPr lang="pl-PL" sz="20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r>
            <a:rPr lang="pl-PL" sz="1800">
              <a:solidFill>
                <a:schemeClr val="bg1">
                  <a:lumMod val="50000"/>
                </a:schemeClr>
              </a:solidFill>
            </a:rPr>
            <a:t>  8 923,7 MW </a:t>
          </a:r>
          <a:br>
            <a:rPr lang="pl-PL" sz="1800">
              <a:solidFill>
                <a:schemeClr val="bg1">
                  <a:lumMod val="50000"/>
                </a:schemeClr>
              </a:solidFill>
            </a:rPr>
          </a:br>
          <a:r>
            <a:rPr lang="pl-PL" sz="1800">
              <a:solidFill>
                <a:schemeClr val="bg1">
                  <a:lumMod val="50000"/>
                </a:schemeClr>
              </a:solidFill>
            </a:rPr>
            <a:t>  799 instalacji</a:t>
          </a:r>
        </a:p>
      </dgm:t>
    </dgm:pt>
    <dgm:pt modelId="{0F52E1EE-84A3-4B93-8875-708398F70CC5}" type="parTrans" cxnId="{3C07AEA0-7FC6-4AE9-95FE-0130E1D28363}">
      <dgm:prSet/>
      <dgm:spPr/>
      <dgm:t>
        <a:bodyPr/>
        <a:lstStyle/>
        <a:p>
          <a:endParaRPr lang="pl-PL"/>
        </a:p>
      </dgm:t>
    </dgm:pt>
    <dgm:pt modelId="{1E1EDEDD-C33B-4F6A-BA72-39C5C99E74B6}" type="sibTrans" cxnId="{3C07AEA0-7FC6-4AE9-95FE-0130E1D28363}">
      <dgm:prSet/>
      <dgm:spPr/>
      <dgm:t>
        <a:bodyPr/>
        <a:lstStyle/>
        <a:p>
          <a:endParaRPr lang="pl-PL"/>
        </a:p>
      </dgm:t>
    </dgm:pt>
    <dgm:pt modelId="{318ED072-B0EE-47F0-BFA2-2406CD326475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396,7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601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1206086C-92F2-40EE-A353-9DC7249A65E6}" type="parTrans" cxnId="{4007489A-4F89-48B8-BB1C-C6F2BEB71872}">
      <dgm:prSet/>
      <dgm:spPr/>
      <dgm:t>
        <a:bodyPr/>
        <a:lstStyle/>
        <a:p>
          <a:endParaRPr lang="pl-PL"/>
        </a:p>
      </dgm:t>
    </dgm:pt>
    <dgm:pt modelId="{F80DB3C2-FB97-4246-91AF-086FA0959678}" type="sibTrans" cxnId="{4007489A-4F89-48B8-BB1C-C6F2BEB71872}">
      <dgm:prSet/>
      <dgm:spPr/>
      <dgm:t>
        <a:bodyPr/>
        <a:lstStyle/>
        <a:p>
          <a:endParaRPr lang="pl-PL"/>
        </a:p>
      </dgm:t>
    </dgm:pt>
    <dgm:pt modelId="{B2EBD5A3-CD54-4966-B188-B6EAB6172198}" type="pres">
      <dgm:prSet presAssocID="{A343D06A-2731-4ECC-A594-BA7DF29101C7}" presName="Name0" presStyleCnt="0">
        <dgm:presLayoutVars>
          <dgm:dir/>
          <dgm:resizeHandles val="exact"/>
        </dgm:presLayoutVars>
      </dgm:prSet>
      <dgm:spPr/>
    </dgm:pt>
    <dgm:pt modelId="{48CF2A14-E582-43BE-936E-62386C503A50}" type="pres">
      <dgm:prSet presAssocID="{181BC09D-F445-4F6D-8028-BDDE176ECEED}" presName="composite" presStyleCnt="0"/>
      <dgm:spPr/>
    </dgm:pt>
    <dgm:pt modelId="{55C43905-2943-47F4-9725-4A7C78A345EC}" type="pres">
      <dgm:prSet presAssocID="{181BC09D-F445-4F6D-8028-BDDE176ECEED}" presName="rect1" presStyleLbl="trAlignAcc1" presStyleIdx="0" presStyleCnt="2" custScaleX="106787" custLinFactNeighborX="65" custLinFactNeighborY="6741">
        <dgm:presLayoutVars>
          <dgm:bulletEnabled val="1"/>
        </dgm:presLayoutVars>
      </dgm:prSet>
      <dgm:spPr/>
    </dgm:pt>
    <dgm:pt modelId="{542DB5FF-4C73-44B3-B534-F4C2609A9716}" type="pres">
      <dgm:prSet presAssocID="{181BC09D-F445-4F6D-8028-BDDE176ECEED}" presName="rect2" presStyleLbl="fgImgPlace1" presStyleIdx="0" presStyleCnt="2" custScaleY="92290" custLinFactNeighborX="7211" custLinFactNeighborY="18011"/>
      <dgm:spPr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</dgm:spPr>
    </dgm:pt>
    <dgm:pt modelId="{9186B313-064E-4BB6-A3D3-B409FEEC8FF6}" type="pres">
      <dgm:prSet presAssocID="{1E1EDEDD-C33B-4F6A-BA72-39C5C99E74B6}" presName="sibTrans" presStyleCnt="0"/>
      <dgm:spPr/>
    </dgm:pt>
    <dgm:pt modelId="{DC586E7F-FEA1-4EAE-A833-BC72426FBE1A}" type="pres">
      <dgm:prSet presAssocID="{318ED072-B0EE-47F0-BFA2-2406CD326475}" presName="composite" presStyleCnt="0"/>
      <dgm:spPr/>
    </dgm:pt>
    <dgm:pt modelId="{EB402B0D-72BC-4C37-8841-EA79EE48DCA4}" type="pres">
      <dgm:prSet presAssocID="{318ED072-B0EE-47F0-BFA2-2406CD326475}" presName="rect1" presStyleLbl="trAlignAcc1" presStyleIdx="1" presStyleCnt="2" custScaleX="107173" custLinFactNeighborX="355" custLinFactNeighborY="3886">
        <dgm:presLayoutVars>
          <dgm:bulletEnabled val="1"/>
        </dgm:presLayoutVars>
      </dgm:prSet>
      <dgm:spPr/>
    </dgm:pt>
    <dgm:pt modelId="{D2A22335-95F7-4AAA-81AC-EA416168F420}" type="pres">
      <dgm:prSet presAssocID="{318ED072-B0EE-47F0-BFA2-2406CD326475}" presName="rect2" presStyleLbl="fgImgPlace1" presStyleIdx="1" presStyleCnt="2" custScaleY="91388" custLinFactNeighborX="10132" custLinFactNeighborY="15760"/>
      <dgm:spPr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</dgm:spPr>
    </dgm:pt>
  </dgm:ptLst>
  <dgm:cxnLst>
    <dgm:cxn modelId="{4007489A-4F89-48B8-BB1C-C6F2BEB71872}" srcId="{A343D06A-2731-4ECC-A594-BA7DF29101C7}" destId="{318ED072-B0EE-47F0-BFA2-2406CD326475}" srcOrd="1" destOrd="0" parTransId="{1206086C-92F2-40EE-A353-9DC7249A65E6}" sibTransId="{F80DB3C2-FB97-4246-91AF-086FA0959678}"/>
    <dgm:cxn modelId="{3C07AEA0-7FC6-4AE9-95FE-0130E1D28363}" srcId="{A343D06A-2731-4ECC-A594-BA7DF29101C7}" destId="{181BC09D-F445-4F6D-8028-BDDE176ECEED}" srcOrd="0" destOrd="0" parTransId="{0F52E1EE-84A3-4B93-8875-708398F70CC5}" sibTransId="{1E1EDEDD-C33B-4F6A-BA72-39C5C99E74B6}"/>
    <dgm:cxn modelId="{151E51BC-D0B9-40E6-82C2-65C2E9E6E508}" type="presOf" srcId="{A343D06A-2731-4ECC-A594-BA7DF29101C7}" destId="{B2EBD5A3-CD54-4966-B188-B6EAB6172198}" srcOrd="0" destOrd="0" presId="urn:microsoft.com/office/officeart/2008/layout/PictureStrips"/>
    <dgm:cxn modelId="{9CC927C0-D488-4176-BBE9-756AA80C3124}" type="presOf" srcId="{318ED072-B0EE-47F0-BFA2-2406CD326475}" destId="{EB402B0D-72BC-4C37-8841-EA79EE48DCA4}" srcOrd="0" destOrd="0" presId="urn:microsoft.com/office/officeart/2008/layout/PictureStrips"/>
    <dgm:cxn modelId="{3BAAF7E6-EEA0-4B04-8243-5885C8A97EC2}" type="presOf" srcId="{181BC09D-F445-4F6D-8028-BDDE176ECEED}" destId="{55C43905-2943-47F4-9725-4A7C78A345EC}" srcOrd="0" destOrd="0" presId="urn:microsoft.com/office/officeart/2008/layout/PictureStrips"/>
    <dgm:cxn modelId="{0F4E275E-8BE9-42B3-B8BB-D6096C8364A5}" type="presParOf" srcId="{B2EBD5A3-CD54-4966-B188-B6EAB6172198}" destId="{48CF2A14-E582-43BE-936E-62386C503A50}" srcOrd="0" destOrd="0" presId="urn:microsoft.com/office/officeart/2008/layout/PictureStrips"/>
    <dgm:cxn modelId="{3FF7C552-11A4-4DC4-BA46-F5273085C9F5}" type="presParOf" srcId="{48CF2A14-E582-43BE-936E-62386C503A50}" destId="{55C43905-2943-47F4-9725-4A7C78A345EC}" srcOrd="0" destOrd="0" presId="urn:microsoft.com/office/officeart/2008/layout/PictureStrips"/>
    <dgm:cxn modelId="{B192026A-1D1B-4AD5-9A58-23BAA0A14163}" type="presParOf" srcId="{48CF2A14-E582-43BE-936E-62386C503A50}" destId="{542DB5FF-4C73-44B3-B534-F4C2609A9716}" srcOrd="1" destOrd="0" presId="urn:microsoft.com/office/officeart/2008/layout/PictureStrips"/>
    <dgm:cxn modelId="{73E120D8-9C54-45E5-B40D-E5E9BC7A1E06}" type="presParOf" srcId="{B2EBD5A3-CD54-4966-B188-B6EAB6172198}" destId="{9186B313-064E-4BB6-A3D3-B409FEEC8FF6}" srcOrd="1" destOrd="0" presId="urn:microsoft.com/office/officeart/2008/layout/PictureStrips"/>
    <dgm:cxn modelId="{97B78226-D331-4B2C-A578-0A8C1BD6CE1F}" type="presParOf" srcId="{B2EBD5A3-CD54-4966-B188-B6EAB6172198}" destId="{DC586E7F-FEA1-4EAE-A833-BC72426FBE1A}" srcOrd="2" destOrd="0" presId="urn:microsoft.com/office/officeart/2008/layout/PictureStrips"/>
    <dgm:cxn modelId="{708DFA5C-8D59-4323-8B11-9F6F4CCF2EB8}" type="presParOf" srcId="{DC586E7F-FEA1-4EAE-A833-BC72426FBE1A}" destId="{EB402B0D-72BC-4C37-8841-EA79EE48DCA4}" srcOrd="0" destOrd="0" presId="urn:microsoft.com/office/officeart/2008/layout/PictureStrips"/>
    <dgm:cxn modelId="{03F8018B-B1A3-480B-88A7-FBA8FD055225}" type="presParOf" srcId="{DC586E7F-FEA1-4EAE-A833-BC72426FBE1A}" destId="{D2A22335-95F7-4AAA-81AC-EA416168F420}" srcOrd="1" destOrd="0" presId="urn:microsoft.com/office/officeart/2008/layout/PictureStrips"/>
  </dgm:cxnLst>
  <dgm:bg>
    <a:noFill/>
  </dgm:bg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29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296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Lista instalacji </a:t>
          </a:r>
        </a:p>
      </dsp:txBody>
      <dsp:txXfrm>
        <a:off x="0" y="296"/>
        <a:ext cx="1087755" cy="1012031"/>
      </dsp:txXfrm>
    </dsp:sp>
    <dsp:sp modelId="{E968BB63-F626-4A03-A627-E76F890FF7B7}">
      <dsp:nvSpPr>
        <dsp:cNvPr id="0" name=""/>
        <dsp:cNvSpPr/>
      </dsp:nvSpPr>
      <dsp:spPr>
        <a:xfrm>
          <a:off x="1169336" y="12193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lokalizacja instalacji</a:t>
          </a:r>
        </a:p>
      </dsp:txBody>
      <dsp:txXfrm>
        <a:off x="1169336" y="12193"/>
        <a:ext cx="4269438" cy="237936"/>
      </dsp:txXfrm>
    </dsp:sp>
    <dsp:sp modelId="{D6B8C478-0FC5-4A8F-A7B4-C924FA72AE7C}">
      <dsp:nvSpPr>
        <dsp:cNvPr id="0" name=""/>
        <dsp:cNvSpPr/>
      </dsp:nvSpPr>
      <dsp:spPr>
        <a:xfrm>
          <a:off x="1087754" y="250129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262026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inwestor/właściciel instalacji</a:t>
          </a:r>
        </a:p>
      </dsp:txBody>
      <dsp:txXfrm>
        <a:off x="1169336" y="262026"/>
        <a:ext cx="4269438" cy="237936"/>
      </dsp:txXfrm>
    </dsp:sp>
    <dsp:sp modelId="{E0B862CF-46D0-4ED4-9914-32B66F3A64D7}">
      <dsp:nvSpPr>
        <dsp:cNvPr id="0" name=""/>
        <dsp:cNvSpPr/>
      </dsp:nvSpPr>
      <dsp:spPr>
        <a:xfrm>
          <a:off x="1087754" y="49996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511859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moc instalacji</a:t>
          </a:r>
        </a:p>
      </dsp:txBody>
      <dsp:txXfrm>
        <a:off x="1169336" y="511859"/>
        <a:ext cx="4269438" cy="237936"/>
      </dsp:txXfrm>
    </dsp:sp>
    <dsp:sp modelId="{B8C757D8-2B32-4243-A813-FAFB7E747675}">
      <dsp:nvSpPr>
        <dsp:cNvPr id="0" name=""/>
        <dsp:cNvSpPr/>
      </dsp:nvSpPr>
      <dsp:spPr>
        <a:xfrm>
          <a:off x="1087754" y="74979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761691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data rozpoczęcia wytwarzania energii elektrycznej</a:t>
          </a:r>
        </a:p>
      </dsp:txBody>
      <dsp:txXfrm>
        <a:off x="1169336" y="761691"/>
        <a:ext cx="4269438" cy="237936"/>
      </dsp:txXfrm>
    </dsp:sp>
    <dsp:sp modelId="{51B94992-BF9D-4EEE-9B8D-F5D209BD1636}">
      <dsp:nvSpPr>
        <dsp:cNvPr id="0" name=""/>
        <dsp:cNvSpPr/>
      </dsp:nvSpPr>
      <dsp:spPr>
        <a:xfrm>
          <a:off x="1087754" y="99962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01232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01232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Analiza statystyczna instalacji z uwagi na:</a:t>
          </a:r>
        </a:p>
      </dsp:txBody>
      <dsp:txXfrm>
        <a:off x="0" y="1012327"/>
        <a:ext cx="1087755" cy="1012031"/>
      </dsp:txXfrm>
    </dsp:sp>
    <dsp:sp modelId="{FFE9FB32-1A35-4FDB-BD84-FEC6A5D2723B}">
      <dsp:nvSpPr>
        <dsp:cNvPr id="0" name=""/>
        <dsp:cNvSpPr/>
      </dsp:nvSpPr>
      <dsp:spPr>
        <a:xfrm>
          <a:off x="1169336" y="1028140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zakres mocy instalacji</a:t>
          </a:r>
        </a:p>
      </dsp:txBody>
      <dsp:txXfrm>
        <a:off x="1169336" y="1028140"/>
        <a:ext cx="4269438" cy="316259"/>
      </dsp:txXfrm>
    </dsp:sp>
    <dsp:sp modelId="{496CE3FE-ABC8-4018-8A5D-EFD7747A61FD}">
      <dsp:nvSpPr>
        <dsp:cNvPr id="0" name=""/>
        <dsp:cNvSpPr/>
      </dsp:nvSpPr>
      <dsp:spPr>
        <a:xfrm>
          <a:off x="1087754" y="134440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360213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rok rozpoczęcia wytwarzania energii</a:t>
          </a:r>
        </a:p>
      </dsp:txBody>
      <dsp:txXfrm>
        <a:off x="1169336" y="1360213"/>
        <a:ext cx="4269438" cy="316259"/>
      </dsp:txXfrm>
    </dsp:sp>
    <dsp:sp modelId="{FFDBB292-D296-457E-B986-FD661169B24C}">
      <dsp:nvSpPr>
        <dsp:cNvPr id="0" name=""/>
        <dsp:cNvSpPr/>
      </dsp:nvSpPr>
      <dsp:spPr>
        <a:xfrm>
          <a:off x="1087754" y="167647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1692286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lokalizację instalacji</a:t>
          </a:r>
        </a:p>
      </dsp:txBody>
      <dsp:txXfrm>
        <a:off x="1169336" y="1692286"/>
        <a:ext cx="4269438" cy="316259"/>
      </dsp:txXfrm>
    </dsp:sp>
    <dsp:sp modelId="{89E4B533-8528-43DA-BA15-162B21144446}">
      <dsp:nvSpPr>
        <dsp:cNvPr id="0" name=""/>
        <dsp:cNvSpPr/>
      </dsp:nvSpPr>
      <dsp:spPr>
        <a:xfrm>
          <a:off x="1087754" y="200854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8561BF4-9A09-4FE8-B977-7F399BEA88D3}">
      <dsp:nvSpPr>
        <dsp:cNvPr id="0" name=""/>
        <dsp:cNvSpPr/>
      </dsp:nvSpPr>
      <dsp:spPr>
        <a:xfrm>
          <a:off x="0" y="2024358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A797A4-5E7B-4FFB-9B92-B839DFBB0D95}">
      <dsp:nvSpPr>
        <dsp:cNvPr id="0" name=""/>
        <dsp:cNvSpPr/>
      </dsp:nvSpPr>
      <dsp:spPr>
        <a:xfrm>
          <a:off x="0" y="2024358"/>
          <a:ext cx="1087755" cy="66588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Wiatr na tle innych źródeł OZE</a:t>
          </a:r>
        </a:p>
      </dsp:txBody>
      <dsp:txXfrm>
        <a:off x="0" y="2024358"/>
        <a:ext cx="1087755" cy="665886"/>
      </dsp:txXfrm>
    </dsp:sp>
    <dsp:sp modelId="{02E9AD92-B331-4BEE-B97A-C6A83E3D7F2D}">
      <dsp:nvSpPr>
        <dsp:cNvPr id="0" name=""/>
        <dsp:cNvSpPr/>
      </dsp:nvSpPr>
      <dsp:spPr>
        <a:xfrm>
          <a:off x="1169336" y="2047880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i="0" kern="1200" baseline="0">
              <a:effectLst/>
            </a:rPr>
            <a:t>Skumulowana moc poszczególnych instalacji OZE w poszczególnych latach [MW]</a:t>
          </a:r>
          <a:endParaRPr lang="pl-PL" sz="1100" b="0" kern="1200"/>
        </a:p>
      </dsp:txBody>
      <dsp:txXfrm>
        <a:off x="1169336" y="2047880"/>
        <a:ext cx="4269438" cy="470436"/>
      </dsp:txXfrm>
    </dsp:sp>
    <dsp:sp modelId="{36EDCC8D-4A18-4F0A-897F-31A076C2FB21}">
      <dsp:nvSpPr>
        <dsp:cNvPr id="0" name=""/>
        <dsp:cNvSpPr/>
      </dsp:nvSpPr>
      <dsp:spPr>
        <a:xfrm>
          <a:off x="1087754" y="251831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AB5483F-CAD4-4913-8D9F-FCB9F959FC94}">
      <dsp:nvSpPr>
        <dsp:cNvPr id="0" name=""/>
        <dsp:cNvSpPr/>
      </dsp:nvSpPr>
      <dsp:spPr>
        <a:xfrm>
          <a:off x="1169336" y="254183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Skumulowana moc poszczególnych źródeł OZE </a:t>
          </a:r>
        </a:p>
      </dsp:txBody>
      <dsp:txXfrm>
        <a:off x="1169336" y="2541839"/>
        <a:ext cx="4269438" cy="470436"/>
      </dsp:txXfrm>
    </dsp:sp>
    <dsp:sp modelId="{328F807D-5AA1-4892-8FDF-5214E01BE0EF}">
      <dsp:nvSpPr>
        <dsp:cNvPr id="0" name=""/>
        <dsp:cNvSpPr/>
      </dsp:nvSpPr>
      <dsp:spPr>
        <a:xfrm>
          <a:off x="1087754" y="301227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51F9C2-C81B-423A-92A0-262F388CEC16}">
      <dsp:nvSpPr>
        <dsp:cNvPr id="0" name=""/>
        <dsp:cNvSpPr/>
      </dsp:nvSpPr>
      <dsp:spPr>
        <a:xfrm>
          <a:off x="0" y="303579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EC8CD5F-F23C-4F83-BA21-9F22A4D73655}">
      <dsp:nvSpPr>
        <dsp:cNvPr id="0" name=""/>
        <dsp:cNvSpPr/>
      </dsp:nvSpPr>
      <dsp:spPr>
        <a:xfrm>
          <a:off x="0" y="303579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Mapy</a:t>
          </a:r>
        </a:p>
      </dsp:txBody>
      <dsp:txXfrm>
        <a:off x="0" y="3035797"/>
        <a:ext cx="1087755" cy="1012031"/>
      </dsp:txXfrm>
    </dsp:sp>
    <dsp:sp modelId="{F7817350-3DD6-4DE7-955A-13A3E28FD6EE}">
      <dsp:nvSpPr>
        <dsp:cNvPr id="0" name=""/>
        <dsp:cNvSpPr/>
      </dsp:nvSpPr>
      <dsp:spPr>
        <a:xfrm>
          <a:off x="1169336" y="305931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wiatrowe w bazie w podziale na województwa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059319"/>
        <a:ext cx="4269438" cy="470436"/>
      </dsp:txXfrm>
    </dsp:sp>
    <dsp:sp modelId="{E508890F-89A4-420D-89F5-64713ADF8136}">
      <dsp:nvSpPr>
        <dsp:cNvPr id="0" name=""/>
        <dsp:cNvSpPr/>
      </dsp:nvSpPr>
      <dsp:spPr>
        <a:xfrm>
          <a:off x="1087754" y="352975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293D3CF-115B-4654-833A-71D79C4EABA6}">
      <dsp:nvSpPr>
        <dsp:cNvPr id="0" name=""/>
        <dsp:cNvSpPr/>
      </dsp:nvSpPr>
      <dsp:spPr>
        <a:xfrm>
          <a:off x="1169336" y="3553277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lokalizacje siedzib właścicieli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wiatrowych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553277"/>
        <a:ext cx="4269438" cy="470436"/>
      </dsp:txXfrm>
    </dsp:sp>
    <dsp:sp modelId="{FEA501DC-4C67-42B5-B3A6-838987E50F77}">
      <dsp:nvSpPr>
        <dsp:cNvPr id="0" name=""/>
        <dsp:cNvSpPr/>
      </dsp:nvSpPr>
      <dsp:spPr>
        <a:xfrm>
          <a:off x="1087754" y="402371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5C43905-2943-47F4-9725-4A7C78A345EC}">
      <dsp:nvSpPr>
        <dsp:cNvPr id="0" name=""/>
        <dsp:cNvSpPr/>
      </dsp:nvSpPr>
      <dsp:spPr>
        <a:xfrm>
          <a:off x="38086" y="597070"/>
          <a:ext cx="4130713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8 923,7 MW </a:t>
          </a:r>
          <a:br>
            <a:rPr lang="pl-PL" sz="1800" kern="1200">
              <a:solidFill>
                <a:schemeClr val="bg1">
                  <a:lumMod val="50000"/>
                </a:schemeClr>
              </a:solidFill>
            </a:rPr>
          </a:b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799 instalacji</a:t>
          </a:r>
        </a:p>
      </dsp:txBody>
      <dsp:txXfrm>
        <a:off x="38086" y="597070"/>
        <a:ext cx="4130713" cy="1208806"/>
      </dsp:txXfrm>
    </dsp:sp>
    <dsp:sp modelId="{542DB5FF-4C73-44B3-B534-F4C2609A9716}">
      <dsp:nvSpPr>
        <dsp:cNvPr id="0" name=""/>
        <dsp:cNvSpPr/>
      </dsp:nvSpPr>
      <dsp:spPr>
        <a:xfrm>
          <a:off x="66681" y="618512"/>
          <a:ext cx="846164" cy="1171387"/>
        </a:xfrm>
        <a:prstGeom prst="rect">
          <a:avLst/>
        </a:prstGeom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B402B0D-72BC-4C37-8841-EA79EE48DCA4}">
      <dsp:nvSpPr>
        <dsp:cNvPr id="0" name=""/>
        <dsp:cNvSpPr/>
      </dsp:nvSpPr>
      <dsp:spPr>
        <a:xfrm>
          <a:off x="26305" y="2029658"/>
          <a:ext cx="4145644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396,7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601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26305" y="2029658"/>
        <a:ext cx="4145644" cy="1208806"/>
      </dsp:txXfrm>
    </dsp:sp>
    <dsp:sp modelId="{D2A22335-95F7-4AAA-81AC-EA416168F420}">
      <dsp:nvSpPr>
        <dsp:cNvPr id="0" name=""/>
        <dsp:cNvSpPr/>
      </dsp:nvSpPr>
      <dsp:spPr>
        <a:xfrm>
          <a:off x="87665" y="2062765"/>
          <a:ext cx="846164" cy="1159939"/>
        </a:xfrm>
        <a:prstGeom prst="rect">
          <a:avLst/>
        </a:prstGeom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PictureStrips">
  <dgm:title val=""/>
  <dgm:desc val=""/>
  <dgm:catLst>
    <dgm:cat type="list" pri="12500"/>
    <dgm:cat type="picture" pri="13000"/>
    <dgm:cat type="pictureconvert" pri="13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40" srcId="0" destId="10" srcOrd="0" destOrd="0"/>
        <dgm:cxn modelId="5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  <dgm:cxn modelId="70" srcId="0" destId="40" srcOrd="2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w"/>
      <dgm:constr type="h" for="ch" forName="composite" refType="h"/>
      <dgm:constr type="sp" refType="h" refFor="ch" refForName="composite" op="equ" fact="0.1"/>
      <dgm:constr type="h" for="ch" forName="sibTrans" refType="h" refFor="ch" refForName="composite" op="equ" fact="0.1"/>
      <dgm:constr type="w" for="ch" forName="sibTrans" refType="h" refFor="ch" refForName="sibTrans" op="equ"/>
    </dgm:constrLst>
    <dgm:forEach name="nodesForEach" axis="ch" ptType="node">
      <dgm:layoutNode name="composite">
        <dgm:alg type="composite">
          <dgm:param type="ar" val="3"/>
        </dgm:alg>
        <dgm:shape xmlns:r="http://schemas.openxmlformats.org/officeDocument/2006/relationships" r:blip="">
          <dgm:adjLst/>
        </dgm:shape>
        <dgm:choose name="Name4">
          <dgm:if name="Name5" func="var" arg="dir" op="equ" val="norm">
            <dgm:constrLst>
              <dgm:constr type="l" for="ch" forName="rect1" refType="w" fact="0.04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if>
          <dgm:else name="Name6">
            <dgm:constrLst>
              <dgm:constr type="l" for="ch" forName="rect1" refType="w" fact="0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.79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else>
        </dgm:choose>
        <dgm:layoutNode name="rect1" styleLbl="trAlignAcc1">
          <dgm:varLst>
            <dgm:bulletEnabled val="1"/>
          </dgm:varLst>
          <dgm:alg type="tx">
            <dgm:param type="parTxLTRAlign" val="l"/>
          </dgm:alg>
          <dgm:shape xmlns:r="http://schemas.openxmlformats.org/officeDocument/2006/relationships" type="rect" r:blip="">
            <dgm:adjLst/>
          </dgm:shape>
          <dgm:presOf axis="desOrSelf" ptType="node"/>
          <dgm:choose name="Name7">
            <dgm:if name="Name8" func="var" arg="dir" op="equ" val="norm">
              <dgm:constrLst>
                <dgm:constr type="lMarg" refType="w" fact="0.6"/>
                <dgm:constr type="rMarg" refType="primFontSz" fact="0.3"/>
                <dgm:constr type="tMarg" refType="primFontSz" fact="0.3"/>
                <dgm:constr type="bMarg" refType="primFontSz" fact="0.3"/>
              </dgm:constrLst>
            </dgm:if>
            <dgm:else name="Name9">
              <dgm:constrLst>
                <dgm:constr type="lMarg" refType="primFontSz" fact="0.3"/>
                <dgm:constr type="rMarg" refType="w" fact="0.6"/>
                <dgm:constr type="tMarg" refType="primFontSz" fact="0.3"/>
                <dgm:constr type="bMarg" refType="primFontSz" fact="0.3"/>
              </dgm:constrLst>
            </dgm:else>
          </dgm:choose>
          <dgm:ruleLst>
            <dgm:rule type="primFontSz" val="5" fact="NaN" max="NaN"/>
          </dgm:ruleLst>
        </dgm:layoutNode>
        <dgm:layoutNode name="rect2" styleLbl="fgImgPlace1">
          <dgm:alg type="sp"/>
          <dgm:shape xmlns:r="http://schemas.openxmlformats.org/officeDocument/2006/relationships" type="rect" r:blip="" blipPhldr="1">
            <dgm:adjLst/>
          </dgm:shape>
          <dgm:presOf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3" Type="http://schemas.openxmlformats.org/officeDocument/2006/relationships/diagramLayout" Target="../diagrams/layout1.xml"/><Relationship Id="rId7" Type="http://schemas.openxmlformats.org/officeDocument/2006/relationships/diagramData" Target="../diagrams/data2.xml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5" Type="http://schemas.openxmlformats.org/officeDocument/2006/relationships/diagramColors" Target="../diagrams/colors1.xml"/><Relationship Id="rId10" Type="http://schemas.openxmlformats.org/officeDocument/2006/relationships/diagramColors" Target="../diagrams/colors2.xml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5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14/relationships/chartEx" Target="../charts/chartEx1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microsoft.com/office/2014/relationships/chartEx" Target="../charts/chartEx3.xml"/><Relationship Id="rId4" Type="http://schemas.openxmlformats.org/officeDocument/2006/relationships/chart" Target="../charts/chart3.xml"/><Relationship Id="rId9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1</xdr:row>
      <xdr:rowOff>47626</xdr:rowOff>
    </xdr:from>
    <xdr:to>
      <xdr:col>20</xdr:col>
      <xdr:colOff>0</xdr:colOff>
      <xdr:row>4</xdr:row>
      <xdr:rowOff>142875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4C65315-0EC6-4C1E-9C2D-4E77E6182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7" t="29961" r="7963" b="18477"/>
        <a:stretch/>
      </xdr:blipFill>
      <xdr:spPr>
        <a:xfrm>
          <a:off x="11144250" y="238126"/>
          <a:ext cx="1895475" cy="942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85724</xdr:rowOff>
    </xdr:from>
    <xdr:to>
      <xdr:col>9</xdr:col>
      <xdr:colOff>561975</xdr:colOff>
      <xdr:row>25</xdr:row>
      <xdr:rowOff>133349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4CDEB6-885D-4B1E-89D8-410CEAABF5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11</xdr:col>
      <xdr:colOff>219075</xdr:colOff>
      <xdr:row>3</xdr:row>
      <xdr:rowOff>38100</xdr:rowOff>
    </xdr:from>
    <xdr:to>
      <xdr:col>17</xdr:col>
      <xdr:colOff>590550</xdr:colOff>
      <xdr:row>21</xdr:row>
      <xdr:rowOff>180974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530F8E5-E9DE-4299-8E2F-AF1963DD14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  <xdr:twoCellAnchor>
    <xdr:from>
      <xdr:col>18</xdr:col>
      <xdr:colOff>180976</xdr:colOff>
      <xdr:row>7</xdr:row>
      <xdr:rowOff>142874</xdr:rowOff>
    </xdr:from>
    <xdr:to>
      <xdr:col>19</xdr:col>
      <xdr:colOff>952501</xdr:colOff>
      <xdr:row>12</xdr:row>
      <xdr:rowOff>190499</xdr:rowOff>
    </xdr:to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CB26DEFC-1B4A-4C28-9D56-9755D6146EBF}"/>
            </a:ext>
          </a:extLst>
        </xdr:cNvPr>
        <xdr:cNvSpPr txBox="1"/>
      </xdr:nvSpPr>
      <xdr:spPr>
        <a:xfrm>
          <a:off x="11068051" y="1990724"/>
          <a:ext cx="1600200" cy="1000125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Stan projektów w bazie na dzień 20.02.2024</a:t>
          </a:r>
        </a:p>
      </xdr:txBody>
    </xdr:sp>
    <xdr:clientData/>
  </xdr:twoCellAnchor>
  <xdr:twoCellAnchor>
    <xdr:from>
      <xdr:col>18</xdr:col>
      <xdr:colOff>180976</xdr:colOff>
      <xdr:row>15</xdr:row>
      <xdr:rowOff>95250</xdr:rowOff>
    </xdr:from>
    <xdr:to>
      <xdr:col>19</xdr:col>
      <xdr:colOff>952501</xdr:colOff>
      <xdr:row>22</xdr:row>
      <xdr:rowOff>171450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FBFD1F00-E222-46AF-91D6-240914A301EF}"/>
            </a:ext>
          </a:extLst>
        </xdr:cNvPr>
        <xdr:cNvSpPr txBox="1"/>
      </xdr:nvSpPr>
      <xdr:spPr>
        <a:xfrm>
          <a:off x="11068051" y="3467100"/>
          <a:ext cx="1600200" cy="1409700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Copyright ©2024 IEO. Wszelkie prawa zastrzeżone. 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74</xdr:row>
      <xdr:rowOff>168088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3A94D7FE-B7B4-4287-9069-F3947E39C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9957C982-4C06-47E4-BA53-ADF9380660A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0089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BD530066-6B91-428D-ABE0-2692EBE1C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F563D24D-C074-4778-843C-6963E74B5453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0.0925</cdr:x>
      <cdr:y>0.72377</cdr:y>
    </cdr:from>
    <cdr:to>
      <cdr:x>0.20019</cdr:x>
      <cdr:y>0.77237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29183" y="6357260"/>
          <a:ext cx="1081807" cy="42688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767844</xdr:colOff>
      <xdr:row>0</xdr:row>
      <xdr:rowOff>164028</xdr:rowOff>
    </xdr:from>
    <xdr:to>
      <xdr:col>17</xdr:col>
      <xdr:colOff>0</xdr:colOff>
      <xdr:row>3</xdr:row>
      <xdr:rowOff>56093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D377F2F-B406-4F44-8BE7-2EBB050F118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150594" y="164028"/>
          <a:ext cx="2184906" cy="7207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1396998</xdr:colOff>
      <xdr:row>18</xdr:row>
      <xdr:rowOff>143714</xdr:rowOff>
    </xdr:from>
    <xdr:to>
      <xdr:col>13</xdr:col>
      <xdr:colOff>644524</xdr:colOff>
      <xdr:row>45</xdr:row>
      <xdr:rowOff>66674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C0741D21-9644-4467-919E-2EFE426F3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514350</xdr:colOff>
      <xdr:row>54</xdr:row>
      <xdr:rowOff>31750</xdr:rowOff>
    </xdr:from>
    <xdr:to>
      <xdr:col>13</xdr:col>
      <xdr:colOff>561975</xdr:colOff>
      <xdr:row>82</xdr:row>
      <xdr:rowOff>184152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62784139-CAAC-4405-BFF5-D661348F8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937770" y="0"/>
          <a:ext cx="1571605" cy="65897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767844</xdr:colOff>
      <xdr:row>0</xdr:row>
      <xdr:rowOff>164028</xdr:rowOff>
    </xdr:from>
    <xdr:to>
      <xdr:col>15</xdr:col>
      <xdr:colOff>225136</xdr:colOff>
      <xdr:row>2</xdr:row>
      <xdr:rowOff>108048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388969" y="164028"/>
          <a:ext cx="2181442" cy="7250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272142</xdr:colOff>
      <xdr:row>6</xdr:row>
      <xdr:rowOff>27213</xdr:rowOff>
    </xdr:from>
    <xdr:ext cx="7198179" cy="655949"/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904999" y="1796142"/>
          <a:ext cx="7198179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r>
            <a:rPr lang="pl-PL" sz="1800" b="1">
              <a:effectLst/>
              <a:latin typeface="+mn-lt"/>
              <a:ea typeface="+mn-ea"/>
              <a:cs typeface="+mn-cs"/>
            </a:rPr>
            <a:t>Mapa</a:t>
          </a:r>
          <a:r>
            <a:rPr lang="pl-PL" sz="1800" b="1" baseline="0">
              <a:effectLst/>
              <a:latin typeface="+mn-lt"/>
              <a:ea typeface="+mn-ea"/>
              <a:cs typeface="+mn-cs"/>
            </a:rPr>
            <a:t> przedstawiająca istniejące farmy oraz małe instalacje wiatrowe zawarte w bazie w podziale na województwa</a:t>
          </a:r>
          <a:endParaRPr lang="pl-PL" sz="4000">
            <a:effectLst/>
          </a:endParaRPr>
        </a:p>
      </xdr:txBody>
    </xdr:sp>
    <xdr:clientData/>
  </xdr:oneCellAnchor>
  <xdr:oneCellAnchor>
    <xdr:from>
      <xdr:col>10</xdr:col>
      <xdr:colOff>381001</xdr:colOff>
      <xdr:row>5</xdr:row>
      <xdr:rowOff>159835</xdr:rowOff>
    </xdr:from>
    <xdr:ext cx="6286500" cy="655949"/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2899572" y="1738264"/>
          <a:ext cx="6286500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r>
            <a:rPr lang="pl-PL" sz="1800" b="1">
              <a:effectLst/>
              <a:latin typeface="+mn-lt"/>
              <a:ea typeface="+mn-ea"/>
              <a:cs typeface="+mn-cs"/>
            </a:rPr>
            <a:t>Mapa przedstawiająca istniejące farmy oraz małe instalacje wiatrowe zawarte w bazie w podziale na moc</a:t>
          </a:r>
          <a:endParaRPr lang="pl-PL" sz="4000">
            <a:effectLst/>
          </a:endParaRPr>
        </a:p>
      </xdr:txBody>
    </xdr:sp>
    <xdr:clientData/>
  </xdr:oneCellAnchor>
  <xdr:twoCellAnchor editAs="oneCell">
    <xdr:from>
      <xdr:col>1</xdr:col>
      <xdr:colOff>557892</xdr:colOff>
      <xdr:row>8</xdr:row>
      <xdr:rowOff>149677</xdr:rowOff>
    </xdr:from>
    <xdr:to>
      <xdr:col>8</xdr:col>
      <xdr:colOff>530678</xdr:colOff>
      <xdr:row>56</xdr:row>
      <xdr:rowOff>131983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1E31932F-7539-49E0-83EC-835F2737C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" y="2544534"/>
          <a:ext cx="9497786" cy="9126306"/>
        </a:xfrm>
        <a:prstGeom prst="rect">
          <a:avLst/>
        </a:prstGeom>
      </xdr:spPr>
    </xdr:pic>
    <xdr:clientData/>
  </xdr:twoCellAnchor>
  <xdr:twoCellAnchor editAs="oneCell">
    <xdr:from>
      <xdr:col>1</xdr:col>
      <xdr:colOff>612322</xdr:colOff>
      <xdr:row>8</xdr:row>
      <xdr:rowOff>176893</xdr:rowOff>
    </xdr:from>
    <xdr:to>
      <xdr:col>2</xdr:col>
      <xdr:colOff>1081877</xdr:colOff>
      <xdr:row>12</xdr:row>
      <xdr:rowOff>71232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C06E645-AEB1-43A6-B599-F189991809C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884465" y="2571750"/>
          <a:ext cx="1830269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544285</xdr:colOff>
      <xdr:row>37</xdr:row>
      <xdr:rowOff>163285</xdr:rowOff>
    </xdr:from>
    <xdr:to>
      <xdr:col>2</xdr:col>
      <xdr:colOff>649106</xdr:colOff>
      <xdr:row>56</xdr:row>
      <xdr:rowOff>169420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6DDD7E3F-BB18-4735-9AA5-5F3FE6AD7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428" y="8082642"/>
          <a:ext cx="1465535" cy="3625635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1360713</xdr:colOff>
      <xdr:row>8</xdr:row>
      <xdr:rowOff>149679</xdr:rowOff>
    </xdr:from>
    <xdr:to>
      <xdr:col>15</xdr:col>
      <xdr:colOff>884464</xdr:colOff>
      <xdr:row>56</xdr:row>
      <xdr:rowOff>122464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3A735A16-71F3-49E5-BE0F-9A908FA1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6" y="2544536"/>
          <a:ext cx="9048751" cy="9116785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1360713</xdr:colOff>
      <xdr:row>9</xdr:row>
      <xdr:rowOff>0</xdr:rowOff>
    </xdr:from>
    <xdr:to>
      <xdr:col>10</xdr:col>
      <xdr:colOff>469554</xdr:colOff>
      <xdr:row>12</xdr:row>
      <xdr:rowOff>84839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192D761D-4DBB-496E-B4C0-0FA89BAA1F5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157856" y="2585357"/>
          <a:ext cx="1830269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</xdr:colOff>
      <xdr:row>48</xdr:row>
      <xdr:rowOff>176893</xdr:rowOff>
    </xdr:from>
    <xdr:to>
      <xdr:col>10</xdr:col>
      <xdr:colOff>411184</xdr:colOff>
      <xdr:row>56</xdr:row>
      <xdr:rowOff>167579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D93B79B2-53BB-4908-B7C1-72ABFF437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57858" y="10191750"/>
          <a:ext cx="1771897" cy="1514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1102179</xdr:colOff>
      <xdr:row>0</xdr:row>
      <xdr:rowOff>95250</xdr:rowOff>
    </xdr:from>
    <xdr:to>
      <xdr:col>5</xdr:col>
      <xdr:colOff>184017</xdr:colOff>
      <xdr:row>3</xdr:row>
      <xdr:rowOff>394608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2435679" y="95250"/>
          <a:ext cx="3817124" cy="18641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1663462</xdr:colOff>
      <xdr:row>5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0B32A4A-EB7C-4898-A043-81916173B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609600" y="47625"/>
          <a:ext cx="3606562" cy="1638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178503</xdr:colOff>
      <xdr:row>0</xdr:row>
      <xdr:rowOff>159341</xdr:rowOff>
    </xdr:from>
    <xdr:to>
      <xdr:col>18</xdr:col>
      <xdr:colOff>255512</xdr:colOff>
      <xdr:row>3</xdr:row>
      <xdr:rowOff>72574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9B51C16-0157-4B51-B906-65B369033312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294928" y="159341"/>
          <a:ext cx="2305859" cy="8085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54430</xdr:colOff>
      <xdr:row>24</xdr:row>
      <xdr:rowOff>0</xdr:rowOff>
    </xdr:from>
    <xdr:to>
      <xdr:col>11</xdr:col>
      <xdr:colOff>408214</xdr:colOff>
      <xdr:row>38</xdr:row>
      <xdr:rowOff>314854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AD80332B-844C-4A94-B39A-E43DA991B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748393</xdr:colOff>
      <xdr:row>79</xdr:row>
      <xdr:rowOff>23813</xdr:rowOff>
    </xdr:from>
    <xdr:to>
      <xdr:col>20</xdr:col>
      <xdr:colOff>1061357</xdr:colOff>
      <xdr:row>101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4B0091A0-C494-4111-B5A3-DEA1A6248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1076325</xdr:colOff>
      <xdr:row>79</xdr:row>
      <xdr:rowOff>153941</xdr:rowOff>
    </xdr:from>
    <xdr:to>
      <xdr:col>11</xdr:col>
      <xdr:colOff>381000</xdr:colOff>
      <xdr:row>101</xdr:row>
      <xdr:rowOff>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822D3AB3-7738-437E-8376-3C2FC54F4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13606</xdr:colOff>
      <xdr:row>107</xdr:row>
      <xdr:rowOff>89050</xdr:rowOff>
    </xdr:from>
    <xdr:to>
      <xdr:col>11</xdr:col>
      <xdr:colOff>571500</xdr:colOff>
      <xdr:row>127</xdr:row>
      <xdr:rowOff>45923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8574815-F9A4-4501-A4F2-FE455D853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598714</xdr:colOff>
      <xdr:row>107</xdr:row>
      <xdr:rowOff>136071</xdr:rowOff>
    </xdr:from>
    <xdr:to>
      <xdr:col>22</xdr:col>
      <xdr:colOff>1</xdr:colOff>
      <xdr:row>127</xdr:row>
      <xdr:rowOff>81642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6373FDB3-C39D-4D4B-84FA-31E9482D4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625929</xdr:colOff>
      <xdr:row>24</xdr:row>
      <xdr:rowOff>0</xdr:rowOff>
    </xdr:from>
    <xdr:to>
      <xdr:col>21</xdr:col>
      <xdr:colOff>13608</xdr:colOff>
      <xdr:row>39</xdr:row>
      <xdr:rowOff>17001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71564B85-29C8-4F17-8FA9-73E542508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60</xdr:row>
      <xdr:rowOff>0</xdr:rowOff>
    </xdr:from>
    <xdr:to>
      <xdr:col>20</xdr:col>
      <xdr:colOff>707571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9" name="Wykres 8">
              <a:extLst>
                <a:ext uri="{FF2B5EF4-FFF2-40B4-BE49-F238E27FC236}">
                  <a16:creationId xmlns:a16="http://schemas.microsoft.com/office/drawing/2014/main" id="{5F379A1C-9491-4C7D-B5AE-3E9F3F37A4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02000" y="13639800"/>
              <a:ext cx="6279696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60</xdr:row>
      <xdr:rowOff>0</xdr:rowOff>
    </xdr:from>
    <xdr:to>
      <xdr:col>14</xdr:col>
      <xdr:colOff>680358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0" name="Wykres 9">
              <a:extLst>
                <a:ext uri="{FF2B5EF4-FFF2-40B4-BE49-F238E27FC236}">
                  <a16:creationId xmlns:a16="http://schemas.microsoft.com/office/drawing/2014/main" id="{91638DEF-5CDB-42E2-8D60-CEF96391E9D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6875" y="13639800"/>
              <a:ext cx="628105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60</xdr:row>
      <xdr:rowOff>0</xdr:rowOff>
    </xdr:from>
    <xdr:to>
      <xdr:col>8</xdr:col>
      <xdr:colOff>721178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1" name="Wykres 10">
              <a:extLst>
                <a:ext uri="{FF2B5EF4-FFF2-40B4-BE49-F238E27FC236}">
                  <a16:creationId xmlns:a16="http://schemas.microsoft.com/office/drawing/2014/main" id="{5F51F41A-9390-4B72-8B38-3165DE2BB9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13639800"/>
              <a:ext cx="628377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0.86092</cdr:x>
      <cdr:y>0</cdr:y>
    </cdr:from>
    <cdr:to>
      <cdr:x>1</cdr:x>
      <cdr:y>0.11938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42012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public$\Tematyczne\OZE%20instalacje%20istniej&#261;ce\2022\PV\Funkcjonuj&#261;ce%20Farmy%20Fotowoltaiczne%20w%20Polsce%20-%2027.01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y PV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ela5" displayName="Tabela5" ref="B6:R16" totalsRowShown="0" headerRowDxfId="38" dataDxfId="37" tableBorderDxfId="36">
  <autoFilter ref="B6:R16" xr:uid="{00000000-0009-0000-0100-000005000000}"/>
  <sortState xmlns:xlrd2="http://schemas.microsoft.com/office/spreadsheetml/2017/richdata2" ref="B7:R16">
    <sortCondition ref="B6:B16"/>
  </sortState>
  <tableColumns count="17">
    <tableColumn id="1" xr3:uid="{00000000-0010-0000-0000-000001000000}" name="Lp." dataDxfId="35"/>
    <tableColumn id="2" xr3:uid="{00000000-0010-0000-0000-000002000000}" name="Rodzaj instalacji" dataDxfId="34"/>
    <tableColumn id="3" xr3:uid="{00000000-0010-0000-0000-000003000000}" name="Miejscowość" dataDxfId="33"/>
    <tableColumn id="4" xr3:uid="{00000000-0010-0000-0000-000004000000}" name="Gmina" dataDxfId="32"/>
    <tableColumn id="5" xr3:uid="{00000000-0010-0000-0000-000005000000}" name="Powiat" dataDxfId="31"/>
    <tableColumn id="6" xr3:uid="{00000000-0010-0000-0000-000006000000}" name="Województwo " dataDxfId="30"/>
    <tableColumn id="7" xr3:uid="{00000000-0010-0000-0000-000007000000}" name="Moc [MW]" dataDxfId="29"/>
    <tableColumn id="8" xr3:uid="{00000000-0010-0000-0000-000008000000}" name="Inwestor" dataDxfId="28"/>
    <tableColumn id="9" xr3:uid="{00000000-0010-0000-0000-000009000000}" name="Adres" dataDxfId="27"/>
    <tableColumn id="10" xr3:uid="{00000000-0010-0000-0000-00000A000000}" name="Kod pocztowy" dataDxfId="26"/>
    <tableColumn id="11" xr3:uid="{00000000-0010-0000-0000-00000B000000}" name="Miejscowość inwestora " dataDxfId="25"/>
    <tableColumn id="12" xr3:uid="{00000000-0010-0000-0000-00000C000000}" name="Województwo inwestora" dataDxfId="24"/>
    <tableColumn id="14" xr3:uid="{D3A7945A-13D9-4487-B54D-10F825FEF583}" name="Spółka holdingowa"/>
    <tableColumn id="13" xr3:uid="{00000000-0010-0000-0000-00000D000000}" name="NIP" dataDxfId="23" dataCellStyle="Dziesiętny"/>
    <tableColumn id="15" xr3:uid="{00000000-0010-0000-0000-00000F000000}" name="DataWydania (Data wpisu do rejestru)" dataDxfId="22"/>
    <tableColumn id="16" xr3:uid="{00000000-0010-0000-0000-000010000000}" name="DataOd" dataDxfId="21"/>
    <tableColumn id="17" xr3:uid="{00000000-0010-0000-0000-000011000000}" name="DataDo" dataDxfId="2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588A602-1B53-4420-8C05-4F7A30725A60}" name="Tabela134" displayName="Tabela134" ref="B7:Q17" totalsRowShown="0" headerRowDxfId="19" dataDxfId="17" headerRowBorderDxfId="18" tableBorderDxfId="16">
  <autoFilter ref="B7:Q17" xr:uid="{00000000-0009-0000-0100-000001000000}"/>
  <sortState xmlns:xlrd2="http://schemas.microsoft.com/office/spreadsheetml/2017/richdata2" ref="B8:Q17">
    <sortCondition ref="B7:B17"/>
  </sortState>
  <tableColumns count="16">
    <tableColumn id="22" xr3:uid="{EDEB3983-30BF-4750-A6F3-803D00CD9096}" name="Lp." dataDxfId="15"/>
    <tableColumn id="2" xr3:uid="{D653749F-6926-47AF-80EC-0C4B202A434D}" name="Rodzaj instalacji" dataDxfId="14"/>
    <tableColumn id="3" xr3:uid="{06A3EC3D-A8EA-4082-B66C-5FA7E1CC1A7A}" name="Miejscowość" dataDxfId="13"/>
    <tableColumn id="4" xr3:uid="{09F32969-2C97-42A0-BF3E-0EE55B5AAF01}" name="Gmina" dataDxfId="12"/>
    <tableColumn id="5" xr3:uid="{91DB953C-8630-4DD0-BEC9-3384EFB0619C}" name="Powiat" dataDxfId="11"/>
    <tableColumn id="6" xr3:uid="{FE14299D-9F45-476B-8EE9-0385EB2E40DC}" name="Województwo " dataDxfId="10"/>
    <tableColumn id="7" xr3:uid="{D1027BA2-55F3-47DE-9623-080F930F8AE2}" name="Moc [MW]" dataDxfId="9"/>
    <tableColumn id="8" xr3:uid="{9614A55E-E6F1-456C-8C4E-8DEC27D1FECC}" name="Inwestor" dataDxfId="8"/>
    <tableColumn id="10" xr3:uid="{0468149B-E745-4E4A-81AE-37EBFEE0A817}" name="Adres" dataDxfId="7"/>
    <tableColumn id="11" xr3:uid="{A84B96B1-E455-456D-815D-2AA24A4D6324}" name="Kod pocztowy" dataDxfId="6"/>
    <tableColumn id="12" xr3:uid="{59E1AD3B-A6AB-4AFE-800D-D8DDEB9C755F}" name="Miejscowość inwestora" dataDxfId="5"/>
    <tableColumn id="13" xr3:uid="{56AC9D12-0DDB-44E6-9CAE-3C7D358758AB}" name="Województwo inwestora" dataDxfId="4"/>
    <tableColumn id="15" xr3:uid="{77121646-CB10-47B9-A7BD-13A0CAD6FCA7}" name="NIP" dataDxfId="3"/>
    <tableColumn id="17" xr3:uid="{76D9DC05-429D-4EAD-ACB5-D47D1E16CC2B}" name="Data wpisu do rejestru" dataDxfId="2"/>
    <tableColumn id="18" xr3:uid="{565B0BA1-7D96-4ABA-8C44-7289620C6EFA}" name="Data Od" dataDxfId="1"/>
    <tableColumn id="20" xr3:uid="{2F5A34FE-36DF-44C2-B201-7FB956A08838}" name="Link do koncesji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9B4F-253C-4D1D-8D5F-83365FFCA358}">
  <dimension ref="A1:X38"/>
  <sheetViews>
    <sheetView tabSelected="1" workbookViewId="0">
      <selection activeCell="N24" sqref="N24"/>
    </sheetView>
  </sheetViews>
  <sheetFormatPr defaultColWidth="0" defaultRowHeight="15" customHeight="1" zeroHeight="1" x14ac:dyDescent="0.25"/>
  <cols>
    <col min="1" max="11" width="9.140625" customWidth="1"/>
    <col min="12" max="12" width="11.28515625" customWidth="1"/>
    <col min="13" max="18" width="9.140625" customWidth="1"/>
    <col min="19" max="19" width="12.42578125" customWidth="1"/>
    <col min="20" max="20" width="16.42578125" customWidth="1"/>
    <col min="21" max="24" width="0" hidden="1" customWidth="1"/>
    <col min="25" max="16384" width="9.140625" hidden="1"/>
  </cols>
  <sheetData>
    <row r="1" spans="1:24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0"/>
      <c r="T1" s="10"/>
      <c r="U1" s="11"/>
      <c r="V1" s="11"/>
      <c r="W1" s="11"/>
      <c r="X1" s="11"/>
    </row>
    <row r="2" spans="1:24" ht="34.5" thickBot="1" x14ac:dyDescent="0.55000000000000004">
      <c r="A2" s="11"/>
      <c r="B2" s="143" t="s">
        <v>195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4"/>
      <c r="N2" s="144"/>
      <c r="O2" s="11"/>
      <c r="P2" s="11"/>
      <c r="Q2" s="11"/>
      <c r="R2" s="11"/>
      <c r="S2" s="10"/>
      <c r="T2" s="10"/>
      <c r="U2" s="11"/>
      <c r="V2" s="11"/>
      <c r="W2" s="11"/>
      <c r="X2" s="11"/>
    </row>
    <row r="3" spans="1:24" ht="16.5" thickBot="1" x14ac:dyDescent="0.3">
      <c r="A3" s="11"/>
      <c r="B3" s="142" t="s">
        <v>194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1"/>
      <c r="N3" s="11"/>
      <c r="O3" s="11"/>
      <c r="P3" s="11"/>
      <c r="Q3" s="11"/>
      <c r="R3" s="11"/>
      <c r="S3" s="10"/>
      <c r="T3" s="10"/>
      <c r="U3" s="11"/>
      <c r="V3" s="11"/>
      <c r="W3" s="11"/>
      <c r="X3" s="11"/>
    </row>
    <row r="4" spans="1:24" ht="15.75" thickTop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0"/>
      <c r="T4" s="10"/>
      <c r="U4" s="11"/>
      <c r="V4" s="11"/>
      <c r="W4" s="11"/>
      <c r="X4" s="11"/>
    </row>
    <row r="5" spans="1:24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0"/>
      <c r="T5" s="10"/>
      <c r="U5" s="11"/>
      <c r="V5" s="11"/>
      <c r="W5" s="11"/>
      <c r="X5" s="11"/>
    </row>
    <row r="6" spans="1:24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0"/>
      <c r="T6" s="10"/>
      <c r="U6" s="11"/>
      <c r="V6" s="11"/>
      <c r="W6" s="11"/>
      <c r="X6" s="11"/>
    </row>
    <row r="7" spans="1:24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0"/>
      <c r="T7" s="10"/>
      <c r="U7" s="11"/>
      <c r="V7" s="11"/>
      <c r="W7" s="11"/>
      <c r="X7" s="11"/>
    </row>
    <row r="8" spans="1:24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0"/>
      <c r="T8" s="10"/>
      <c r="U8" s="11"/>
      <c r="V8" s="11"/>
      <c r="W8" s="11"/>
      <c r="X8" s="11"/>
    </row>
    <row r="9" spans="1:24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0"/>
      <c r="T9" s="10"/>
      <c r="U9" s="11"/>
      <c r="V9" s="11"/>
      <c r="W9" s="11"/>
      <c r="X9" s="11"/>
    </row>
    <row r="10" spans="1:24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0"/>
      <c r="T10" s="10"/>
      <c r="U10" s="11"/>
      <c r="V10" s="11"/>
      <c r="W10" s="11"/>
      <c r="X10" s="11"/>
    </row>
    <row r="11" spans="1:24" x14ac:dyDescent="0.2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0"/>
      <c r="T11" s="10"/>
      <c r="U11" s="11"/>
      <c r="V11" s="11"/>
      <c r="W11" s="11"/>
      <c r="X11" s="11"/>
    </row>
    <row r="12" spans="1:24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0"/>
      <c r="T12" s="10"/>
      <c r="U12" s="11"/>
      <c r="V12" s="11"/>
      <c r="W12" s="11"/>
      <c r="X12" s="11"/>
    </row>
    <row r="13" spans="1:24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0"/>
      <c r="T13" s="10"/>
      <c r="U13" s="11"/>
      <c r="V13" s="11"/>
      <c r="W13" s="11"/>
      <c r="X13" s="11"/>
    </row>
    <row r="14" spans="1:24" x14ac:dyDescent="0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0"/>
      <c r="T14" s="10"/>
      <c r="U14" s="11"/>
      <c r="V14" s="11"/>
      <c r="W14" s="11"/>
      <c r="X14" s="11"/>
    </row>
    <row r="15" spans="1:24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0"/>
      <c r="T15" s="10"/>
      <c r="U15" s="11"/>
      <c r="V15" s="11"/>
      <c r="W15" s="11"/>
      <c r="X15" s="11"/>
    </row>
    <row r="16" spans="1:24" x14ac:dyDescent="0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0"/>
      <c r="T16" s="10"/>
      <c r="U16" s="11"/>
      <c r="V16" s="11"/>
      <c r="W16" s="11"/>
      <c r="X16" s="11"/>
    </row>
    <row r="17" spans="1:24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0"/>
      <c r="T17" s="10"/>
      <c r="U17" s="11"/>
      <c r="V17" s="11"/>
      <c r="W17" s="11"/>
      <c r="X17" s="11"/>
    </row>
    <row r="18" spans="1:24" x14ac:dyDescent="0.2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0"/>
      <c r="T18" s="10"/>
      <c r="U18" s="11"/>
      <c r="V18" s="11"/>
      <c r="W18" s="11"/>
      <c r="X18" s="11"/>
    </row>
    <row r="19" spans="1:24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0"/>
      <c r="T19" s="10"/>
      <c r="U19" s="11"/>
      <c r="V19" s="11"/>
      <c r="W19" s="11"/>
      <c r="X19" s="11"/>
    </row>
    <row r="20" spans="1:24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0"/>
      <c r="T20" s="10"/>
      <c r="U20" s="11"/>
      <c r="V20" s="11"/>
      <c r="W20" s="11"/>
      <c r="X20" s="11"/>
    </row>
    <row r="21" spans="1:24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0"/>
      <c r="T21" s="10"/>
      <c r="U21" s="11"/>
      <c r="V21" s="11"/>
      <c r="W21" s="11"/>
      <c r="X21" s="11"/>
    </row>
    <row r="22" spans="1:24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0"/>
      <c r="T22" s="10"/>
      <c r="U22" s="11"/>
      <c r="V22" s="11"/>
      <c r="W22" s="11"/>
      <c r="X22" s="11"/>
    </row>
    <row r="23" spans="1:24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0"/>
      <c r="T23" s="10"/>
      <c r="U23" s="11"/>
      <c r="V23" s="11"/>
      <c r="W23" s="11"/>
      <c r="X23" s="11"/>
    </row>
    <row r="24" spans="1:24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0"/>
      <c r="T24" s="10"/>
      <c r="U24" s="11"/>
      <c r="V24" s="11"/>
      <c r="W24" s="11"/>
      <c r="X24" s="11"/>
    </row>
    <row r="25" spans="1:24" x14ac:dyDescent="0.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0"/>
      <c r="T25" s="10"/>
      <c r="U25" s="11"/>
      <c r="V25" s="11"/>
      <c r="W25" s="11"/>
      <c r="X25" s="11"/>
    </row>
    <row r="26" spans="1:24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0"/>
      <c r="T26" s="10"/>
      <c r="U26" s="11"/>
      <c r="V26" s="11"/>
      <c r="W26" s="11"/>
      <c r="X26" s="11"/>
    </row>
    <row r="27" spans="1:24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0"/>
      <c r="T27" s="10"/>
      <c r="U27" s="11"/>
      <c r="V27" s="11"/>
      <c r="W27" s="11"/>
      <c r="X27" s="11"/>
    </row>
    <row r="28" spans="1:24" hidden="1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0"/>
      <c r="T28" s="10"/>
      <c r="U28" s="11"/>
      <c r="V28" s="11"/>
      <c r="W28" s="11"/>
      <c r="X28" s="11"/>
    </row>
    <row r="29" spans="1:24" hidden="1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0"/>
      <c r="T29" s="10"/>
      <c r="U29" s="11"/>
      <c r="V29" s="11"/>
      <c r="W29" s="11"/>
      <c r="X29" s="11"/>
    </row>
    <row r="30" spans="1:24" hidden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0"/>
      <c r="T30" s="10"/>
      <c r="U30" s="11"/>
      <c r="V30" s="11"/>
      <c r="W30" s="11"/>
      <c r="X30" s="11"/>
    </row>
    <row r="31" spans="1:24" hidden="1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0"/>
      <c r="T31" s="10"/>
      <c r="U31" s="11"/>
      <c r="V31" s="11"/>
      <c r="W31" s="11"/>
      <c r="X31" s="11"/>
    </row>
    <row r="32" spans="1:24" hidden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0"/>
      <c r="T32" s="10"/>
      <c r="U32" s="11"/>
      <c r="V32" s="11"/>
      <c r="W32" s="11"/>
      <c r="X32" s="11"/>
    </row>
    <row r="33" spans="1:24" hidden="1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0"/>
      <c r="T33" s="10"/>
      <c r="U33" s="11"/>
      <c r="V33" s="11"/>
      <c r="W33" s="11"/>
      <c r="X33" s="11"/>
    </row>
    <row r="34" spans="1:24" hidden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0"/>
      <c r="T34" s="10"/>
      <c r="U34" s="11"/>
      <c r="V34" s="11"/>
      <c r="W34" s="11"/>
      <c r="X34" s="11"/>
    </row>
    <row r="35" spans="1:24" hidden="1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0"/>
      <c r="T35" s="10"/>
      <c r="U35" s="11"/>
      <c r="V35" s="11"/>
      <c r="W35" s="11"/>
      <c r="X35" s="11"/>
    </row>
    <row r="36" spans="1:24" hidden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0"/>
      <c r="T36" s="10"/>
      <c r="U36" s="11"/>
      <c r="V36" s="11"/>
      <c r="W36" s="11"/>
      <c r="X36" s="11"/>
    </row>
    <row r="37" spans="1:24" hidden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0"/>
      <c r="T37" s="10"/>
      <c r="U37" s="11"/>
      <c r="V37" s="11"/>
      <c r="W37" s="11"/>
      <c r="X37" s="11"/>
    </row>
    <row r="38" spans="1:24" hidden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0"/>
      <c r="T38" s="10"/>
      <c r="U38" s="11"/>
      <c r="V38" s="11"/>
      <c r="W38" s="11"/>
      <c r="X38" s="11"/>
    </row>
  </sheetData>
  <mergeCells count="2">
    <mergeCell ref="B3:L3"/>
    <mergeCell ref="B2:N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S19"/>
  <sheetViews>
    <sheetView zoomScale="70" zoomScaleNormal="70" workbookViewId="0">
      <selection activeCell="B5" sqref="B5:H5"/>
    </sheetView>
  </sheetViews>
  <sheetFormatPr defaultColWidth="0" defaultRowHeight="15" zeroHeight="1" x14ac:dyDescent="0.25"/>
  <cols>
    <col min="1" max="1" width="9.140625" style="9" customWidth="1"/>
    <col min="2" max="2" width="10.7109375" customWidth="1"/>
    <col min="3" max="3" width="18.140625" bestFit="1" customWidth="1"/>
    <col min="4" max="4" width="26.140625" customWidth="1"/>
    <col min="5" max="5" width="26.7109375" customWidth="1"/>
    <col min="6" max="6" width="18.7109375" customWidth="1"/>
    <col min="7" max="7" width="20" customWidth="1"/>
    <col min="8" max="8" width="21.7109375" bestFit="1" customWidth="1"/>
    <col min="9" max="9" width="25.140625" customWidth="1"/>
    <col min="10" max="10" width="35.28515625" customWidth="1"/>
    <col min="11" max="11" width="14.42578125" customWidth="1"/>
    <col min="12" max="12" width="21.85546875" customWidth="1"/>
    <col min="13" max="14" width="23.7109375" customWidth="1"/>
    <col min="15" max="15" width="13.85546875" customWidth="1"/>
    <col min="16" max="16" width="14.42578125" customWidth="1"/>
    <col min="17" max="17" width="12.42578125" customWidth="1"/>
    <col min="18" max="18" width="11.28515625" bestFit="1" customWidth="1"/>
    <col min="19" max="19" width="9.140625" style="9" customWidth="1"/>
    <col min="20" max="21" width="0" hidden="1" customWidth="1"/>
  </cols>
  <sheetData>
    <row r="1" spans="2:18" s="1" customFormat="1" ht="78" customHeight="1" x14ac:dyDescent="0.25">
      <c r="F1" s="6" t="s">
        <v>98</v>
      </c>
      <c r="I1" s="5"/>
      <c r="J1" s="5"/>
      <c r="K1" s="5"/>
      <c r="L1" s="5"/>
      <c r="M1" s="5"/>
      <c r="N1" s="5"/>
      <c r="O1" s="5"/>
      <c r="P1" s="5"/>
      <c r="Q1" s="5"/>
      <c r="R1" s="5"/>
    </row>
    <row r="2" spans="2:18" s="1" customFormat="1" ht="22.5" customHeight="1" x14ac:dyDescent="0.25">
      <c r="F2" s="7" t="s">
        <v>88</v>
      </c>
      <c r="I2" s="3"/>
      <c r="J2" s="3"/>
      <c r="K2" s="3"/>
      <c r="L2" s="3"/>
      <c r="M2" s="3"/>
      <c r="N2" s="3"/>
      <c r="O2" s="3"/>
      <c r="P2" s="3"/>
      <c r="Q2" s="3"/>
      <c r="R2" s="3"/>
    </row>
    <row r="3" spans="2:18" s="1" customFormat="1" ht="22.5" customHeight="1" x14ac:dyDescent="0.25">
      <c r="F3" s="7" t="s">
        <v>127</v>
      </c>
      <c r="I3" s="3"/>
      <c r="J3" s="3"/>
      <c r="K3" s="3"/>
      <c r="L3" s="3"/>
      <c r="M3" s="3"/>
      <c r="N3" s="3"/>
      <c r="O3" s="3"/>
      <c r="P3" s="3"/>
      <c r="Q3" s="3"/>
      <c r="R3" s="2"/>
    </row>
    <row r="4" spans="2:18" s="1" customFormat="1" ht="33" customHeight="1" x14ac:dyDescent="0.25">
      <c r="F4" s="4" t="s">
        <v>126</v>
      </c>
      <c r="I4" s="4"/>
      <c r="J4" s="4"/>
      <c r="K4" s="4"/>
      <c r="L4" s="4"/>
      <c r="M4" s="4"/>
      <c r="N4" s="4"/>
      <c r="O4" s="4"/>
      <c r="P4" s="4"/>
      <c r="Q4" s="4"/>
      <c r="R4" s="4"/>
    </row>
    <row r="5" spans="2:18" ht="20.25" customHeight="1" x14ac:dyDescent="0.3">
      <c r="B5" s="146" t="s">
        <v>83</v>
      </c>
      <c r="C5" s="146"/>
      <c r="D5" s="146"/>
      <c r="E5" s="146"/>
      <c r="F5" s="146"/>
      <c r="G5" s="146"/>
      <c r="H5" s="146"/>
      <c r="I5" s="8" t="s">
        <v>82</v>
      </c>
      <c r="J5" s="8"/>
      <c r="K5" s="8"/>
      <c r="L5" s="8"/>
      <c r="M5" s="8"/>
      <c r="N5" s="8"/>
      <c r="O5" s="8"/>
      <c r="P5" s="145" t="s">
        <v>87</v>
      </c>
      <c r="Q5" s="145"/>
      <c r="R5" s="145"/>
    </row>
    <row r="6" spans="2:18" ht="21.75" customHeight="1" x14ac:dyDescent="0.25">
      <c r="B6" s="69" t="s">
        <v>84</v>
      </c>
      <c r="C6" s="69" t="s">
        <v>0</v>
      </c>
      <c r="D6" s="69" t="s">
        <v>9</v>
      </c>
      <c r="E6" s="69" t="s">
        <v>1</v>
      </c>
      <c r="F6" s="69" t="s">
        <v>2</v>
      </c>
      <c r="G6" s="69" t="s">
        <v>86</v>
      </c>
      <c r="H6" s="70" t="s">
        <v>10</v>
      </c>
      <c r="I6" s="69" t="s">
        <v>3</v>
      </c>
      <c r="J6" s="69" t="s">
        <v>4</v>
      </c>
      <c r="K6" s="69" t="s">
        <v>6</v>
      </c>
      <c r="L6" s="69" t="s">
        <v>120</v>
      </c>
      <c r="M6" s="69" t="s">
        <v>85</v>
      </c>
      <c r="N6" s="69" t="s">
        <v>182</v>
      </c>
      <c r="O6" s="71" t="s">
        <v>5</v>
      </c>
      <c r="P6" s="72" t="s">
        <v>124</v>
      </c>
      <c r="Q6" s="72" t="s">
        <v>7</v>
      </c>
      <c r="R6" s="72" t="s">
        <v>8</v>
      </c>
    </row>
    <row r="7" spans="2:18" x14ac:dyDescent="0.25">
      <c r="B7">
        <v>1</v>
      </c>
      <c r="C7" t="s">
        <v>11</v>
      </c>
      <c r="D7" t="s">
        <v>102</v>
      </c>
      <c r="E7" t="s">
        <v>60</v>
      </c>
      <c r="F7" t="s">
        <v>49</v>
      </c>
      <c r="G7" t="s">
        <v>48</v>
      </c>
      <c r="H7">
        <v>1.5</v>
      </c>
      <c r="I7" t="s">
        <v>183</v>
      </c>
      <c r="J7" t="s">
        <v>116</v>
      </c>
      <c r="K7" t="s">
        <v>117</v>
      </c>
      <c r="L7" t="s">
        <v>79</v>
      </c>
      <c r="M7" t="s">
        <v>18</v>
      </c>
      <c r="N7" t="s">
        <v>172</v>
      </c>
      <c r="O7">
        <v>7743214021</v>
      </c>
      <c r="P7" s="73">
        <v>42565</v>
      </c>
      <c r="Q7" s="73">
        <v>42565</v>
      </c>
      <c r="R7" s="73">
        <v>46217</v>
      </c>
    </row>
    <row r="8" spans="2:18" x14ac:dyDescent="0.25">
      <c r="B8">
        <v>2</v>
      </c>
      <c r="C8" t="s">
        <v>11</v>
      </c>
      <c r="D8" t="s">
        <v>103</v>
      </c>
      <c r="E8" t="s">
        <v>34</v>
      </c>
      <c r="F8" t="s">
        <v>78</v>
      </c>
      <c r="G8" t="s">
        <v>19</v>
      </c>
      <c r="H8">
        <v>1.65</v>
      </c>
      <c r="I8" t="s">
        <v>184</v>
      </c>
      <c r="J8" t="s">
        <v>32</v>
      </c>
      <c r="K8" t="s">
        <v>33</v>
      </c>
      <c r="L8" t="s">
        <v>34</v>
      </c>
      <c r="M8" t="s">
        <v>19</v>
      </c>
      <c r="N8" t="s">
        <v>173</v>
      </c>
      <c r="O8">
        <v>8911622153</v>
      </c>
      <c r="P8" s="73">
        <v>42102</v>
      </c>
      <c r="Q8" s="73">
        <v>42102</v>
      </c>
      <c r="R8" s="73">
        <v>47848</v>
      </c>
    </row>
    <row r="9" spans="2:18" x14ac:dyDescent="0.25">
      <c r="B9">
        <v>3</v>
      </c>
      <c r="C9" t="s">
        <v>11</v>
      </c>
      <c r="D9" t="s">
        <v>104</v>
      </c>
      <c r="E9" t="s">
        <v>69</v>
      </c>
      <c r="F9" t="s">
        <v>70</v>
      </c>
      <c r="G9" t="s">
        <v>18</v>
      </c>
      <c r="H9">
        <v>2</v>
      </c>
      <c r="I9" t="s">
        <v>185</v>
      </c>
      <c r="J9" t="s">
        <v>71</v>
      </c>
      <c r="K9" t="s">
        <v>72</v>
      </c>
      <c r="L9" t="s">
        <v>73</v>
      </c>
      <c r="M9" t="s">
        <v>30</v>
      </c>
      <c r="N9" t="s">
        <v>174</v>
      </c>
      <c r="O9">
        <v>5242723532</v>
      </c>
      <c r="P9" s="73">
        <v>41995</v>
      </c>
      <c r="Q9" s="73">
        <v>41995</v>
      </c>
      <c r="R9" s="73">
        <v>47848</v>
      </c>
    </row>
    <row r="10" spans="2:18" x14ac:dyDescent="0.25">
      <c r="B10">
        <v>4</v>
      </c>
      <c r="C10" t="s">
        <v>11</v>
      </c>
      <c r="D10" t="s">
        <v>97</v>
      </c>
      <c r="E10" t="s">
        <v>62</v>
      </c>
      <c r="F10" t="s">
        <v>63</v>
      </c>
      <c r="G10" t="s">
        <v>56</v>
      </c>
      <c r="H10">
        <v>7.5</v>
      </c>
      <c r="I10" t="s">
        <v>186</v>
      </c>
      <c r="J10" t="s">
        <v>64</v>
      </c>
      <c r="K10" t="s">
        <v>65</v>
      </c>
      <c r="L10" t="s">
        <v>62</v>
      </c>
      <c r="M10" t="s">
        <v>56</v>
      </c>
      <c r="N10" t="s">
        <v>175</v>
      </c>
      <c r="O10">
        <v>8393043989</v>
      </c>
      <c r="P10" s="73">
        <v>44085</v>
      </c>
      <c r="Q10" s="73">
        <v>44197</v>
      </c>
      <c r="R10" s="73">
        <v>47848</v>
      </c>
    </row>
    <row r="11" spans="2:18" x14ac:dyDescent="0.25">
      <c r="B11">
        <v>5</v>
      </c>
      <c r="C11" t="s">
        <v>11</v>
      </c>
      <c r="D11" t="s">
        <v>105</v>
      </c>
      <c r="E11" t="s">
        <v>106</v>
      </c>
      <c r="F11" t="s">
        <v>107</v>
      </c>
      <c r="G11" t="s">
        <v>30</v>
      </c>
      <c r="H11">
        <v>2</v>
      </c>
      <c r="I11" t="s">
        <v>176</v>
      </c>
      <c r="J11" t="s">
        <v>35</v>
      </c>
      <c r="K11" t="s">
        <v>36</v>
      </c>
      <c r="L11" t="s">
        <v>37</v>
      </c>
      <c r="M11" t="s">
        <v>19</v>
      </c>
      <c r="N11" t="s">
        <v>176</v>
      </c>
      <c r="O11">
        <v>5931268581</v>
      </c>
      <c r="P11" s="73">
        <v>41054</v>
      </c>
      <c r="Q11" s="73">
        <v>41054</v>
      </c>
      <c r="R11" s="73">
        <v>47848</v>
      </c>
    </row>
    <row r="12" spans="2:18" x14ac:dyDescent="0.25">
      <c r="B12">
        <v>6</v>
      </c>
      <c r="C12" t="s">
        <v>11</v>
      </c>
      <c r="D12" t="s">
        <v>108</v>
      </c>
      <c r="E12" t="s">
        <v>52</v>
      </c>
      <c r="F12" t="s">
        <v>53</v>
      </c>
      <c r="G12" t="s">
        <v>15</v>
      </c>
      <c r="H12">
        <v>1.6</v>
      </c>
      <c r="I12" t="s">
        <v>187</v>
      </c>
      <c r="J12" t="s">
        <v>54</v>
      </c>
      <c r="K12" t="s">
        <v>55</v>
      </c>
      <c r="L12" t="s">
        <v>51</v>
      </c>
      <c r="M12" t="s">
        <v>15</v>
      </c>
      <c r="N12" t="s">
        <v>177</v>
      </c>
      <c r="O12">
        <v>7792386124</v>
      </c>
      <c r="P12" s="73">
        <v>41663</v>
      </c>
      <c r="Q12" s="73">
        <v>41663</v>
      </c>
      <c r="R12" s="73">
        <v>47848</v>
      </c>
    </row>
    <row r="13" spans="2:18" x14ac:dyDescent="0.25">
      <c r="B13">
        <v>7</v>
      </c>
      <c r="C13" t="s">
        <v>11</v>
      </c>
      <c r="D13" t="s">
        <v>66</v>
      </c>
      <c r="E13" t="s">
        <v>23</v>
      </c>
      <c r="F13" t="s">
        <v>24</v>
      </c>
      <c r="G13" t="s">
        <v>19</v>
      </c>
      <c r="H13">
        <v>4</v>
      </c>
      <c r="I13" t="s">
        <v>188</v>
      </c>
      <c r="J13" t="s">
        <v>67</v>
      </c>
      <c r="K13" t="s">
        <v>68</v>
      </c>
      <c r="L13" t="s">
        <v>61</v>
      </c>
      <c r="M13" t="s">
        <v>56</v>
      </c>
      <c r="N13" t="s">
        <v>178</v>
      </c>
      <c r="O13">
        <v>5862232774</v>
      </c>
      <c r="P13" s="73">
        <v>42346</v>
      </c>
      <c r="Q13" s="73">
        <v>42346</v>
      </c>
      <c r="R13" s="73">
        <v>47825</v>
      </c>
    </row>
    <row r="14" spans="2:18" x14ac:dyDescent="0.25">
      <c r="B14">
        <v>8</v>
      </c>
      <c r="C14" t="s">
        <v>11</v>
      </c>
      <c r="D14" t="s">
        <v>109</v>
      </c>
      <c r="E14" t="s">
        <v>110</v>
      </c>
      <c r="F14" t="s">
        <v>111</v>
      </c>
      <c r="G14" t="s">
        <v>48</v>
      </c>
      <c r="H14">
        <v>48</v>
      </c>
      <c r="I14" t="s">
        <v>189</v>
      </c>
      <c r="J14" t="s">
        <v>74</v>
      </c>
      <c r="K14" t="s">
        <v>75</v>
      </c>
      <c r="L14" t="s">
        <v>28</v>
      </c>
      <c r="M14" t="s">
        <v>18</v>
      </c>
      <c r="N14" t="s">
        <v>179</v>
      </c>
      <c r="O14">
        <v>8512670334</v>
      </c>
      <c r="P14" s="73">
        <v>38803</v>
      </c>
      <c r="Q14" s="73">
        <v>38803</v>
      </c>
      <c r="R14" s="73">
        <v>47848</v>
      </c>
    </row>
    <row r="15" spans="2:18" x14ac:dyDescent="0.25">
      <c r="B15">
        <v>9</v>
      </c>
      <c r="C15" t="s">
        <v>11</v>
      </c>
      <c r="D15" t="s">
        <v>47</v>
      </c>
      <c r="E15" t="s">
        <v>112</v>
      </c>
      <c r="F15" t="s">
        <v>100</v>
      </c>
      <c r="G15" t="s">
        <v>43</v>
      </c>
      <c r="H15">
        <v>3.07</v>
      </c>
      <c r="I15" t="s">
        <v>180</v>
      </c>
      <c r="J15" t="s">
        <v>118</v>
      </c>
      <c r="K15" t="s">
        <v>46</v>
      </c>
      <c r="L15" t="s">
        <v>119</v>
      </c>
      <c r="M15" t="s">
        <v>43</v>
      </c>
      <c r="N15" t="s">
        <v>180</v>
      </c>
      <c r="O15">
        <v>7322170585</v>
      </c>
      <c r="P15" s="73">
        <v>41654</v>
      </c>
      <c r="Q15" s="73">
        <v>41654</v>
      </c>
      <c r="R15" s="73">
        <v>47848</v>
      </c>
    </row>
    <row r="16" spans="2:18" x14ac:dyDescent="0.25">
      <c r="B16">
        <v>10</v>
      </c>
      <c r="C16" t="s">
        <v>11</v>
      </c>
      <c r="D16" t="s">
        <v>113</v>
      </c>
      <c r="E16" t="s">
        <v>114</v>
      </c>
      <c r="F16" t="s">
        <v>45</v>
      </c>
      <c r="G16" t="s">
        <v>31</v>
      </c>
      <c r="H16">
        <v>46.5</v>
      </c>
      <c r="I16" t="s">
        <v>190</v>
      </c>
      <c r="J16" t="s">
        <v>76</v>
      </c>
      <c r="K16" t="s">
        <v>77</v>
      </c>
      <c r="L16" t="s">
        <v>28</v>
      </c>
      <c r="M16" t="s">
        <v>18</v>
      </c>
      <c r="N16" t="s">
        <v>181</v>
      </c>
      <c r="O16">
        <v>7010099038</v>
      </c>
      <c r="P16" s="73">
        <v>42417</v>
      </c>
      <c r="Q16" s="73">
        <v>42417</v>
      </c>
      <c r="R16" s="73">
        <v>47848</v>
      </c>
    </row>
    <row r="17" spans="2:18" x14ac:dyDescent="0.25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</row>
    <row r="18" spans="2:18" x14ac:dyDescent="0.25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2:18" x14ac:dyDescent="0.25"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</sheetData>
  <mergeCells count="2">
    <mergeCell ref="P5:R5"/>
    <mergeCell ref="B5:H5"/>
  </mergeCells>
  <phoneticPr fontId="30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FEF1E-DCE0-4F6E-8173-B9F2305A57D4}">
  <dimension ref="A1:X20"/>
  <sheetViews>
    <sheetView topLeftCell="A5" zoomScale="85" zoomScaleNormal="85" workbookViewId="0">
      <selection activeCell="A21" sqref="A21:XFD611"/>
    </sheetView>
  </sheetViews>
  <sheetFormatPr defaultColWidth="0" defaultRowHeight="15" customHeight="1" zeroHeight="1" x14ac:dyDescent="0.25"/>
  <cols>
    <col min="1" max="1" width="9.140625" style="92" customWidth="1"/>
    <col min="2" max="2" width="11.5703125" style="92" customWidth="1"/>
    <col min="3" max="3" width="17.5703125" style="94" customWidth="1"/>
    <col min="4" max="4" width="26.140625" style="92" customWidth="1"/>
    <col min="5" max="5" width="22.85546875" style="92" bestFit="1" customWidth="1"/>
    <col min="6" max="6" width="18.7109375" style="92" customWidth="1"/>
    <col min="7" max="7" width="21.85546875" style="92" bestFit="1" customWidth="1"/>
    <col min="8" max="8" width="12.7109375" style="92" customWidth="1"/>
    <col min="9" max="9" width="30.42578125" style="92" customWidth="1"/>
    <col min="10" max="10" width="26.5703125" style="92" customWidth="1"/>
    <col min="11" max="11" width="15.5703125" style="95" customWidth="1"/>
    <col min="12" max="12" width="23.7109375" style="92" customWidth="1"/>
    <col min="13" max="13" width="25.140625" style="92" customWidth="1"/>
    <col min="14" max="14" width="12" style="92" bestFit="1" customWidth="1"/>
    <col min="15" max="15" width="13.140625" style="96" customWidth="1"/>
    <col min="16" max="16" width="17.140625" style="96" customWidth="1"/>
    <col min="17" max="17" width="90.42578125" style="92" hidden="1" customWidth="1"/>
    <col min="18" max="18" width="9.140625" style="92" customWidth="1"/>
    <col min="19" max="24" width="0" style="93" hidden="1" customWidth="1"/>
    <col min="25" max="16384" width="9.140625" style="93" hidden="1"/>
  </cols>
  <sheetData>
    <row r="1" spans="1:18" s="9" customFormat="1" ht="33.75" x14ac:dyDescent="0.25">
      <c r="C1" s="74"/>
      <c r="D1" s="1"/>
      <c r="E1" s="1"/>
      <c r="F1" s="6" t="s">
        <v>146</v>
      </c>
      <c r="G1" s="1"/>
      <c r="H1" s="1"/>
      <c r="I1" s="6"/>
      <c r="J1" s="5"/>
      <c r="K1" s="75"/>
      <c r="L1" s="5"/>
      <c r="M1" s="5"/>
      <c r="N1" s="5"/>
      <c r="O1" s="76"/>
      <c r="P1" s="76"/>
    </row>
    <row r="2" spans="1:18" s="9" customFormat="1" ht="15.75" x14ac:dyDescent="0.25">
      <c r="C2" s="74"/>
      <c r="D2" s="1"/>
      <c r="E2" s="1"/>
      <c r="F2" s="7" t="s">
        <v>129</v>
      </c>
      <c r="G2" s="1"/>
      <c r="H2" s="1"/>
      <c r="I2" s="7"/>
      <c r="J2" s="3"/>
      <c r="K2" s="77"/>
      <c r="L2" s="3"/>
      <c r="M2" s="3"/>
      <c r="N2" s="3"/>
      <c r="O2" s="76"/>
      <c r="P2" s="76"/>
    </row>
    <row r="3" spans="1:18" s="9" customFormat="1" ht="15.75" x14ac:dyDescent="0.25">
      <c r="C3" s="74"/>
      <c r="D3" s="1"/>
      <c r="E3" s="1"/>
      <c r="F3" s="7" t="s">
        <v>192</v>
      </c>
      <c r="G3" s="1"/>
      <c r="H3" s="1"/>
      <c r="I3" s="7"/>
      <c r="J3" s="3"/>
      <c r="K3" s="77"/>
      <c r="L3" s="3"/>
      <c r="M3" s="3"/>
      <c r="N3" s="3"/>
      <c r="O3" s="76"/>
      <c r="P3" s="76"/>
    </row>
    <row r="4" spans="1:18" s="9" customFormat="1" ht="15.75" x14ac:dyDescent="0.25">
      <c r="C4" s="74"/>
      <c r="D4" s="1"/>
      <c r="E4" s="1"/>
      <c r="F4" s="78" t="s">
        <v>126</v>
      </c>
      <c r="G4" s="1"/>
      <c r="H4" s="1"/>
      <c r="I4" s="4"/>
      <c r="J4" s="4"/>
      <c r="K4" s="79"/>
      <c r="L4" s="4"/>
      <c r="M4" s="4"/>
      <c r="N4" s="4"/>
      <c r="O4" s="76"/>
      <c r="P4" s="76"/>
    </row>
    <row r="5" spans="1:18" s="9" customFormat="1" ht="51.75" customHeight="1" x14ac:dyDescent="0.25">
      <c r="C5" s="80"/>
      <c r="K5" s="81"/>
      <c r="O5" s="76"/>
      <c r="P5" s="76"/>
    </row>
    <row r="6" spans="1:18" customFormat="1" ht="18.75" x14ac:dyDescent="0.3">
      <c r="A6" s="9"/>
      <c r="B6" s="147" t="s">
        <v>83</v>
      </c>
      <c r="C6" s="147"/>
      <c r="D6" s="147"/>
      <c r="E6" s="147"/>
      <c r="F6" s="147"/>
      <c r="G6" s="147"/>
      <c r="H6" s="147"/>
      <c r="I6" s="82" t="s">
        <v>82</v>
      </c>
      <c r="J6" s="8"/>
      <c r="K6" s="83"/>
      <c r="L6" s="8"/>
      <c r="M6" s="8"/>
      <c r="N6" s="8"/>
      <c r="O6" s="148" t="s">
        <v>87</v>
      </c>
      <c r="P6" s="148"/>
      <c r="Q6" s="8"/>
      <c r="R6" s="9"/>
    </row>
    <row r="7" spans="1:18" customFormat="1" ht="38.25" customHeight="1" x14ac:dyDescent="0.25">
      <c r="A7" s="9"/>
      <c r="B7" s="84" t="s">
        <v>84</v>
      </c>
      <c r="C7" s="84" t="s">
        <v>0</v>
      </c>
      <c r="D7" s="84" t="s">
        <v>9</v>
      </c>
      <c r="E7" s="84" t="s">
        <v>1</v>
      </c>
      <c r="F7" s="84" t="s">
        <v>2</v>
      </c>
      <c r="G7" s="84" t="s">
        <v>86</v>
      </c>
      <c r="H7" s="85" t="s">
        <v>10</v>
      </c>
      <c r="I7" s="86" t="s">
        <v>3</v>
      </c>
      <c r="J7" s="84" t="s">
        <v>4</v>
      </c>
      <c r="K7" s="84" t="s">
        <v>6</v>
      </c>
      <c r="L7" s="84" t="s">
        <v>130</v>
      </c>
      <c r="M7" s="84" t="s">
        <v>85</v>
      </c>
      <c r="N7" s="87" t="s">
        <v>5</v>
      </c>
      <c r="O7" s="88" t="s">
        <v>131</v>
      </c>
      <c r="P7" s="88" t="s">
        <v>132</v>
      </c>
      <c r="Q7" s="89" t="s">
        <v>133</v>
      </c>
      <c r="R7" s="9"/>
    </row>
    <row r="8" spans="1:18" customFormat="1" x14ac:dyDescent="0.25">
      <c r="A8" s="9"/>
      <c r="B8" s="90">
        <v>1</v>
      </c>
      <c r="C8" t="s">
        <v>136</v>
      </c>
      <c r="D8" t="s">
        <v>81</v>
      </c>
      <c r="E8" t="s">
        <v>81</v>
      </c>
      <c r="F8" t="s">
        <v>134</v>
      </c>
      <c r="G8" t="s">
        <v>27</v>
      </c>
      <c r="H8">
        <v>6.8000000000000005E-2</v>
      </c>
      <c r="I8" t="s">
        <v>142</v>
      </c>
      <c r="J8" t="s">
        <v>143</v>
      </c>
      <c r="K8" t="s">
        <v>80</v>
      </c>
      <c r="L8" t="s">
        <v>81</v>
      </c>
      <c r="M8" t="s">
        <v>27</v>
      </c>
      <c r="N8">
        <v>8680000775</v>
      </c>
      <c r="O8" s="73">
        <v>42130</v>
      </c>
      <c r="P8" s="73">
        <v>42094</v>
      </c>
      <c r="Q8" s="9"/>
      <c r="R8" s="9"/>
    </row>
    <row r="9" spans="1:18" customFormat="1" x14ac:dyDescent="0.25">
      <c r="A9" s="9"/>
      <c r="B9" s="91">
        <v>2</v>
      </c>
      <c r="C9" t="s">
        <v>136</v>
      </c>
      <c r="D9" t="s">
        <v>137</v>
      </c>
      <c r="E9" t="s">
        <v>125</v>
      </c>
      <c r="F9" t="s">
        <v>13</v>
      </c>
      <c r="G9" t="s">
        <v>19</v>
      </c>
      <c r="H9">
        <v>0.85</v>
      </c>
      <c r="I9" t="s">
        <v>38</v>
      </c>
      <c r="J9" t="s">
        <v>144</v>
      </c>
      <c r="K9" t="s">
        <v>39</v>
      </c>
      <c r="L9" t="s">
        <v>40</v>
      </c>
      <c r="M9" t="s">
        <v>19</v>
      </c>
      <c r="N9">
        <v>5540231993</v>
      </c>
      <c r="O9" s="73">
        <v>44545</v>
      </c>
      <c r="P9" s="73">
        <v>40878</v>
      </c>
      <c r="Q9" s="9"/>
      <c r="R9" s="9"/>
    </row>
    <row r="10" spans="1:18" x14ac:dyDescent="0.25">
      <c r="B10" s="91">
        <v>3</v>
      </c>
      <c r="C10" t="s">
        <v>136</v>
      </c>
      <c r="D10" t="s">
        <v>138</v>
      </c>
      <c r="E10" t="s">
        <v>135</v>
      </c>
      <c r="F10" t="s">
        <v>57</v>
      </c>
      <c r="G10" t="s">
        <v>19</v>
      </c>
      <c r="H10">
        <v>0.85</v>
      </c>
      <c r="I10" t="s">
        <v>38</v>
      </c>
      <c r="J10" t="s">
        <v>144</v>
      </c>
      <c r="K10" t="s">
        <v>39</v>
      </c>
      <c r="L10" t="s">
        <v>40</v>
      </c>
      <c r="M10" t="s">
        <v>19</v>
      </c>
      <c r="N10">
        <v>5540231993</v>
      </c>
      <c r="O10" s="73">
        <v>44545</v>
      </c>
      <c r="P10" s="73">
        <v>40878</v>
      </c>
    </row>
    <row r="11" spans="1:18" x14ac:dyDescent="0.25">
      <c r="B11" s="91">
        <v>4</v>
      </c>
      <c r="C11" t="s">
        <v>136</v>
      </c>
      <c r="D11" t="s">
        <v>139</v>
      </c>
      <c r="E11" t="s">
        <v>44</v>
      </c>
      <c r="F11" t="s">
        <v>58</v>
      </c>
      <c r="G11" t="s">
        <v>19</v>
      </c>
      <c r="H11">
        <v>0.85</v>
      </c>
      <c r="I11" t="s">
        <v>38</v>
      </c>
      <c r="J11" t="s">
        <v>144</v>
      </c>
      <c r="K11" t="s">
        <v>39</v>
      </c>
      <c r="L11" t="s">
        <v>40</v>
      </c>
      <c r="M11" t="s">
        <v>19</v>
      </c>
      <c r="N11">
        <v>5540231993</v>
      </c>
      <c r="O11" s="73">
        <v>44545</v>
      </c>
      <c r="P11" s="73">
        <v>40431</v>
      </c>
    </row>
    <row r="12" spans="1:18" x14ac:dyDescent="0.25">
      <c r="B12" s="90">
        <v>5</v>
      </c>
      <c r="C12" t="s">
        <v>136</v>
      </c>
      <c r="D12" t="s">
        <v>140</v>
      </c>
      <c r="E12" t="s">
        <v>41</v>
      </c>
      <c r="F12" t="s">
        <v>58</v>
      </c>
      <c r="G12" t="s">
        <v>19</v>
      </c>
      <c r="H12">
        <v>0.85</v>
      </c>
      <c r="I12" t="s">
        <v>38</v>
      </c>
      <c r="J12" t="s">
        <v>144</v>
      </c>
      <c r="K12" t="s">
        <v>39</v>
      </c>
      <c r="L12" t="s">
        <v>40</v>
      </c>
      <c r="M12" t="s">
        <v>19</v>
      </c>
      <c r="N12">
        <v>5540231993</v>
      </c>
      <c r="O12" s="73">
        <v>44545</v>
      </c>
      <c r="P12" s="73">
        <v>40431</v>
      </c>
    </row>
    <row r="13" spans="1:18" x14ac:dyDescent="0.25">
      <c r="B13" s="91">
        <v>6</v>
      </c>
      <c r="C13" t="s">
        <v>136</v>
      </c>
      <c r="D13" t="s">
        <v>42</v>
      </c>
      <c r="E13" t="s">
        <v>145</v>
      </c>
      <c r="F13" t="s">
        <v>29</v>
      </c>
      <c r="G13" t="s">
        <v>19</v>
      </c>
      <c r="H13">
        <v>0.85</v>
      </c>
      <c r="I13" t="s">
        <v>38</v>
      </c>
      <c r="J13" t="s">
        <v>144</v>
      </c>
      <c r="K13" t="s">
        <v>39</v>
      </c>
      <c r="L13" t="s">
        <v>40</v>
      </c>
      <c r="M13" t="s">
        <v>19</v>
      </c>
      <c r="N13">
        <v>5540231993</v>
      </c>
      <c r="O13" s="73">
        <v>44545</v>
      </c>
      <c r="P13" s="73">
        <v>42814</v>
      </c>
    </row>
    <row r="14" spans="1:18" x14ac:dyDescent="0.25">
      <c r="B14" s="90">
        <v>7</v>
      </c>
      <c r="C14" t="s">
        <v>136</v>
      </c>
      <c r="D14" t="s">
        <v>141</v>
      </c>
      <c r="E14" t="s">
        <v>22</v>
      </c>
      <c r="F14" t="s">
        <v>21</v>
      </c>
      <c r="G14" t="s">
        <v>19</v>
      </c>
      <c r="H14">
        <v>0.85</v>
      </c>
      <c r="I14" t="s">
        <v>38</v>
      </c>
      <c r="J14" t="s">
        <v>144</v>
      </c>
      <c r="K14" t="s">
        <v>39</v>
      </c>
      <c r="L14" t="s">
        <v>40</v>
      </c>
      <c r="M14" t="s">
        <v>19</v>
      </c>
      <c r="N14">
        <v>5540231993</v>
      </c>
      <c r="O14" s="73">
        <v>44545</v>
      </c>
      <c r="P14" s="73">
        <v>42814</v>
      </c>
    </row>
    <row r="15" spans="1:18" x14ac:dyDescent="0.25">
      <c r="B15" s="91">
        <v>8</v>
      </c>
      <c r="C15" t="s">
        <v>136</v>
      </c>
      <c r="D15" t="s">
        <v>141</v>
      </c>
      <c r="E15" t="s">
        <v>22</v>
      </c>
      <c r="F15" t="s">
        <v>21</v>
      </c>
      <c r="G15" t="s">
        <v>19</v>
      </c>
      <c r="H15">
        <v>0.85</v>
      </c>
      <c r="I15" t="s">
        <v>38</v>
      </c>
      <c r="J15" t="s">
        <v>144</v>
      </c>
      <c r="K15" t="s">
        <v>39</v>
      </c>
      <c r="L15" t="s">
        <v>40</v>
      </c>
      <c r="M15" t="s">
        <v>19</v>
      </c>
      <c r="N15">
        <v>5540231993</v>
      </c>
      <c r="O15" s="73">
        <v>44545</v>
      </c>
      <c r="P15" s="73">
        <v>42814</v>
      </c>
    </row>
    <row r="16" spans="1:18" x14ac:dyDescent="0.25">
      <c r="B16" s="91">
        <v>9</v>
      </c>
      <c r="C16" t="s">
        <v>136</v>
      </c>
      <c r="D16" t="s">
        <v>115</v>
      </c>
      <c r="E16" t="s">
        <v>12</v>
      </c>
      <c r="F16" t="s">
        <v>13</v>
      </c>
      <c r="G16" t="s">
        <v>19</v>
      </c>
      <c r="H16">
        <v>0.85</v>
      </c>
      <c r="I16" t="s">
        <v>38</v>
      </c>
      <c r="J16" t="s">
        <v>144</v>
      </c>
      <c r="K16" t="s">
        <v>39</v>
      </c>
      <c r="L16" t="s">
        <v>40</v>
      </c>
      <c r="M16" t="s">
        <v>19</v>
      </c>
      <c r="N16">
        <v>5540231993</v>
      </c>
      <c r="O16" s="73">
        <v>44545</v>
      </c>
      <c r="P16" s="73">
        <v>43245</v>
      </c>
    </row>
    <row r="17" spans="2:16" x14ac:dyDescent="0.25">
      <c r="B17" s="91">
        <v>10</v>
      </c>
      <c r="C17" t="s">
        <v>136</v>
      </c>
      <c r="D17" t="s">
        <v>115</v>
      </c>
      <c r="E17" t="s">
        <v>12</v>
      </c>
      <c r="F17" t="s">
        <v>13</v>
      </c>
      <c r="G17" t="s">
        <v>19</v>
      </c>
      <c r="H17">
        <v>0.85</v>
      </c>
      <c r="I17" t="s">
        <v>38</v>
      </c>
      <c r="J17" t="s">
        <v>144</v>
      </c>
      <c r="K17" t="s">
        <v>39</v>
      </c>
      <c r="L17" t="s">
        <v>40</v>
      </c>
      <c r="M17" t="s">
        <v>19</v>
      </c>
      <c r="N17">
        <v>5540231993</v>
      </c>
      <c r="O17" s="73">
        <v>44545</v>
      </c>
      <c r="P17" s="73">
        <v>43245</v>
      </c>
    </row>
    <row r="18" spans="2:16" ht="15" customHeight="1" x14ac:dyDescent="0.25"/>
    <row r="19" spans="2:16" ht="15" customHeight="1" x14ac:dyDescent="0.25"/>
    <row r="20" spans="2:16" ht="15" customHeight="1" x14ac:dyDescent="0.25"/>
  </sheetData>
  <mergeCells count="2">
    <mergeCell ref="B6:H6"/>
    <mergeCell ref="O6:P6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1A66F-B884-4845-AC7E-A59C6A1731E6}">
  <dimension ref="A1:AL131"/>
  <sheetViews>
    <sheetView zoomScale="70" zoomScaleNormal="70" workbookViewId="0">
      <selection activeCell="V10" sqref="V10"/>
    </sheetView>
  </sheetViews>
  <sheetFormatPr defaultColWidth="0" defaultRowHeight="0" customHeight="1" zeroHeight="1" x14ac:dyDescent="0.25"/>
  <cols>
    <col min="1" max="1" width="5.7109375" style="12" customWidth="1"/>
    <col min="2" max="5" width="16.7109375" style="12" customWidth="1"/>
    <col min="6" max="6" width="16.5703125" style="12" customWidth="1"/>
    <col min="7" max="9" width="16.7109375" style="12" customWidth="1"/>
    <col min="10" max="10" width="17.140625" style="12" customWidth="1"/>
    <col min="11" max="23" width="16.7109375" style="12" customWidth="1"/>
    <col min="24" max="24" width="5.7109375" style="12" customWidth="1"/>
    <col min="25" max="25" width="10.5703125" style="12" hidden="1" customWidth="1"/>
    <col min="26" max="26" width="9.140625" style="12" hidden="1" customWidth="1"/>
    <col min="27" max="27" width="10" style="12" hidden="1" customWidth="1"/>
    <col min="28" max="28" width="9.140625" style="12" hidden="1" customWidth="1"/>
    <col min="29" max="29" width="18.7109375" style="12" hidden="1" customWidth="1"/>
    <col min="30" max="30" width="10.5703125" style="12" hidden="1" customWidth="1"/>
    <col min="31" max="31" width="9.140625" style="12" hidden="1" customWidth="1"/>
    <col min="32" max="32" width="10" style="12" hidden="1" customWidth="1"/>
    <col min="33" max="33" width="9.140625" style="12" hidden="1" customWidth="1"/>
    <col min="34" max="38" width="18.7109375" style="12" hidden="1" customWidth="1"/>
    <col min="39" max="16384" width="9.140625" style="12" hidden="1"/>
  </cols>
  <sheetData>
    <row r="1" spans="1:24" ht="15" x14ac:dyDescent="0.25"/>
    <row r="2" spans="1:24" s="13" customFormat="1" ht="46.5" customHeight="1" x14ac:dyDescent="0.25">
      <c r="A2" s="12"/>
      <c r="B2" s="149" t="s">
        <v>163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2"/>
    </row>
    <row r="3" spans="1:24" s="13" customFormat="1" ht="9" customHeight="1" thickBot="1" x14ac:dyDescent="0.3">
      <c r="A3" s="12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2"/>
    </row>
    <row r="4" spans="1:24" s="13" customFormat="1" ht="15.75" thickBot="1" x14ac:dyDescent="0.3">
      <c r="A4" s="12"/>
      <c r="B4" s="151" t="s">
        <v>126</v>
      </c>
      <c r="C4" s="152"/>
      <c r="D4" s="15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5"/>
      <c r="X4" s="12"/>
    </row>
    <row r="5" spans="1:24" s="13" customFormat="1" ht="15" x14ac:dyDescent="0.25">
      <c r="A5" s="12"/>
      <c r="B5" s="16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57"/>
      <c r="W5" s="15"/>
      <c r="X5" s="12"/>
    </row>
    <row r="6" spans="1:24" s="13" customFormat="1" ht="15" x14ac:dyDescent="0.25">
      <c r="A6" s="12"/>
      <c r="B6" s="16"/>
      <c r="C6" s="14"/>
      <c r="D6" s="14"/>
      <c r="E6" s="18">
        <v>39448</v>
      </c>
      <c r="F6" s="18">
        <f>DATE(YEAR(E6)+1,MONTH(E6),DAY(E6))</f>
        <v>39814</v>
      </c>
      <c r="G6" s="18">
        <f t="shared" ref="G6:U6" si="0">DATE(YEAR(F6)+1,MONTH(F6),DAY(F6))</f>
        <v>40179</v>
      </c>
      <c r="H6" s="18">
        <f t="shared" si="0"/>
        <v>40544</v>
      </c>
      <c r="I6" s="18">
        <f t="shared" si="0"/>
        <v>40909</v>
      </c>
      <c r="J6" s="18">
        <f t="shared" si="0"/>
        <v>41275</v>
      </c>
      <c r="K6" s="18">
        <f t="shared" si="0"/>
        <v>41640</v>
      </c>
      <c r="L6" s="18">
        <f t="shared" si="0"/>
        <v>42005</v>
      </c>
      <c r="M6" s="18">
        <f t="shared" si="0"/>
        <v>42370</v>
      </c>
      <c r="N6" s="18">
        <f t="shared" si="0"/>
        <v>42736</v>
      </c>
      <c r="O6" s="18">
        <f t="shared" si="0"/>
        <v>43101</v>
      </c>
      <c r="P6" s="18">
        <f t="shared" si="0"/>
        <v>43466</v>
      </c>
      <c r="Q6" s="18">
        <f t="shared" si="0"/>
        <v>43831</v>
      </c>
      <c r="R6" s="18">
        <f t="shared" si="0"/>
        <v>44197</v>
      </c>
      <c r="S6" s="18">
        <f t="shared" si="0"/>
        <v>44562</v>
      </c>
      <c r="T6" s="18">
        <f t="shared" si="0"/>
        <v>44927</v>
      </c>
      <c r="U6" s="18">
        <f t="shared" si="0"/>
        <v>45292</v>
      </c>
      <c r="V6" s="18"/>
      <c r="W6" s="15"/>
      <c r="X6" s="12"/>
    </row>
    <row r="7" spans="1:24" s="13" customFormat="1" ht="15" x14ac:dyDescent="0.25">
      <c r="A7" s="12"/>
      <c r="B7" s="16"/>
      <c r="C7" s="14"/>
      <c r="D7" s="14"/>
      <c r="E7" s="18">
        <v>39813</v>
      </c>
      <c r="F7" s="18">
        <f>DATE(YEAR(E7)+1,MONTH(E7),DAY(E7))</f>
        <v>40178</v>
      </c>
      <c r="G7" s="18">
        <f t="shared" ref="G7:U7" si="1">DATE(YEAR(F7)+1,MONTH(F7),DAY(F7))</f>
        <v>40543</v>
      </c>
      <c r="H7" s="18">
        <f t="shared" si="1"/>
        <v>40908</v>
      </c>
      <c r="I7" s="18">
        <f t="shared" si="1"/>
        <v>41274</v>
      </c>
      <c r="J7" s="18">
        <f t="shared" si="1"/>
        <v>41639</v>
      </c>
      <c r="K7" s="18">
        <f t="shared" si="1"/>
        <v>42004</v>
      </c>
      <c r="L7" s="18">
        <f t="shared" si="1"/>
        <v>42369</v>
      </c>
      <c r="M7" s="18">
        <f t="shared" si="1"/>
        <v>42735</v>
      </c>
      <c r="N7" s="18">
        <f t="shared" si="1"/>
        <v>43100</v>
      </c>
      <c r="O7" s="18">
        <f t="shared" si="1"/>
        <v>43465</v>
      </c>
      <c r="P7" s="18">
        <f t="shared" si="1"/>
        <v>43830</v>
      </c>
      <c r="Q7" s="18">
        <f t="shared" si="1"/>
        <v>44196</v>
      </c>
      <c r="R7" s="18">
        <f t="shared" si="1"/>
        <v>44561</v>
      </c>
      <c r="S7" s="18">
        <f t="shared" si="1"/>
        <v>44926</v>
      </c>
      <c r="T7" s="18">
        <f t="shared" si="1"/>
        <v>45291</v>
      </c>
      <c r="U7" s="18">
        <f t="shared" si="1"/>
        <v>45657</v>
      </c>
      <c r="V7" s="30"/>
      <c r="W7" s="15"/>
      <c r="X7" s="12"/>
    </row>
    <row r="8" spans="1:24" s="13" customFormat="1" ht="19.5" thickBot="1" x14ac:dyDescent="0.3">
      <c r="A8" s="12"/>
      <c r="B8" s="16"/>
      <c r="C8" s="14"/>
      <c r="D8" s="14"/>
      <c r="E8" s="19">
        <v>2008</v>
      </c>
      <c r="F8" s="19">
        <v>2009</v>
      </c>
      <c r="G8" s="19">
        <v>2010</v>
      </c>
      <c r="H8" s="19">
        <v>2011</v>
      </c>
      <c r="I8" s="19">
        <v>2012</v>
      </c>
      <c r="J8" s="19">
        <v>2013</v>
      </c>
      <c r="K8" s="19">
        <v>2014</v>
      </c>
      <c r="L8" s="19">
        <v>2015</v>
      </c>
      <c r="M8" s="19">
        <v>2016</v>
      </c>
      <c r="N8" s="19">
        <v>2017</v>
      </c>
      <c r="O8" s="19">
        <v>2018</v>
      </c>
      <c r="P8" s="19">
        <v>2019</v>
      </c>
      <c r="Q8" s="19">
        <v>2020</v>
      </c>
      <c r="R8" s="19">
        <v>2021</v>
      </c>
      <c r="S8" s="19">
        <v>2022</v>
      </c>
      <c r="T8" s="19">
        <v>2023</v>
      </c>
      <c r="U8" s="19">
        <v>2024</v>
      </c>
      <c r="V8" s="21" t="s">
        <v>91</v>
      </c>
      <c r="W8" s="15"/>
      <c r="X8" s="12"/>
    </row>
    <row r="9" spans="1:24" s="13" customFormat="1" ht="29.25" customHeight="1" thickTop="1" x14ac:dyDescent="0.25">
      <c r="A9" s="12"/>
      <c r="B9" s="16"/>
      <c r="C9" s="116" t="s">
        <v>147</v>
      </c>
      <c r="D9" s="22" t="s">
        <v>89</v>
      </c>
      <c r="E9" s="23">
        <f>COUNTIFS(Farmy!$Q:$Q,"&gt;="&amp;E6,Farmy!$Q:$Q,"&lt;="&amp;E7)</f>
        <v>0</v>
      </c>
      <c r="F9" s="23">
        <f>COUNTIFS(Farmy!$Q:$Q,"&gt;="&amp;F6,Farmy!$Q:$Q,"&lt;="&amp;F7)</f>
        <v>0</v>
      </c>
      <c r="G9" s="23">
        <f>COUNTIFS(Farmy!$Q:$Q,"&gt;="&amp;G6,Farmy!$Q:$Q,"&lt;="&amp;G7)</f>
        <v>0</v>
      </c>
      <c r="H9" s="23">
        <f>COUNTIFS(Farmy!$Q:$Q,"&gt;="&amp;H6,Farmy!$Q:$Q,"&lt;="&amp;H7)</f>
        <v>0</v>
      </c>
      <c r="I9" s="23">
        <f>COUNTIFS(Farmy!$Q:$Q,"&gt;="&amp;I6,Farmy!$Q:$Q,"&lt;="&amp;I7)</f>
        <v>1</v>
      </c>
      <c r="J9" s="23">
        <f>COUNTIFS(Farmy!$Q:$Q,"&gt;="&amp;J6,Farmy!$Q:$Q,"&lt;="&amp;J7)</f>
        <v>0</v>
      </c>
      <c r="K9" s="23">
        <f>COUNTIFS(Farmy!$Q:$Q,"&gt;="&amp;K6,Farmy!$Q:$Q,"&lt;="&amp;K7)</f>
        <v>3</v>
      </c>
      <c r="L9" s="23">
        <f>COUNTIFS(Farmy!$Q:$Q,"&gt;="&amp;L6,Farmy!$Q:$Q,"&lt;="&amp;L7)</f>
        <v>2</v>
      </c>
      <c r="M9" s="23">
        <f>COUNTIFS(Farmy!$Q:$Q,"&gt;="&amp;M6,Farmy!$Q:$Q,"&lt;="&amp;M7)</f>
        <v>2</v>
      </c>
      <c r="N9" s="23">
        <f>COUNTIFS(Farmy!$Q:$Q,"&gt;="&amp;N6,Farmy!$Q:$Q,"&lt;="&amp;N7)</f>
        <v>0</v>
      </c>
      <c r="O9" s="23">
        <f>COUNTIFS(Farmy!$Q:$Q,"&gt;="&amp;O6,Farmy!$Q:$Q,"&lt;="&amp;O7)</f>
        <v>0</v>
      </c>
      <c r="P9" s="23">
        <f>COUNTIFS(Farmy!$Q:$Q,"&gt;="&amp;P6,Farmy!$Q:$Q,"&lt;="&amp;P7)</f>
        <v>0</v>
      </c>
      <c r="Q9" s="23">
        <f>COUNTIFS(Farmy!$Q:$Q,"&gt;="&amp;Q6,Farmy!$Q:$Q,"&lt;="&amp;Q7)</f>
        <v>0</v>
      </c>
      <c r="R9" s="23">
        <f>COUNTIFS(Farmy!$Q:$Q,"&gt;="&amp;R6,Farmy!$Q:$Q,"&lt;="&amp;R7)</f>
        <v>1</v>
      </c>
      <c r="S9" s="23">
        <f>COUNTIFS(Farmy!$Q:$Q,"&gt;="&amp;S6,Farmy!$Q:$Q,"&lt;="&amp;S7)</f>
        <v>0</v>
      </c>
      <c r="T9" s="23">
        <f>COUNTIFS(Farmy!$Q:$Q,"&gt;="&amp;T6,Farmy!$Q:$Q,"&lt;="&amp;T7)</f>
        <v>0</v>
      </c>
      <c r="U9" s="23">
        <f>COUNTIFS(Farmy!$Q:$Q,"&gt;="&amp;U6,Farmy!$Q:$Q,"&lt;="&amp;U7)</f>
        <v>0</v>
      </c>
      <c r="V9" s="24">
        <f>COUNT(Farmy!H:H)</f>
        <v>10</v>
      </c>
      <c r="W9" s="15"/>
      <c r="X9" s="12"/>
    </row>
    <row r="10" spans="1:24" s="13" customFormat="1" ht="25.5" customHeight="1" thickBot="1" x14ac:dyDescent="0.3">
      <c r="A10" s="12"/>
      <c r="B10" s="16"/>
      <c r="C10" s="117"/>
      <c r="D10" s="25" t="s">
        <v>90</v>
      </c>
      <c r="E10" s="26">
        <f>SUMIFS(Farmy!$H:$H,Farmy!$Q:$Q,"&gt;="&amp;E6,Farmy!$Q:$Q,"&lt;="&amp;E7)</f>
        <v>0</v>
      </c>
      <c r="F10" s="26">
        <f>SUMIFS(Farmy!$H:$H,Farmy!$Q:$Q,"&gt;="&amp;F6,Farmy!$Q:$Q,"&lt;="&amp;F7)</f>
        <v>0</v>
      </c>
      <c r="G10" s="26">
        <f>SUMIFS(Farmy!$H:$H,Farmy!$Q:$Q,"&gt;="&amp;G6,Farmy!$Q:$Q,"&lt;="&amp;G7)</f>
        <v>0</v>
      </c>
      <c r="H10" s="26">
        <f>SUMIFS(Farmy!$H:$H,Farmy!$Q:$Q,"&gt;="&amp;H6,Farmy!$Q:$Q,"&lt;="&amp;H7)</f>
        <v>0</v>
      </c>
      <c r="I10" s="26">
        <f>SUMIFS(Farmy!$H:$H,Farmy!$Q:$Q,"&gt;="&amp;I6,Farmy!$Q:$Q,"&lt;="&amp;I7)</f>
        <v>2</v>
      </c>
      <c r="J10" s="26">
        <f>SUMIFS(Farmy!$H:$H,Farmy!$Q:$Q,"&gt;="&amp;J6,Farmy!$Q:$Q,"&lt;="&amp;J7)</f>
        <v>0</v>
      </c>
      <c r="K10" s="26">
        <f>SUMIFS(Farmy!$H:$H,Farmy!$Q:$Q,"&gt;="&amp;K6,Farmy!$Q:$Q,"&lt;="&amp;K7)</f>
        <v>6.67</v>
      </c>
      <c r="L10" s="26">
        <f>SUMIFS(Farmy!$H:$H,Farmy!$Q:$Q,"&gt;="&amp;L6,Farmy!$Q:$Q,"&lt;="&amp;L7)</f>
        <v>5.65</v>
      </c>
      <c r="M10" s="26">
        <f>SUMIFS(Farmy!$H:$H,Farmy!$Q:$Q,"&gt;="&amp;M6,Farmy!$Q:$Q,"&lt;="&amp;M7)</f>
        <v>48</v>
      </c>
      <c r="N10" s="26">
        <f>SUMIFS(Farmy!$H:$H,Farmy!$Q:$Q,"&gt;="&amp;N6,Farmy!$Q:$Q,"&lt;="&amp;N7)</f>
        <v>0</v>
      </c>
      <c r="O10" s="26">
        <f>SUMIFS(Farmy!$H:$H,Farmy!$Q:$Q,"&gt;="&amp;O6,Farmy!$Q:$Q,"&lt;="&amp;O7)</f>
        <v>0</v>
      </c>
      <c r="P10" s="26">
        <f>SUMIFS(Farmy!$H:$H,Farmy!$Q:$Q,"&gt;="&amp;P6,Farmy!$Q:$Q,"&lt;="&amp;P7)</f>
        <v>0</v>
      </c>
      <c r="Q10" s="26">
        <f>SUMIFS(Farmy!$H:$H,Farmy!$Q:$Q,"&gt;="&amp;Q6,Farmy!$Q:$Q,"&lt;="&amp;Q7)</f>
        <v>0</v>
      </c>
      <c r="R10" s="26">
        <f>SUMIFS(Farmy!$H:$H,Farmy!$Q:$Q,"&gt;="&amp;R6,Farmy!$Q:$Q,"&lt;="&amp;R7)</f>
        <v>7.5</v>
      </c>
      <c r="S10" s="26">
        <f>SUMIFS(Farmy!$H:$H,Farmy!$Q:$Q,"&gt;="&amp;S6,Farmy!$Q:$Q,"&lt;="&amp;S7)</f>
        <v>0</v>
      </c>
      <c r="T10" s="26">
        <f>SUMIFS(Farmy!$H:$H,Farmy!$Q:$Q,"&gt;="&amp;T6,Farmy!$Q:$Q,"&lt;="&amp;T7)</f>
        <v>0</v>
      </c>
      <c r="U10" s="26">
        <f>SUMIFS(Farmy!$H:$H,Farmy!$Q:$Q,"&gt;="&amp;U6,Farmy!$Q:$Q,"&lt;="&amp;U7)</f>
        <v>0</v>
      </c>
      <c r="V10" s="27">
        <f>SUM(Farmy!H:H)</f>
        <v>117.82</v>
      </c>
      <c r="W10" s="15"/>
      <c r="X10" s="12"/>
    </row>
    <row r="11" spans="1:24" s="13" customFormat="1" ht="15" x14ac:dyDescent="0.25">
      <c r="A11" s="12"/>
      <c r="B11" s="16"/>
      <c r="C11" s="14"/>
      <c r="D11" s="97" t="s">
        <v>148</v>
      </c>
      <c r="E11" s="30" t="str">
        <f t="shared" ref="E11:J11" si="2">IFERROR(E10/E9,"-")</f>
        <v>-</v>
      </c>
      <c r="F11" s="30" t="str">
        <f t="shared" si="2"/>
        <v>-</v>
      </c>
      <c r="G11" s="30" t="str">
        <f t="shared" si="2"/>
        <v>-</v>
      </c>
      <c r="H11" s="30" t="str">
        <f t="shared" si="2"/>
        <v>-</v>
      </c>
      <c r="I11" s="30">
        <f t="shared" si="2"/>
        <v>2</v>
      </c>
      <c r="J11" s="30" t="str">
        <f t="shared" si="2"/>
        <v>-</v>
      </c>
      <c r="K11" s="30">
        <f t="shared" ref="K11:U11" si="3">IFERROR(K10/K9,"-")</f>
        <v>2.2233333333333332</v>
      </c>
      <c r="L11" s="30">
        <f t="shared" si="3"/>
        <v>2.8250000000000002</v>
      </c>
      <c r="M11" s="30">
        <f t="shared" si="3"/>
        <v>24</v>
      </c>
      <c r="N11" s="30" t="str">
        <f t="shared" si="3"/>
        <v>-</v>
      </c>
      <c r="O11" s="30" t="str">
        <f t="shared" si="3"/>
        <v>-</v>
      </c>
      <c r="P11" s="30" t="str">
        <f t="shared" si="3"/>
        <v>-</v>
      </c>
      <c r="Q11" s="30" t="str">
        <f t="shared" si="3"/>
        <v>-</v>
      </c>
      <c r="R11" s="30">
        <f t="shared" si="3"/>
        <v>7.5</v>
      </c>
      <c r="S11" s="30" t="str">
        <f t="shared" si="3"/>
        <v>-</v>
      </c>
      <c r="T11" s="30" t="str">
        <f t="shared" si="3"/>
        <v>-</v>
      </c>
      <c r="U11" s="30" t="str">
        <f t="shared" si="3"/>
        <v>-</v>
      </c>
      <c r="V11" s="30">
        <f>V10/V9</f>
        <v>11.782</v>
      </c>
      <c r="W11" s="15"/>
      <c r="X11" s="12"/>
    </row>
    <row r="12" spans="1:24" s="13" customFormat="1" ht="15" x14ac:dyDescent="0.25">
      <c r="A12" s="12"/>
      <c r="B12" s="16"/>
      <c r="C12" s="14"/>
      <c r="D12" s="14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30"/>
      <c r="W12" s="15"/>
      <c r="X12" s="12"/>
    </row>
    <row r="13" spans="1:24" s="13" customFormat="1" ht="19.5" thickBot="1" x14ac:dyDescent="0.3">
      <c r="A13" s="12"/>
      <c r="B13" s="16"/>
      <c r="C13" s="14"/>
      <c r="D13" s="14"/>
      <c r="E13" s="19">
        <v>2008</v>
      </c>
      <c r="F13" s="19">
        <v>2009</v>
      </c>
      <c r="G13" s="19">
        <v>2010</v>
      </c>
      <c r="H13" s="19">
        <v>2011</v>
      </c>
      <c r="I13" s="19">
        <v>2012</v>
      </c>
      <c r="J13" s="19">
        <v>2013</v>
      </c>
      <c r="K13" s="19">
        <v>2014</v>
      </c>
      <c r="L13" s="19">
        <v>2015</v>
      </c>
      <c r="M13" s="19">
        <v>2016</v>
      </c>
      <c r="N13" s="19">
        <v>2017</v>
      </c>
      <c r="O13" s="19">
        <v>2018</v>
      </c>
      <c r="P13" s="19">
        <v>2019</v>
      </c>
      <c r="Q13" s="19">
        <v>2020</v>
      </c>
      <c r="R13" s="19">
        <v>2021</v>
      </c>
      <c r="S13" s="19">
        <v>2022</v>
      </c>
      <c r="T13" s="19">
        <v>2023</v>
      </c>
      <c r="U13" s="19">
        <v>2024</v>
      </c>
      <c r="V13" s="21" t="s">
        <v>91</v>
      </c>
      <c r="W13" s="15"/>
      <c r="X13" s="12"/>
    </row>
    <row r="14" spans="1:24" s="13" customFormat="1" ht="28.5" customHeight="1" thickTop="1" x14ac:dyDescent="0.25">
      <c r="A14" s="12"/>
      <c r="B14" s="16"/>
      <c r="C14" s="116" t="s">
        <v>149</v>
      </c>
      <c r="D14" s="22" t="s">
        <v>89</v>
      </c>
      <c r="E14" s="23">
        <f>COUNTIFS('Małe instalacje'!$P:$P,"&gt;="&amp;E6,'Małe instalacje'!$P:$P,"&lt;="&amp;E7)</f>
        <v>0</v>
      </c>
      <c r="F14" s="23">
        <f>COUNTIFS('Małe instalacje'!$P:$P,"&gt;="&amp;F6,'Małe instalacje'!$P:$P,"&lt;="&amp;F7)</f>
        <v>0</v>
      </c>
      <c r="G14" s="23">
        <f>COUNTIFS('Małe instalacje'!$P:$P,"&gt;="&amp;G6,'Małe instalacje'!$P:$P,"&lt;="&amp;G7)</f>
        <v>2</v>
      </c>
      <c r="H14" s="23">
        <f>COUNTIFS('Małe instalacje'!$P:$P,"&gt;="&amp;H6,'Małe instalacje'!$P:$P,"&lt;="&amp;H7)</f>
        <v>2</v>
      </c>
      <c r="I14" s="23">
        <f>COUNTIFS('Małe instalacje'!$P:$P,"&gt;="&amp;I6,'Małe instalacje'!$P:$P,"&lt;="&amp;I7)</f>
        <v>0</v>
      </c>
      <c r="J14" s="23">
        <f>COUNTIFS('Małe instalacje'!$P:$P,"&gt;="&amp;J6,'Małe instalacje'!$P:$P,"&lt;="&amp;J7)</f>
        <v>0</v>
      </c>
      <c r="K14" s="23">
        <f>COUNTIFS('Małe instalacje'!$P:$P,"&gt;="&amp;K6,'Małe instalacje'!$P:$P,"&lt;="&amp;K7)</f>
        <v>0</v>
      </c>
      <c r="L14" s="23">
        <f>COUNTIFS('Małe instalacje'!$P:$P,"&gt;="&amp;L6,'Małe instalacje'!$P:$P,"&lt;="&amp;L7)</f>
        <v>1</v>
      </c>
      <c r="M14" s="23">
        <f>COUNTIFS('Małe instalacje'!$P:$P,"&gt;="&amp;M6,'Małe instalacje'!$P:$P,"&lt;="&amp;M7)</f>
        <v>0</v>
      </c>
      <c r="N14" s="23">
        <f>COUNTIFS('Małe instalacje'!$P:$P,"&gt;="&amp;N6,'Małe instalacje'!$P:$P,"&lt;="&amp;N7)</f>
        <v>3</v>
      </c>
      <c r="O14" s="23">
        <f>COUNTIFS('Małe instalacje'!$P:$P,"&gt;="&amp;O6,'Małe instalacje'!$P:$P,"&lt;="&amp;O7)</f>
        <v>2</v>
      </c>
      <c r="P14" s="23">
        <f>COUNTIFS('Małe instalacje'!$P:$P,"&gt;="&amp;P6,'Małe instalacje'!$P:$P,"&lt;="&amp;P7)</f>
        <v>0</v>
      </c>
      <c r="Q14" s="23">
        <f>COUNTIFS('Małe instalacje'!$P:$P,"&gt;="&amp;Q6,'Małe instalacje'!$P:$P,"&lt;="&amp;Q7)</f>
        <v>0</v>
      </c>
      <c r="R14" s="23">
        <f>COUNTIFS('Małe instalacje'!$P:$P,"&gt;="&amp;R6,'Małe instalacje'!$P:$P,"&lt;="&amp;R7)</f>
        <v>0</v>
      </c>
      <c r="S14" s="23">
        <f>COUNTIFS('Małe instalacje'!$P:$P,"&gt;="&amp;S6,'Małe instalacje'!$P:$P,"&lt;="&amp;S7)</f>
        <v>0</v>
      </c>
      <c r="T14" s="23">
        <f>COUNTIFS('Małe instalacje'!$P:$P,"&gt;="&amp;T6,'Małe instalacje'!$P:$P,"&lt;="&amp;T7)</f>
        <v>0</v>
      </c>
      <c r="U14" s="23">
        <f>COUNTIFS('Małe instalacje'!$P:$P,"&gt;="&amp;U6,'Małe instalacje'!$P:$P,"&lt;="&amp;U7)</f>
        <v>0</v>
      </c>
      <c r="V14" s="24">
        <f>COUNT('Małe instalacje'!H:H)</f>
        <v>10</v>
      </c>
      <c r="W14" s="15"/>
      <c r="X14" s="12"/>
    </row>
    <row r="15" spans="1:24" s="13" customFormat="1" ht="25.5" customHeight="1" thickBot="1" x14ac:dyDescent="0.3">
      <c r="A15" s="12"/>
      <c r="B15" s="16"/>
      <c r="C15" s="117"/>
      <c r="D15" s="25" t="s">
        <v>90</v>
      </c>
      <c r="E15" s="26">
        <f>SUMIFS('Małe instalacje'!$H:$H,'Małe instalacje'!$P:$P,"&gt;="&amp;E6,'Małe instalacje'!$P:$P,"&lt;="&amp;E7)</f>
        <v>0</v>
      </c>
      <c r="F15" s="26">
        <f>SUMIFS('Małe instalacje'!$H:$H,'Małe instalacje'!$P:$P,"&gt;="&amp;F6,'Małe instalacje'!$P:$P,"&lt;="&amp;F7)</f>
        <v>0</v>
      </c>
      <c r="G15" s="26">
        <f>SUMIFS('Małe instalacje'!$H:$H,'Małe instalacje'!$P:$P,"&gt;="&amp;G6,'Małe instalacje'!$P:$P,"&lt;="&amp;G7)</f>
        <v>1.7</v>
      </c>
      <c r="H15" s="26">
        <f>SUMIFS('Małe instalacje'!$H:$H,'Małe instalacje'!$P:$P,"&gt;="&amp;H6,'Małe instalacje'!$P:$P,"&lt;="&amp;H7)</f>
        <v>1.7</v>
      </c>
      <c r="I15" s="26">
        <f>SUMIFS('Małe instalacje'!$H:$H,'Małe instalacje'!$P:$P,"&gt;="&amp;I6,'Małe instalacje'!$P:$P,"&lt;="&amp;I7)</f>
        <v>0</v>
      </c>
      <c r="J15" s="26">
        <f>SUMIFS('Małe instalacje'!$H:$H,'Małe instalacje'!$P:$P,"&gt;="&amp;J6,'Małe instalacje'!$P:$P,"&lt;="&amp;J7)</f>
        <v>0</v>
      </c>
      <c r="K15" s="26">
        <f>SUMIFS('Małe instalacje'!$H:$H,'Małe instalacje'!$P:$P,"&gt;="&amp;K6,'Małe instalacje'!$P:$P,"&lt;="&amp;K7)</f>
        <v>0</v>
      </c>
      <c r="L15" s="26">
        <f>SUMIFS('Małe instalacje'!$H:$H,'Małe instalacje'!$P:$P,"&gt;="&amp;L6,'Małe instalacje'!$P:$P,"&lt;="&amp;L7)</f>
        <v>6.8000000000000005E-2</v>
      </c>
      <c r="M15" s="26">
        <f>SUMIFS('Małe instalacje'!$H:$H,'Małe instalacje'!$P:$P,"&gt;="&amp;M6,'Małe instalacje'!$P:$P,"&lt;="&amp;M7)</f>
        <v>0</v>
      </c>
      <c r="N15" s="26">
        <f>SUMIFS('Małe instalacje'!$H:$H,'Małe instalacje'!$P:$P,"&gt;="&amp;N6,'Małe instalacje'!$P:$P,"&lt;="&amp;N7)</f>
        <v>2.5499999999999998</v>
      </c>
      <c r="O15" s="26">
        <f>SUMIFS('Małe instalacje'!$H:$H,'Małe instalacje'!$P:$P,"&gt;="&amp;O6,'Małe instalacje'!$P:$P,"&lt;="&amp;O7)</f>
        <v>1.7</v>
      </c>
      <c r="P15" s="26">
        <f>SUMIFS('Małe instalacje'!$H:$H,'Małe instalacje'!$P:$P,"&gt;="&amp;P6,'Małe instalacje'!$P:$P,"&lt;="&amp;P7)</f>
        <v>0</v>
      </c>
      <c r="Q15" s="26">
        <f>SUMIFS('Małe instalacje'!$H:$H,'Małe instalacje'!$P:$P,"&gt;="&amp;Q6,'Małe instalacje'!$P:$P,"&lt;="&amp;Q7)</f>
        <v>0</v>
      </c>
      <c r="R15" s="26">
        <f>SUMIFS('Małe instalacje'!$H:$H,'Małe instalacje'!$P:$P,"&gt;="&amp;R6,'Małe instalacje'!$P:$P,"&lt;="&amp;R7)</f>
        <v>0</v>
      </c>
      <c r="S15" s="26">
        <f>SUMIFS('Małe instalacje'!$H:$H,'Małe instalacje'!$P:$P,"&gt;="&amp;S6,'Małe instalacje'!$P:$P,"&lt;="&amp;S7)</f>
        <v>0</v>
      </c>
      <c r="T15" s="26">
        <f>SUMIFS('Małe instalacje'!$H:$H,'Małe instalacje'!$P:$P,"&gt;="&amp;T6,'Małe instalacje'!$P:$P,"&lt;="&amp;T7)</f>
        <v>0</v>
      </c>
      <c r="U15" s="26">
        <f>SUMIFS('Małe instalacje'!$H:$H,'Małe instalacje'!$P:$P,"&gt;="&amp;U6,'Małe instalacje'!$P:$P,"&lt;="&amp;U7)</f>
        <v>0</v>
      </c>
      <c r="V15" s="27">
        <f>SUM('Małe instalacje'!H:H)</f>
        <v>7.7179999999999982</v>
      </c>
      <c r="W15" s="15"/>
      <c r="X15" s="12"/>
    </row>
    <row r="16" spans="1:24" s="13" customFormat="1" ht="15" x14ac:dyDescent="0.25">
      <c r="A16" s="12"/>
      <c r="B16" s="16"/>
      <c r="C16" s="14"/>
      <c r="D16" s="97" t="s">
        <v>148</v>
      </c>
      <c r="E16" s="98" t="str">
        <f t="shared" ref="E16:J16" si="4">IFERROR(E15/E14,"-")</f>
        <v>-</v>
      </c>
      <c r="F16" s="98" t="str">
        <f t="shared" si="4"/>
        <v>-</v>
      </c>
      <c r="G16" s="98">
        <f t="shared" si="4"/>
        <v>0.85</v>
      </c>
      <c r="H16" s="98">
        <f t="shared" si="4"/>
        <v>0.85</v>
      </c>
      <c r="I16" s="98" t="str">
        <f t="shared" si="4"/>
        <v>-</v>
      </c>
      <c r="J16" s="98" t="str">
        <f t="shared" si="4"/>
        <v>-</v>
      </c>
      <c r="K16" s="98" t="str">
        <f t="shared" ref="K16:U16" si="5">IFERROR(K15/K14,"-")</f>
        <v>-</v>
      </c>
      <c r="L16" s="98">
        <f t="shared" si="5"/>
        <v>6.8000000000000005E-2</v>
      </c>
      <c r="M16" s="98" t="str">
        <f t="shared" si="5"/>
        <v>-</v>
      </c>
      <c r="N16" s="98">
        <f t="shared" si="5"/>
        <v>0.85</v>
      </c>
      <c r="O16" s="98">
        <f t="shared" si="5"/>
        <v>0.85</v>
      </c>
      <c r="P16" s="98" t="str">
        <f t="shared" si="5"/>
        <v>-</v>
      </c>
      <c r="Q16" s="98" t="str">
        <f t="shared" si="5"/>
        <v>-</v>
      </c>
      <c r="R16" s="98" t="str">
        <f t="shared" si="5"/>
        <v>-</v>
      </c>
      <c r="S16" s="98" t="str">
        <f t="shared" si="5"/>
        <v>-</v>
      </c>
      <c r="T16" s="98" t="str">
        <f t="shared" si="5"/>
        <v>-</v>
      </c>
      <c r="U16" s="98" t="str">
        <f t="shared" si="5"/>
        <v>-</v>
      </c>
      <c r="V16" s="30">
        <f>V15/V14</f>
        <v>0.77179999999999982</v>
      </c>
      <c r="W16" s="15"/>
      <c r="X16" s="12"/>
    </row>
    <row r="17" spans="1:24" s="13" customFormat="1" ht="15" x14ac:dyDescent="0.25">
      <c r="A17" s="12"/>
      <c r="B17" s="16"/>
      <c r="C17" s="14"/>
      <c r="D17" s="14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30"/>
      <c r="W17" s="15"/>
      <c r="X17" s="12"/>
    </row>
    <row r="18" spans="1:24" s="13" customFormat="1" ht="19.5" thickBot="1" x14ac:dyDescent="0.3">
      <c r="A18" s="12"/>
      <c r="B18" s="16"/>
      <c r="C18" s="14"/>
      <c r="D18" s="14"/>
      <c r="E18" s="19">
        <v>2008</v>
      </c>
      <c r="F18" s="19">
        <v>2009</v>
      </c>
      <c r="G18" s="19">
        <v>2010</v>
      </c>
      <c r="H18" s="19">
        <v>2011</v>
      </c>
      <c r="I18" s="19">
        <v>2012</v>
      </c>
      <c r="J18" s="19">
        <v>2013</v>
      </c>
      <c r="K18" s="19">
        <v>2014</v>
      </c>
      <c r="L18" s="19">
        <v>2015</v>
      </c>
      <c r="M18" s="19">
        <v>2016</v>
      </c>
      <c r="N18" s="19">
        <v>2017</v>
      </c>
      <c r="O18" s="19">
        <v>2018</v>
      </c>
      <c r="P18" s="19">
        <v>2019</v>
      </c>
      <c r="Q18" s="19">
        <v>2020</v>
      </c>
      <c r="R18" s="19">
        <v>2021</v>
      </c>
      <c r="S18" s="19">
        <v>2022</v>
      </c>
      <c r="T18" s="19">
        <v>2023</v>
      </c>
      <c r="U18" s="19">
        <v>2024</v>
      </c>
      <c r="V18" s="21" t="s">
        <v>91</v>
      </c>
      <c r="W18" s="15"/>
      <c r="X18" s="12"/>
    </row>
    <row r="19" spans="1:24" s="13" customFormat="1" ht="30" customHeight="1" thickTop="1" x14ac:dyDescent="0.25">
      <c r="A19" s="12"/>
      <c r="B19" s="16"/>
      <c r="C19" s="116" t="s">
        <v>150</v>
      </c>
      <c r="D19" s="22" t="s">
        <v>89</v>
      </c>
      <c r="E19" s="23">
        <f t="shared" ref="E19:J19" si="6">E9+E14</f>
        <v>0</v>
      </c>
      <c r="F19" s="23">
        <f t="shared" si="6"/>
        <v>0</v>
      </c>
      <c r="G19" s="23">
        <f t="shared" si="6"/>
        <v>2</v>
      </c>
      <c r="H19" s="23">
        <f t="shared" si="6"/>
        <v>2</v>
      </c>
      <c r="I19" s="23">
        <f t="shared" si="6"/>
        <v>1</v>
      </c>
      <c r="J19" s="23">
        <f t="shared" si="6"/>
        <v>0</v>
      </c>
      <c r="K19" s="23">
        <f t="shared" ref="K19:V19" si="7">K9+K14</f>
        <v>3</v>
      </c>
      <c r="L19" s="23">
        <f t="shared" si="7"/>
        <v>3</v>
      </c>
      <c r="M19" s="23">
        <f t="shared" si="7"/>
        <v>2</v>
      </c>
      <c r="N19" s="23">
        <f t="shared" si="7"/>
        <v>3</v>
      </c>
      <c r="O19" s="23">
        <f t="shared" si="7"/>
        <v>2</v>
      </c>
      <c r="P19" s="23">
        <f t="shared" si="7"/>
        <v>0</v>
      </c>
      <c r="Q19" s="23">
        <f t="shared" si="7"/>
        <v>0</v>
      </c>
      <c r="R19" s="23">
        <f t="shared" si="7"/>
        <v>1</v>
      </c>
      <c r="S19" s="23">
        <f t="shared" si="7"/>
        <v>0</v>
      </c>
      <c r="T19" s="23">
        <f t="shared" si="7"/>
        <v>0</v>
      </c>
      <c r="U19" s="23">
        <f t="shared" si="7"/>
        <v>0</v>
      </c>
      <c r="V19" s="23">
        <f t="shared" si="7"/>
        <v>20</v>
      </c>
      <c r="W19" s="15"/>
      <c r="X19" s="12"/>
    </row>
    <row r="20" spans="1:24" s="13" customFormat="1" ht="25.5" customHeight="1" thickBot="1" x14ac:dyDescent="0.3">
      <c r="A20" s="12"/>
      <c r="B20" s="16"/>
      <c r="C20" s="117"/>
      <c r="D20" s="25" t="s">
        <v>90</v>
      </c>
      <c r="E20" s="26">
        <f t="shared" ref="E20:J20" si="8">E10+E15</f>
        <v>0</v>
      </c>
      <c r="F20" s="26">
        <f t="shared" si="8"/>
        <v>0</v>
      </c>
      <c r="G20" s="26">
        <f t="shared" si="8"/>
        <v>1.7</v>
      </c>
      <c r="H20" s="26">
        <f t="shared" si="8"/>
        <v>1.7</v>
      </c>
      <c r="I20" s="26">
        <f t="shared" si="8"/>
        <v>2</v>
      </c>
      <c r="J20" s="26">
        <f t="shared" si="8"/>
        <v>0</v>
      </c>
      <c r="K20" s="26">
        <f t="shared" ref="K20:V20" si="9">K10+K15</f>
        <v>6.67</v>
      </c>
      <c r="L20" s="26">
        <f t="shared" si="9"/>
        <v>5.718</v>
      </c>
      <c r="M20" s="26">
        <f t="shared" si="9"/>
        <v>48</v>
      </c>
      <c r="N20" s="26">
        <f t="shared" si="9"/>
        <v>2.5499999999999998</v>
      </c>
      <c r="O20" s="26">
        <f t="shared" si="9"/>
        <v>1.7</v>
      </c>
      <c r="P20" s="26">
        <f t="shared" si="9"/>
        <v>0</v>
      </c>
      <c r="Q20" s="26">
        <f t="shared" si="9"/>
        <v>0</v>
      </c>
      <c r="R20" s="26">
        <f t="shared" si="9"/>
        <v>7.5</v>
      </c>
      <c r="S20" s="26">
        <f t="shared" si="9"/>
        <v>0</v>
      </c>
      <c r="T20" s="26">
        <f t="shared" si="9"/>
        <v>0</v>
      </c>
      <c r="U20" s="26">
        <f t="shared" si="9"/>
        <v>0</v>
      </c>
      <c r="V20" s="26">
        <f t="shared" si="9"/>
        <v>125.538</v>
      </c>
      <c r="W20" s="15"/>
      <c r="X20" s="12"/>
    </row>
    <row r="21" spans="1:24" s="13" customFormat="1" ht="15" x14ac:dyDescent="0.25">
      <c r="A21" s="12"/>
      <c r="B21" s="16"/>
      <c r="C21" s="14"/>
      <c r="D21" s="97" t="s">
        <v>148</v>
      </c>
      <c r="E21" s="30" t="str">
        <f t="shared" ref="E21:J21" si="10">IFERROR(E20/E19,"-")</f>
        <v>-</v>
      </c>
      <c r="F21" s="30" t="str">
        <f t="shared" si="10"/>
        <v>-</v>
      </c>
      <c r="G21" s="30">
        <f t="shared" si="10"/>
        <v>0.85</v>
      </c>
      <c r="H21" s="30">
        <f t="shared" si="10"/>
        <v>0.85</v>
      </c>
      <c r="I21" s="30">
        <f t="shared" si="10"/>
        <v>2</v>
      </c>
      <c r="J21" s="30" t="str">
        <f t="shared" si="10"/>
        <v>-</v>
      </c>
      <c r="K21" s="30">
        <f t="shared" ref="K21:V21" si="11">IFERROR(K20/K19,"-")</f>
        <v>2.2233333333333332</v>
      </c>
      <c r="L21" s="30">
        <f t="shared" si="11"/>
        <v>1.9059999999999999</v>
      </c>
      <c r="M21" s="30">
        <f t="shared" si="11"/>
        <v>24</v>
      </c>
      <c r="N21" s="30">
        <f t="shared" si="11"/>
        <v>0.85</v>
      </c>
      <c r="O21" s="30">
        <f t="shared" si="11"/>
        <v>0.85</v>
      </c>
      <c r="P21" s="30" t="str">
        <f t="shared" si="11"/>
        <v>-</v>
      </c>
      <c r="Q21" s="30" t="str">
        <f t="shared" si="11"/>
        <v>-</v>
      </c>
      <c r="R21" s="30">
        <f t="shared" si="11"/>
        <v>7.5</v>
      </c>
      <c r="S21" s="30" t="str">
        <f t="shared" si="11"/>
        <v>-</v>
      </c>
      <c r="T21" s="30" t="str">
        <f t="shared" si="11"/>
        <v>-</v>
      </c>
      <c r="U21" s="30" t="str">
        <f t="shared" si="11"/>
        <v>-</v>
      </c>
      <c r="V21" s="30">
        <f t="shared" si="11"/>
        <v>6.2768999999999995</v>
      </c>
      <c r="W21" s="15"/>
      <c r="X21" s="12"/>
    </row>
    <row r="22" spans="1:24" s="13" customFormat="1" ht="15" x14ac:dyDescent="0.25">
      <c r="A22" s="12"/>
      <c r="B22" s="16"/>
      <c r="C22" s="14"/>
      <c r="D22" s="14"/>
      <c r="E22" s="14"/>
      <c r="F22" s="14"/>
      <c r="G22" s="14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15"/>
      <c r="X22" s="12"/>
    </row>
    <row r="23" spans="1:24" s="13" customFormat="1" ht="15" x14ac:dyDescent="0.25">
      <c r="A23" s="12"/>
      <c r="B23" s="16"/>
      <c r="C23" s="14"/>
      <c r="D23" s="14"/>
      <c r="E23" s="14"/>
      <c r="F23" s="14"/>
      <c r="G23" s="14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15"/>
      <c r="X23" s="12"/>
    </row>
    <row r="24" spans="1:24" s="13" customFormat="1" ht="15" x14ac:dyDescent="0.25">
      <c r="A24" s="12"/>
      <c r="B24" s="16"/>
      <c r="C24" s="14"/>
      <c r="D24" s="14"/>
      <c r="E24" s="14"/>
      <c r="F24" s="14"/>
      <c r="G24" s="14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15"/>
      <c r="X24" s="12"/>
    </row>
    <row r="25" spans="1:24" s="13" customFormat="1" ht="15" x14ac:dyDescent="0.25">
      <c r="A25" s="12"/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5"/>
      <c r="X25" s="12"/>
    </row>
    <row r="26" spans="1:24" s="13" customFormat="1" ht="15" x14ac:dyDescent="0.25">
      <c r="A26" s="12"/>
      <c r="B26" s="1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5"/>
      <c r="X26" s="12"/>
    </row>
    <row r="27" spans="1:24" s="13" customFormat="1" ht="15" x14ac:dyDescent="0.25">
      <c r="A27" s="12"/>
      <c r="B27" s="16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28"/>
      <c r="O27" s="14"/>
      <c r="P27" s="14"/>
      <c r="Q27" s="14"/>
      <c r="R27" s="14"/>
      <c r="S27" s="14"/>
      <c r="T27" s="14"/>
      <c r="U27" s="14"/>
      <c r="V27" s="14"/>
      <c r="W27" s="15"/>
      <c r="X27" s="12"/>
    </row>
    <row r="28" spans="1:24" s="13" customFormat="1" ht="15" x14ac:dyDescent="0.25">
      <c r="A28" s="12"/>
      <c r="B28" s="16"/>
      <c r="C28" s="14"/>
      <c r="D28" s="14"/>
      <c r="E28" s="14"/>
      <c r="F28" s="14"/>
      <c r="G28" s="14"/>
      <c r="H28" s="29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5"/>
      <c r="X28" s="12"/>
    </row>
    <row r="29" spans="1:24" s="13" customFormat="1" ht="15" x14ac:dyDescent="0.25">
      <c r="A29" s="12"/>
      <c r="B29" s="16"/>
      <c r="C29" s="29"/>
      <c r="D29" s="29"/>
      <c r="E29" s="29"/>
      <c r="F29" s="29"/>
      <c r="G29" s="29"/>
      <c r="H29" s="29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5"/>
      <c r="X29" s="12"/>
    </row>
    <row r="30" spans="1:24" s="13" customFormat="1" ht="15" x14ac:dyDescent="0.25">
      <c r="A30" s="12"/>
      <c r="B30" s="16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29"/>
      <c r="P30" s="14"/>
      <c r="Q30" s="14"/>
      <c r="R30" s="14"/>
      <c r="S30" s="14"/>
      <c r="T30" s="14"/>
      <c r="U30" s="14"/>
      <c r="V30" s="14"/>
      <c r="W30" s="15"/>
      <c r="X30" s="12"/>
    </row>
    <row r="31" spans="1:24" s="13" customFormat="1" ht="15" x14ac:dyDescent="0.25">
      <c r="A31" s="12"/>
      <c r="B31" s="16"/>
      <c r="C31" s="14"/>
      <c r="D31" s="14"/>
      <c r="E31" s="14"/>
      <c r="F31" s="14"/>
      <c r="G31" s="14"/>
      <c r="H31" s="30"/>
      <c r="I31" s="14"/>
      <c r="J31" s="29"/>
      <c r="K31" s="29"/>
      <c r="L31" s="29"/>
      <c r="M31" s="29"/>
      <c r="N31" s="29"/>
      <c r="O31" s="29"/>
      <c r="P31" s="14"/>
      <c r="Q31" s="14"/>
      <c r="R31" s="14"/>
      <c r="S31" s="14"/>
      <c r="T31" s="14"/>
      <c r="U31" s="14"/>
      <c r="V31" s="14"/>
      <c r="W31" s="15"/>
      <c r="X31" s="12"/>
    </row>
    <row r="32" spans="1:24" s="13" customFormat="1" ht="15" x14ac:dyDescent="0.25">
      <c r="A32" s="12"/>
      <c r="B32" s="16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5"/>
      <c r="X32" s="12"/>
    </row>
    <row r="33" spans="1:25" s="13" customFormat="1" ht="15" x14ac:dyDescent="0.25">
      <c r="A33" s="12"/>
      <c r="B33" s="16"/>
      <c r="C33" s="14"/>
      <c r="D33" s="14"/>
      <c r="E33" s="14"/>
      <c r="F33" s="14"/>
      <c r="G33" s="14"/>
      <c r="H33" s="14"/>
      <c r="I33" s="14"/>
      <c r="J33" s="31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5"/>
      <c r="X33" s="12"/>
    </row>
    <row r="34" spans="1:25" s="13" customFormat="1" ht="15" x14ac:dyDescent="0.25">
      <c r="A34" s="12"/>
      <c r="B34" s="16"/>
      <c r="C34" s="14"/>
      <c r="D34" s="14"/>
      <c r="E34" s="14"/>
      <c r="F34" s="14"/>
      <c r="G34" s="31"/>
      <c r="H34" s="32"/>
      <c r="I34" s="14"/>
      <c r="J34" s="31"/>
      <c r="K34" s="14"/>
      <c r="L34" s="14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15"/>
      <c r="X34" s="12"/>
    </row>
    <row r="35" spans="1:25" s="13" customFormat="1" ht="41.25" customHeight="1" x14ac:dyDescent="0.25">
      <c r="A35" s="12"/>
      <c r="B35" s="16"/>
      <c r="C35" s="14"/>
      <c r="D35" s="14"/>
      <c r="E35" s="14"/>
      <c r="F35" s="14"/>
      <c r="G35" s="31"/>
      <c r="H35" s="32"/>
      <c r="I35" s="14"/>
      <c r="J35" s="31"/>
      <c r="K35" s="14"/>
      <c r="L35" s="14"/>
      <c r="M35" s="33"/>
      <c r="N35" s="33"/>
      <c r="O35" s="34"/>
      <c r="P35" s="34"/>
      <c r="Q35" s="34"/>
      <c r="R35" s="34"/>
      <c r="S35" s="34"/>
      <c r="T35" s="34"/>
      <c r="U35" s="34"/>
      <c r="V35" s="34"/>
      <c r="W35" s="15"/>
      <c r="X35" s="12"/>
    </row>
    <row r="36" spans="1:25" s="13" customFormat="1" ht="15" x14ac:dyDescent="0.25">
      <c r="A36" s="12"/>
      <c r="B36" s="16"/>
      <c r="C36" s="14"/>
      <c r="D36" s="14"/>
      <c r="E36" s="14"/>
      <c r="F36" s="14"/>
      <c r="G36" s="31"/>
      <c r="H36" s="32"/>
      <c r="I36" s="14"/>
      <c r="J36" s="31"/>
      <c r="K36" s="14"/>
      <c r="L36" s="14"/>
      <c r="M36" s="33"/>
      <c r="N36" s="33"/>
      <c r="O36" s="35"/>
      <c r="P36" s="36"/>
      <c r="Q36" s="36"/>
      <c r="R36" s="36"/>
      <c r="S36" s="36"/>
      <c r="T36" s="36"/>
      <c r="U36" s="36"/>
      <c r="V36" s="36"/>
      <c r="W36" s="15"/>
      <c r="X36" s="12"/>
    </row>
    <row r="37" spans="1:25" s="13" customFormat="1" ht="15" x14ac:dyDescent="0.25">
      <c r="A37" s="12"/>
      <c r="B37" s="16"/>
      <c r="C37" s="14"/>
      <c r="D37" s="14"/>
      <c r="E37" s="14"/>
      <c r="F37" s="14"/>
      <c r="G37" s="31"/>
      <c r="H37" s="14"/>
      <c r="I37" s="14"/>
      <c r="J37" s="31"/>
      <c r="K37" s="14"/>
      <c r="L37" s="14"/>
      <c r="M37" s="33"/>
      <c r="N37" s="33"/>
      <c r="O37" s="35"/>
      <c r="P37" s="36"/>
      <c r="Q37" s="36"/>
      <c r="R37" s="36"/>
      <c r="S37" s="36"/>
      <c r="T37" s="36"/>
      <c r="U37" s="36"/>
      <c r="V37" s="36"/>
      <c r="W37" s="15"/>
      <c r="X37" s="12"/>
    </row>
    <row r="38" spans="1:25" s="13" customFormat="1" ht="28.5" customHeight="1" x14ac:dyDescent="0.25">
      <c r="A38" s="12"/>
      <c r="B38" s="16"/>
      <c r="C38" s="14"/>
      <c r="D38" s="14"/>
      <c r="E38" s="14"/>
      <c r="F38" s="14"/>
      <c r="G38" s="14"/>
      <c r="H38" s="14"/>
      <c r="I38" s="14"/>
      <c r="J38" s="31"/>
      <c r="K38" s="14"/>
      <c r="L38" s="14"/>
      <c r="M38" s="33"/>
      <c r="N38" s="33"/>
      <c r="O38" s="35"/>
      <c r="P38" s="36"/>
      <c r="Q38" s="36"/>
      <c r="R38" s="36"/>
      <c r="S38" s="36"/>
      <c r="T38" s="36"/>
      <c r="U38" s="36"/>
      <c r="V38" s="36"/>
      <c r="W38" s="15"/>
      <c r="X38" s="12"/>
    </row>
    <row r="39" spans="1:25" s="13" customFormat="1" ht="28.5" customHeight="1" x14ac:dyDescent="0.25">
      <c r="A39" s="12"/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36"/>
      <c r="R39" s="36"/>
      <c r="S39" s="36"/>
      <c r="T39" s="36"/>
      <c r="U39" s="36"/>
      <c r="V39" s="36"/>
      <c r="W39" s="15"/>
      <c r="X39" s="12"/>
    </row>
    <row r="40" spans="1:25" s="13" customFormat="1" ht="14.25" customHeight="1" x14ac:dyDescent="0.25">
      <c r="A40" s="12"/>
      <c r="B40" s="16"/>
      <c r="C40" s="14"/>
      <c r="D40" s="14"/>
      <c r="E40" s="158" t="s">
        <v>151</v>
      </c>
      <c r="F40" s="158"/>
      <c r="G40" s="158"/>
      <c r="H40" s="158"/>
      <c r="I40" s="14"/>
      <c r="J40" s="14"/>
      <c r="K40" s="158" t="s">
        <v>152</v>
      </c>
      <c r="L40" s="158"/>
      <c r="M40" s="158"/>
      <c r="N40" s="158"/>
      <c r="O40" s="14"/>
      <c r="P40" s="14"/>
      <c r="Q40" s="158" t="s">
        <v>153</v>
      </c>
      <c r="R40" s="158"/>
      <c r="S40" s="158"/>
      <c r="T40" s="158"/>
      <c r="U40" s="14"/>
      <c r="V40" s="14"/>
      <c r="W40" s="15"/>
      <c r="X40" s="12"/>
    </row>
    <row r="41" spans="1:25" s="13" customFormat="1" ht="15" customHeight="1" x14ac:dyDescent="0.25">
      <c r="A41" s="12"/>
      <c r="B41" s="16"/>
      <c r="C41" s="14"/>
      <c r="D41" s="14"/>
      <c r="E41" s="158"/>
      <c r="F41" s="158"/>
      <c r="G41" s="158"/>
      <c r="H41" s="158"/>
      <c r="I41" s="14"/>
      <c r="J41" s="14"/>
      <c r="K41" s="158"/>
      <c r="L41" s="158"/>
      <c r="M41" s="158"/>
      <c r="N41" s="158"/>
      <c r="O41" s="14"/>
      <c r="P41" s="14"/>
      <c r="Q41" s="158"/>
      <c r="R41" s="158"/>
      <c r="S41" s="158"/>
      <c r="T41" s="158"/>
      <c r="U41" s="14"/>
      <c r="V41" s="14"/>
      <c r="W41" s="15"/>
      <c r="X41" s="12"/>
      <c r="Y41" s="12"/>
    </row>
    <row r="42" spans="1:25" s="13" customFormat="1" ht="21.75" customHeight="1" x14ac:dyDescent="0.25">
      <c r="A42" s="12"/>
      <c r="B42" s="16"/>
      <c r="C42" s="14"/>
      <c r="D42" s="14"/>
      <c r="E42" s="14"/>
      <c r="F42" s="154" t="s">
        <v>89</v>
      </c>
      <c r="G42" s="154" t="s">
        <v>90</v>
      </c>
      <c r="H42" s="156" t="s">
        <v>101</v>
      </c>
      <c r="I42" s="14"/>
      <c r="J42" s="14"/>
      <c r="K42" s="14"/>
      <c r="L42" s="154" t="s">
        <v>89</v>
      </c>
      <c r="M42" s="154" t="s">
        <v>90</v>
      </c>
      <c r="N42" s="156" t="s">
        <v>101</v>
      </c>
      <c r="O42" s="14"/>
      <c r="P42" s="14"/>
      <c r="Q42" s="14"/>
      <c r="R42" s="154" t="s">
        <v>89</v>
      </c>
      <c r="S42" s="154" t="s">
        <v>90</v>
      </c>
      <c r="T42" s="156" t="s">
        <v>101</v>
      </c>
      <c r="U42" s="14"/>
      <c r="V42" s="14"/>
      <c r="W42" s="15"/>
      <c r="X42" s="12"/>
      <c r="Y42" s="12"/>
    </row>
    <row r="43" spans="1:25" s="13" customFormat="1" ht="15.75" thickBot="1" x14ac:dyDescent="0.3">
      <c r="A43" s="12"/>
      <c r="B43" s="16"/>
      <c r="C43" s="14"/>
      <c r="D43" s="14"/>
      <c r="E43" s="14"/>
      <c r="F43" s="155"/>
      <c r="G43" s="155"/>
      <c r="H43" s="157"/>
      <c r="I43" s="14"/>
      <c r="J43" s="14"/>
      <c r="K43" s="14"/>
      <c r="L43" s="155"/>
      <c r="M43" s="155"/>
      <c r="N43" s="157"/>
      <c r="O43" s="14"/>
      <c r="P43" s="14"/>
      <c r="Q43" s="14"/>
      <c r="R43" s="155"/>
      <c r="S43" s="155"/>
      <c r="T43" s="157"/>
      <c r="U43" s="14"/>
      <c r="V43" s="14"/>
      <c r="W43" s="15"/>
      <c r="X43" s="12"/>
      <c r="Y43" s="12"/>
    </row>
    <row r="44" spans="1:25" s="13" customFormat="1" ht="15" x14ac:dyDescent="0.25">
      <c r="A44" s="12"/>
      <c r="B44" s="16"/>
      <c r="C44" s="14"/>
      <c r="D44" s="14"/>
      <c r="E44" s="38" t="s">
        <v>48</v>
      </c>
      <c r="F44" s="14">
        <f>IFERROR(COUNTIFS(Farmy!$G:$G,"="&amp;E44),"-")</f>
        <v>2</v>
      </c>
      <c r="G44" s="37">
        <f>IFERROR(SUMIFS(Farmy!$H:$H,Farmy!$G:$G,"="&amp;E44),"-")</f>
        <v>49.5</v>
      </c>
      <c r="H44" s="37">
        <f>IFERROR(G44/F44,"-")</f>
        <v>24.75</v>
      </c>
      <c r="I44" s="14"/>
      <c r="J44" s="14"/>
      <c r="K44" s="38" t="s">
        <v>48</v>
      </c>
      <c r="L44" s="14">
        <f>IFERROR(COUNTIFS('Małe instalacje'!$G:$G,"="&amp;E44),"-")</f>
        <v>0</v>
      </c>
      <c r="M44" s="37">
        <f>IFERROR(SUMIFS('Małe instalacje'!$H:$H,'Małe instalacje'!$G:$G,"="&amp;E44),"-")</f>
        <v>0</v>
      </c>
      <c r="N44" s="37" t="str">
        <f>IFERROR(M44/L44,"-")</f>
        <v>-</v>
      </c>
      <c r="O44" s="14"/>
      <c r="P44" s="14"/>
      <c r="Q44" s="38" t="s">
        <v>48</v>
      </c>
      <c r="R44" s="14">
        <f>IFERROR(F44+L44,"-")</f>
        <v>2</v>
      </c>
      <c r="S44" s="37">
        <f>IFERROR(G44+M44,"-")</f>
        <v>49.5</v>
      </c>
      <c r="T44" s="37">
        <f>IFERROR(S44/R44,"-")</f>
        <v>24.75</v>
      </c>
      <c r="U44" s="14"/>
      <c r="V44" s="14"/>
      <c r="W44" s="15"/>
      <c r="X44" s="12"/>
      <c r="Y44" s="12"/>
    </row>
    <row r="45" spans="1:25" s="13" customFormat="1" ht="15" x14ac:dyDescent="0.25">
      <c r="A45" s="12"/>
      <c r="B45" s="16"/>
      <c r="C45" s="14"/>
      <c r="D45" s="14"/>
      <c r="E45" s="38" t="s">
        <v>56</v>
      </c>
      <c r="F45" s="14">
        <f>IFERROR(COUNTIFS(Farmy!$G:$G,"="&amp;E45),"-")</f>
        <v>1</v>
      </c>
      <c r="G45" s="37">
        <f>IFERROR(SUMIFS(Farmy!$H:$H,Farmy!$G:$G,"="&amp;E45),"-")</f>
        <v>7.5</v>
      </c>
      <c r="H45" s="37">
        <f t="shared" ref="H45:H59" si="12">IFERROR(G45/F45,"-")</f>
        <v>7.5</v>
      </c>
      <c r="I45" s="14"/>
      <c r="J45" s="14"/>
      <c r="K45" s="38" t="s">
        <v>56</v>
      </c>
      <c r="L45" s="14">
        <f>IFERROR(COUNTIFS('Małe instalacje'!$G:$G,"="&amp;E45),"-")</f>
        <v>0</v>
      </c>
      <c r="M45" s="37">
        <f>IFERROR(SUMIFS('Małe instalacje'!$H:$H,'Małe instalacje'!$G:$G,"="&amp;E45),"-")</f>
        <v>0</v>
      </c>
      <c r="N45" s="37" t="str">
        <f t="shared" ref="N45:N59" si="13">IFERROR(M45/L45,"-")</f>
        <v>-</v>
      </c>
      <c r="O45" s="14"/>
      <c r="P45" s="14"/>
      <c r="Q45" s="38" t="s">
        <v>56</v>
      </c>
      <c r="R45" s="14">
        <f t="shared" ref="R45:S59" si="14">IFERROR(F45+L45,"-")</f>
        <v>1</v>
      </c>
      <c r="S45" s="37">
        <f t="shared" si="14"/>
        <v>7.5</v>
      </c>
      <c r="T45" s="37">
        <f t="shared" ref="T45:T59" si="15">IFERROR(S45/R45,"-")</f>
        <v>7.5</v>
      </c>
      <c r="U45" s="14"/>
      <c r="V45" s="14"/>
      <c r="W45" s="15"/>
      <c r="X45" s="12"/>
      <c r="Y45" s="12"/>
    </row>
    <row r="46" spans="1:25" s="13" customFormat="1" ht="15" x14ac:dyDescent="0.25">
      <c r="A46" s="12"/>
      <c r="B46" s="16"/>
      <c r="C46" s="14"/>
      <c r="D46" s="14"/>
      <c r="E46" s="38" t="s">
        <v>19</v>
      </c>
      <c r="F46" s="14">
        <f>IFERROR(COUNTIFS(Farmy!$G:$G,"="&amp;E46),"-")</f>
        <v>2</v>
      </c>
      <c r="G46" s="37">
        <f>IFERROR(SUMIFS(Farmy!$H:$H,Farmy!$G:$G,"="&amp;E46),"-")</f>
        <v>5.65</v>
      </c>
      <c r="H46" s="37">
        <f t="shared" si="12"/>
        <v>2.8250000000000002</v>
      </c>
      <c r="I46" s="14"/>
      <c r="J46" s="14"/>
      <c r="K46" s="38" t="s">
        <v>19</v>
      </c>
      <c r="L46" s="14">
        <f>IFERROR(COUNTIFS('Małe instalacje'!$G:$G,"="&amp;E46),"-")</f>
        <v>9</v>
      </c>
      <c r="M46" s="37">
        <f>IFERROR(SUMIFS('Małe instalacje'!$H:$H,'Małe instalacje'!$G:$G,"="&amp;E46),"-")</f>
        <v>7.6499999999999986</v>
      </c>
      <c r="N46" s="37">
        <f t="shared" si="13"/>
        <v>0.84999999999999987</v>
      </c>
      <c r="O46" s="14"/>
      <c r="P46" s="14"/>
      <c r="Q46" s="38" t="s">
        <v>19</v>
      </c>
      <c r="R46" s="14">
        <f t="shared" si="14"/>
        <v>11</v>
      </c>
      <c r="S46" s="37">
        <f t="shared" si="14"/>
        <v>13.299999999999999</v>
      </c>
      <c r="T46" s="37">
        <f t="shared" si="15"/>
        <v>1.209090909090909</v>
      </c>
      <c r="U46" s="14"/>
      <c r="V46" s="14"/>
      <c r="W46" s="15"/>
      <c r="X46" s="12"/>
      <c r="Y46" s="12"/>
    </row>
    <row r="47" spans="1:25" s="13" customFormat="1" ht="15" x14ac:dyDescent="0.25">
      <c r="A47" s="12"/>
      <c r="B47" s="16"/>
      <c r="C47" s="14"/>
      <c r="D47" s="14"/>
      <c r="E47" s="38" t="s">
        <v>43</v>
      </c>
      <c r="F47" s="14">
        <f>IFERROR(COUNTIFS(Farmy!$G:$G,"="&amp;E47),"-")</f>
        <v>1</v>
      </c>
      <c r="G47" s="37">
        <f>IFERROR(SUMIFS(Farmy!$H:$H,Farmy!$G:$G,"="&amp;E47),"-")</f>
        <v>3.07</v>
      </c>
      <c r="H47" s="37">
        <f t="shared" si="12"/>
        <v>3.07</v>
      </c>
      <c r="I47" s="14"/>
      <c r="J47" s="14"/>
      <c r="K47" s="38" t="s">
        <v>43</v>
      </c>
      <c r="L47" s="14">
        <f>IFERROR(COUNTIFS('Małe instalacje'!$G:$G,"="&amp;E47),"-")</f>
        <v>0</v>
      </c>
      <c r="M47" s="37">
        <f>IFERROR(SUMIFS('Małe instalacje'!$H:$H,'Małe instalacje'!$G:$G,"="&amp;E47),"-")</f>
        <v>0</v>
      </c>
      <c r="N47" s="37" t="str">
        <f t="shared" si="13"/>
        <v>-</v>
      </c>
      <c r="O47" s="14"/>
      <c r="P47" s="14"/>
      <c r="Q47" s="38" t="s">
        <v>43</v>
      </c>
      <c r="R47" s="14">
        <f t="shared" si="14"/>
        <v>1</v>
      </c>
      <c r="S47" s="37">
        <f t="shared" si="14"/>
        <v>3.07</v>
      </c>
      <c r="T47" s="37">
        <f t="shared" si="15"/>
        <v>3.07</v>
      </c>
      <c r="U47" s="14"/>
      <c r="V47" s="14"/>
      <c r="W47" s="15"/>
      <c r="X47" s="12"/>
      <c r="Y47" s="12"/>
    </row>
    <row r="48" spans="1:25" s="13" customFormat="1" ht="15" x14ac:dyDescent="0.25">
      <c r="A48" s="12"/>
      <c r="B48" s="16"/>
      <c r="C48" s="14"/>
      <c r="D48" s="14"/>
      <c r="E48" s="38" t="s">
        <v>15</v>
      </c>
      <c r="F48" s="14">
        <f>IFERROR(COUNTIFS(Farmy!$G:$G,"="&amp;E48),"-")</f>
        <v>1</v>
      </c>
      <c r="G48" s="37">
        <f>IFERROR(SUMIFS(Farmy!$H:$H,Farmy!$G:$G,"="&amp;E48),"-")</f>
        <v>1.6</v>
      </c>
      <c r="H48" s="37">
        <f t="shared" si="12"/>
        <v>1.6</v>
      </c>
      <c r="I48" s="14"/>
      <c r="J48" s="14"/>
      <c r="K48" s="38" t="s">
        <v>15</v>
      </c>
      <c r="L48" s="14">
        <f>IFERROR(COUNTIFS('Małe instalacje'!$G:$G,"="&amp;E48),"-")</f>
        <v>0</v>
      </c>
      <c r="M48" s="37">
        <f>IFERROR(SUMIFS('Małe instalacje'!$H:$H,'Małe instalacje'!$G:$G,"="&amp;E48),"-")</f>
        <v>0</v>
      </c>
      <c r="N48" s="37" t="str">
        <f t="shared" si="13"/>
        <v>-</v>
      </c>
      <c r="O48" s="14"/>
      <c r="P48" s="14"/>
      <c r="Q48" s="38" t="s">
        <v>15</v>
      </c>
      <c r="R48" s="14">
        <f t="shared" si="14"/>
        <v>1</v>
      </c>
      <c r="S48" s="37">
        <f t="shared" si="14"/>
        <v>1.6</v>
      </c>
      <c r="T48" s="37">
        <f t="shared" si="15"/>
        <v>1.6</v>
      </c>
      <c r="U48" s="14"/>
      <c r="V48" s="14"/>
      <c r="W48" s="15"/>
      <c r="X48" s="12"/>
      <c r="Y48" s="12"/>
    </row>
    <row r="49" spans="1:25" s="13" customFormat="1" ht="15" x14ac:dyDescent="0.25">
      <c r="A49" s="12"/>
      <c r="B49" s="16"/>
      <c r="C49" s="14"/>
      <c r="D49" s="14"/>
      <c r="E49" s="38" t="s">
        <v>18</v>
      </c>
      <c r="F49" s="14">
        <f>IFERROR(COUNTIFS(Farmy!$G:$G,"="&amp;E49),"-")</f>
        <v>1</v>
      </c>
      <c r="G49" s="37">
        <f>IFERROR(SUMIFS(Farmy!$H:$H,Farmy!$G:$G,"="&amp;E49),"-")</f>
        <v>2</v>
      </c>
      <c r="H49" s="37">
        <f t="shared" si="12"/>
        <v>2</v>
      </c>
      <c r="I49" s="14"/>
      <c r="J49" s="14"/>
      <c r="K49" s="38" t="s">
        <v>18</v>
      </c>
      <c r="L49" s="14">
        <f>IFERROR(COUNTIFS('Małe instalacje'!$G:$G,"="&amp;E49),"-")</f>
        <v>0</v>
      </c>
      <c r="M49" s="37">
        <f>IFERROR(SUMIFS('Małe instalacje'!$H:$H,'Małe instalacje'!$G:$G,"="&amp;E49),"-")</f>
        <v>0</v>
      </c>
      <c r="N49" s="37" t="str">
        <f t="shared" si="13"/>
        <v>-</v>
      </c>
      <c r="O49" s="14"/>
      <c r="P49" s="14"/>
      <c r="Q49" s="38" t="s">
        <v>18</v>
      </c>
      <c r="R49" s="14">
        <f t="shared" si="14"/>
        <v>1</v>
      </c>
      <c r="S49" s="37">
        <f t="shared" si="14"/>
        <v>2</v>
      </c>
      <c r="T49" s="37">
        <f t="shared" si="15"/>
        <v>2</v>
      </c>
      <c r="U49" s="14"/>
      <c r="V49" s="14"/>
      <c r="W49" s="15"/>
      <c r="X49" s="12"/>
      <c r="Y49" s="12"/>
    </row>
    <row r="50" spans="1:25" s="13" customFormat="1" ht="15" x14ac:dyDescent="0.25">
      <c r="A50" s="12"/>
      <c r="B50" s="16"/>
      <c r="C50" s="14"/>
      <c r="D50" s="14"/>
      <c r="E50" s="38" t="s">
        <v>50</v>
      </c>
      <c r="F50" s="14">
        <f>IFERROR(COUNTIFS(Farmy!$G:$G,"="&amp;E50),"-")</f>
        <v>0</v>
      </c>
      <c r="G50" s="37">
        <f>IFERROR(SUMIFS(Farmy!$H:$H,Farmy!$G:$G,"="&amp;E50),"-")</f>
        <v>0</v>
      </c>
      <c r="H50" s="37" t="str">
        <f t="shared" si="12"/>
        <v>-</v>
      </c>
      <c r="I50" s="14"/>
      <c r="J50" s="14"/>
      <c r="K50" s="38" t="s">
        <v>50</v>
      </c>
      <c r="L50" s="14">
        <f>IFERROR(COUNTIFS('Małe instalacje'!$G:$G,"="&amp;E50),"-")</f>
        <v>0</v>
      </c>
      <c r="M50" s="37">
        <f>IFERROR(SUMIFS('Małe instalacje'!$H:$H,'Małe instalacje'!$G:$G,"="&amp;E50),"-")</f>
        <v>0</v>
      </c>
      <c r="N50" s="37" t="str">
        <f t="shared" si="13"/>
        <v>-</v>
      </c>
      <c r="O50" s="14"/>
      <c r="P50" s="14"/>
      <c r="Q50" s="38" t="s">
        <v>50</v>
      </c>
      <c r="R50" s="14">
        <f t="shared" si="14"/>
        <v>0</v>
      </c>
      <c r="S50" s="37">
        <f t="shared" si="14"/>
        <v>0</v>
      </c>
      <c r="T50" s="37" t="str">
        <f t="shared" si="15"/>
        <v>-</v>
      </c>
      <c r="U50" s="14"/>
      <c r="V50" s="14"/>
      <c r="W50" s="15"/>
      <c r="X50" s="12"/>
      <c r="Y50" s="12"/>
    </row>
    <row r="51" spans="1:25" s="13" customFormat="1" ht="15" x14ac:dyDescent="0.25">
      <c r="A51" s="12"/>
      <c r="B51" s="16"/>
      <c r="C51" s="14"/>
      <c r="D51" s="14"/>
      <c r="E51" s="38" t="s">
        <v>25</v>
      </c>
      <c r="F51" s="14">
        <f>IFERROR(COUNTIFS(Farmy!$G:$G,"="&amp;E51),"-")</f>
        <v>0</v>
      </c>
      <c r="G51" s="37">
        <f>IFERROR(SUMIFS(Farmy!$H:$H,Farmy!$G:$G,"="&amp;E51),"-")</f>
        <v>0</v>
      </c>
      <c r="H51" s="37" t="str">
        <f t="shared" si="12"/>
        <v>-</v>
      </c>
      <c r="I51" s="14"/>
      <c r="J51" s="14"/>
      <c r="K51" s="38" t="s">
        <v>25</v>
      </c>
      <c r="L51" s="14">
        <f>IFERROR(COUNTIFS('Małe instalacje'!$G:$G,"="&amp;E51),"-")</f>
        <v>0</v>
      </c>
      <c r="M51" s="37">
        <f>IFERROR(SUMIFS('Małe instalacje'!$H:$H,'Małe instalacje'!$G:$G,"="&amp;E51),"-")</f>
        <v>0</v>
      </c>
      <c r="N51" s="37" t="str">
        <f t="shared" si="13"/>
        <v>-</v>
      </c>
      <c r="O51" s="14"/>
      <c r="P51" s="14"/>
      <c r="Q51" s="38" t="s">
        <v>25</v>
      </c>
      <c r="R51" s="14">
        <f t="shared" si="14"/>
        <v>0</v>
      </c>
      <c r="S51" s="37">
        <f t="shared" si="14"/>
        <v>0</v>
      </c>
      <c r="T51" s="37" t="str">
        <f t="shared" si="15"/>
        <v>-</v>
      </c>
      <c r="U51" s="14"/>
      <c r="V51" s="14"/>
      <c r="W51" s="15"/>
      <c r="X51" s="12"/>
      <c r="Y51" s="12"/>
    </row>
    <row r="52" spans="1:25" s="13" customFormat="1" ht="15" x14ac:dyDescent="0.25">
      <c r="A52" s="12"/>
      <c r="B52" s="16"/>
      <c r="C52" s="14"/>
      <c r="D52" s="14"/>
      <c r="E52" s="38" t="s">
        <v>30</v>
      </c>
      <c r="F52" s="14">
        <f>IFERROR(COUNTIFS(Farmy!$G:$G,"="&amp;E52),"-")</f>
        <v>1</v>
      </c>
      <c r="G52" s="37">
        <f>IFERROR(SUMIFS(Farmy!$H:$H,Farmy!$G:$G,"="&amp;E52),"-")</f>
        <v>2</v>
      </c>
      <c r="H52" s="37">
        <f t="shared" si="12"/>
        <v>2</v>
      </c>
      <c r="I52" s="14"/>
      <c r="J52" s="14"/>
      <c r="K52" s="38" t="s">
        <v>30</v>
      </c>
      <c r="L52" s="14">
        <f>IFERROR(COUNTIFS('Małe instalacje'!$G:$G,"="&amp;E52),"-")</f>
        <v>0</v>
      </c>
      <c r="M52" s="37">
        <f>IFERROR(SUMIFS('Małe instalacje'!$H:$H,'Małe instalacje'!$G:$G,"="&amp;E52),"-")</f>
        <v>0</v>
      </c>
      <c r="N52" s="37" t="str">
        <f t="shared" si="13"/>
        <v>-</v>
      </c>
      <c r="O52" s="14"/>
      <c r="P52" s="14"/>
      <c r="Q52" s="38" t="s">
        <v>30</v>
      </c>
      <c r="R52" s="14">
        <f t="shared" si="14"/>
        <v>1</v>
      </c>
      <c r="S52" s="37">
        <f t="shared" si="14"/>
        <v>2</v>
      </c>
      <c r="T52" s="37">
        <f t="shared" si="15"/>
        <v>2</v>
      </c>
      <c r="U52" s="14"/>
      <c r="V52" s="14"/>
      <c r="W52" s="15"/>
      <c r="X52" s="12"/>
      <c r="Y52" s="12"/>
    </row>
    <row r="53" spans="1:25" s="13" customFormat="1" ht="15" x14ac:dyDescent="0.25">
      <c r="A53" s="12"/>
      <c r="B53" s="16"/>
      <c r="C53" s="14"/>
      <c r="D53" s="14"/>
      <c r="E53" s="38" t="s">
        <v>14</v>
      </c>
      <c r="F53" s="14">
        <f>IFERROR(COUNTIFS(Farmy!$G:$G,"="&amp;E53),"-")</f>
        <v>0</v>
      </c>
      <c r="G53" s="37">
        <f>IFERROR(SUMIFS(Farmy!$H:$H,Farmy!$G:$G,"="&amp;E53),"-")</f>
        <v>0</v>
      </c>
      <c r="H53" s="37" t="str">
        <f t="shared" si="12"/>
        <v>-</v>
      </c>
      <c r="I53" s="14"/>
      <c r="J53" s="14"/>
      <c r="K53" s="38" t="s">
        <v>14</v>
      </c>
      <c r="L53" s="14">
        <f>IFERROR(COUNTIFS('Małe instalacje'!$G:$G,"="&amp;E53),"-")</f>
        <v>0</v>
      </c>
      <c r="M53" s="37">
        <f>IFERROR(SUMIFS('Małe instalacje'!$H:$H,'Małe instalacje'!$G:$G,"="&amp;E53),"-")</f>
        <v>0</v>
      </c>
      <c r="N53" s="37" t="str">
        <f t="shared" si="13"/>
        <v>-</v>
      </c>
      <c r="O53" s="14"/>
      <c r="P53" s="14"/>
      <c r="Q53" s="38" t="s">
        <v>14</v>
      </c>
      <c r="R53" s="14">
        <f t="shared" si="14"/>
        <v>0</v>
      </c>
      <c r="S53" s="37">
        <f t="shared" si="14"/>
        <v>0</v>
      </c>
      <c r="T53" s="37" t="str">
        <f t="shared" si="15"/>
        <v>-</v>
      </c>
      <c r="U53" s="14"/>
      <c r="V53" s="14"/>
      <c r="W53" s="15"/>
      <c r="X53" s="12"/>
      <c r="Y53" s="12"/>
    </row>
    <row r="54" spans="1:25" s="13" customFormat="1" ht="15" x14ac:dyDescent="0.25">
      <c r="A54" s="12"/>
      <c r="B54" s="16"/>
      <c r="C54" s="14"/>
      <c r="D54" s="14"/>
      <c r="E54" s="38" t="s">
        <v>31</v>
      </c>
      <c r="F54" s="14">
        <f>IFERROR(COUNTIFS(Farmy!$G:$G,"="&amp;E54),"-")</f>
        <v>1</v>
      </c>
      <c r="G54" s="37">
        <f>IFERROR(SUMIFS(Farmy!$H:$H,Farmy!$G:$G,"="&amp;E54),"-")</f>
        <v>46.5</v>
      </c>
      <c r="H54" s="37">
        <f t="shared" si="12"/>
        <v>46.5</v>
      </c>
      <c r="I54" s="14"/>
      <c r="J54" s="14"/>
      <c r="K54" s="38" t="s">
        <v>31</v>
      </c>
      <c r="L54" s="14">
        <f>IFERROR(COUNTIFS('Małe instalacje'!$G:$G,"="&amp;E54),"-")</f>
        <v>0</v>
      </c>
      <c r="M54" s="37">
        <f>IFERROR(SUMIFS('Małe instalacje'!$H:$H,'Małe instalacje'!$G:$G,"="&amp;E54),"-")</f>
        <v>0</v>
      </c>
      <c r="N54" s="37" t="str">
        <f t="shared" si="13"/>
        <v>-</v>
      </c>
      <c r="O54" s="14"/>
      <c r="P54" s="14"/>
      <c r="Q54" s="38" t="s">
        <v>31</v>
      </c>
      <c r="R54" s="14">
        <f t="shared" si="14"/>
        <v>1</v>
      </c>
      <c r="S54" s="37">
        <f t="shared" si="14"/>
        <v>46.5</v>
      </c>
      <c r="T54" s="37">
        <f t="shared" si="15"/>
        <v>46.5</v>
      </c>
      <c r="U54" s="14"/>
      <c r="V54" s="14"/>
      <c r="W54" s="15"/>
      <c r="X54" s="12"/>
      <c r="Y54" s="12"/>
    </row>
    <row r="55" spans="1:25" s="13" customFormat="1" ht="15" x14ac:dyDescent="0.25">
      <c r="A55" s="12"/>
      <c r="B55" s="16"/>
      <c r="C55" s="14"/>
      <c r="D55" s="14"/>
      <c r="E55" s="38" t="s">
        <v>16</v>
      </c>
      <c r="F55" s="14">
        <f>IFERROR(COUNTIFS(Farmy!$G:$G,"="&amp;E55),"-")</f>
        <v>0</v>
      </c>
      <c r="G55" s="37">
        <f>IFERROR(SUMIFS(Farmy!$H:$H,Farmy!$G:$G,"="&amp;E55),"-")</f>
        <v>0</v>
      </c>
      <c r="H55" s="37" t="str">
        <f t="shared" si="12"/>
        <v>-</v>
      </c>
      <c r="I55" s="14"/>
      <c r="J55" s="14"/>
      <c r="K55" s="38" t="s">
        <v>16</v>
      </c>
      <c r="L55" s="14">
        <f>IFERROR(COUNTIFS('Małe instalacje'!$G:$G,"="&amp;E55),"-")</f>
        <v>0</v>
      </c>
      <c r="M55" s="37">
        <f>IFERROR(SUMIFS('Małe instalacje'!$H:$H,'Małe instalacje'!$G:$G,"="&amp;E55),"-")</f>
        <v>0</v>
      </c>
      <c r="N55" s="37" t="str">
        <f t="shared" si="13"/>
        <v>-</v>
      </c>
      <c r="O55" s="14"/>
      <c r="P55" s="14"/>
      <c r="Q55" s="38" t="s">
        <v>16</v>
      </c>
      <c r="R55" s="14">
        <f t="shared" si="14"/>
        <v>0</v>
      </c>
      <c r="S55" s="37">
        <f t="shared" si="14"/>
        <v>0</v>
      </c>
      <c r="T55" s="37" t="str">
        <f t="shared" si="15"/>
        <v>-</v>
      </c>
      <c r="U55" s="14"/>
      <c r="V55" s="14"/>
      <c r="W55" s="15"/>
      <c r="X55" s="12"/>
      <c r="Y55" s="12"/>
    </row>
    <row r="56" spans="1:25" s="13" customFormat="1" ht="15" x14ac:dyDescent="0.25">
      <c r="A56" s="12"/>
      <c r="B56" s="16"/>
      <c r="C56" s="14"/>
      <c r="D56" s="14"/>
      <c r="E56" s="38" t="s">
        <v>26</v>
      </c>
      <c r="F56" s="14">
        <f>IFERROR(COUNTIFS(Farmy!$G:$G,"="&amp;E56),"-")</f>
        <v>0</v>
      </c>
      <c r="G56" s="37">
        <f>IFERROR(SUMIFS(Farmy!$H:$H,Farmy!$G:$G,"="&amp;E56),"-")</f>
        <v>0</v>
      </c>
      <c r="H56" s="37" t="str">
        <f t="shared" si="12"/>
        <v>-</v>
      </c>
      <c r="I56" s="14"/>
      <c r="J56" s="14"/>
      <c r="K56" s="38" t="s">
        <v>26</v>
      </c>
      <c r="L56" s="14">
        <f>IFERROR(COUNTIFS('Małe instalacje'!$G:$G,"="&amp;E56),"-")</f>
        <v>0</v>
      </c>
      <c r="M56" s="37">
        <f>IFERROR(SUMIFS('Małe instalacje'!$H:$H,'Małe instalacje'!$G:$G,"="&amp;E56),"-")</f>
        <v>0</v>
      </c>
      <c r="N56" s="37" t="str">
        <f t="shared" si="13"/>
        <v>-</v>
      </c>
      <c r="O56" s="14"/>
      <c r="P56" s="14"/>
      <c r="Q56" s="38" t="s">
        <v>26</v>
      </c>
      <c r="R56" s="14">
        <f t="shared" si="14"/>
        <v>0</v>
      </c>
      <c r="S56" s="37">
        <f t="shared" si="14"/>
        <v>0</v>
      </c>
      <c r="T56" s="37" t="str">
        <f t="shared" si="15"/>
        <v>-</v>
      </c>
      <c r="U56" s="14"/>
      <c r="V56" s="14"/>
      <c r="W56" s="15"/>
      <c r="X56" s="12"/>
      <c r="Y56" s="12"/>
    </row>
    <row r="57" spans="1:25" s="13" customFormat="1" ht="15" x14ac:dyDescent="0.25">
      <c r="A57" s="12"/>
      <c r="B57" s="16"/>
      <c r="C57" s="14"/>
      <c r="D57" s="14"/>
      <c r="E57" s="38" t="s">
        <v>20</v>
      </c>
      <c r="F57" s="14">
        <f>IFERROR(COUNTIFS(Farmy!$G:$G,"="&amp;E57),"-")</f>
        <v>0</v>
      </c>
      <c r="G57" s="37">
        <f>IFERROR(SUMIFS(Farmy!$H:$H,Farmy!$G:$G,"="&amp;E57),"-")</f>
        <v>0</v>
      </c>
      <c r="H57" s="37" t="str">
        <f t="shared" si="12"/>
        <v>-</v>
      </c>
      <c r="I57" s="14"/>
      <c r="J57" s="14"/>
      <c r="K57" s="38" t="s">
        <v>20</v>
      </c>
      <c r="L57" s="14">
        <f>IFERROR(COUNTIFS('Małe instalacje'!$G:$G,"="&amp;E57),"-")</f>
        <v>0</v>
      </c>
      <c r="M57" s="37">
        <f>IFERROR(SUMIFS('Małe instalacje'!$H:$H,'Małe instalacje'!$G:$G,"="&amp;E57),"-")</f>
        <v>0</v>
      </c>
      <c r="N57" s="37" t="str">
        <f t="shared" si="13"/>
        <v>-</v>
      </c>
      <c r="O57" s="14"/>
      <c r="P57" s="14"/>
      <c r="Q57" s="38" t="s">
        <v>20</v>
      </c>
      <c r="R57" s="14">
        <f t="shared" si="14"/>
        <v>0</v>
      </c>
      <c r="S57" s="37">
        <f t="shared" si="14"/>
        <v>0</v>
      </c>
      <c r="T57" s="37" t="str">
        <f t="shared" si="15"/>
        <v>-</v>
      </c>
      <c r="U57" s="14"/>
      <c r="V57" s="14"/>
      <c r="W57" s="15"/>
      <c r="X57" s="12"/>
      <c r="Y57" s="12"/>
    </row>
    <row r="58" spans="1:25" s="13" customFormat="1" ht="15" x14ac:dyDescent="0.25">
      <c r="A58" s="12"/>
      <c r="B58" s="16"/>
      <c r="C58" s="14"/>
      <c r="D58" s="14"/>
      <c r="E58" s="38" t="s">
        <v>59</v>
      </c>
      <c r="F58" s="14">
        <f>IFERROR(COUNTIFS(Farmy!$G:$G,"="&amp;E58),"-")</f>
        <v>0</v>
      </c>
      <c r="G58" s="37">
        <f>IFERROR(SUMIFS(Farmy!$H:$H,Farmy!$G:$G,"="&amp;E58),"-")</f>
        <v>0</v>
      </c>
      <c r="H58" s="37" t="str">
        <f t="shared" si="12"/>
        <v>-</v>
      </c>
      <c r="I58" s="14"/>
      <c r="J58" s="14"/>
      <c r="K58" s="38" t="s">
        <v>59</v>
      </c>
      <c r="L58" s="14">
        <f>IFERROR(COUNTIFS('Małe instalacje'!$G:$G,"="&amp;E58),"-")</f>
        <v>0</v>
      </c>
      <c r="M58" s="37">
        <f>IFERROR(SUMIFS('Małe instalacje'!$H:$H,'Małe instalacje'!$G:$G,"="&amp;E58),"-")</f>
        <v>0</v>
      </c>
      <c r="N58" s="37" t="str">
        <f t="shared" si="13"/>
        <v>-</v>
      </c>
      <c r="O58" s="14"/>
      <c r="P58" s="14"/>
      <c r="Q58" s="38" t="s">
        <v>59</v>
      </c>
      <c r="R58" s="14">
        <f t="shared" si="14"/>
        <v>0</v>
      </c>
      <c r="S58" s="37">
        <f t="shared" si="14"/>
        <v>0</v>
      </c>
      <c r="T58" s="37" t="str">
        <f t="shared" si="15"/>
        <v>-</v>
      </c>
      <c r="U58" s="14"/>
      <c r="V58" s="14"/>
      <c r="W58" s="15"/>
      <c r="X58" s="12"/>
      <c r="Y58" s="12"/>
    </row>
    <row r="59" spans="1:25" s="13" customFormat="1" ht="15" x14ac:dyDescent="0.25">
      <c r="A59" s="12"/>
      <c r="B59" s="16"/>
      <c r="C59" s="14"/>
      <c r="D59" s="14"/>
      <c r="E59" s="38" t="s">
        <v>27</v>
      </c>
      <c r="F59" s="14">
        <f>IFERROR(COUNTIFS(Farmy!$G:$G,"="&amp;E59),"-")</f>
        <v>0</v>
      </c>
      <c r="G59" s="37">
        <f>IFERROR(SUMIFS(Farmy!$H:$H,Farmy!$G:$G,"="&amp;E59),"-")</f>
        <v>0</v>
      </c>
      <c r="H59" s="37" t="str">
        <f t="shared" si="12"/>
        <v>-</v>
      </c>
      <c r="I59" s="14"/>
      <c r="J59" s="14"/>
      <c r="K59" s="38" t="s">
        <v>27</v>
      </c>
      <c r="L59" s="14">
        <f>IFERROR(COUNTIFS('Małe instalacje'!$G:$G,"="&amp;E59),"-")</f>
        <v>1</v>
      </c>
      <c r="M59" s="37">
        <f>IFERROR(SUMIFS('Małe instalacje'!$H:$H,'Małe instalacje'!$G:$G,"="&amp;E59),"-")</f>
        <v>6.8000000000000005E-2</v>
      </c>
      <c r="N59" s="37">
        <f t="shared" si="13"/>
        <v>6.8000000000000005E-2</v>
      </c>
      <c r="O59" s="14"/>
      <c r="P59" s="14"/>
      <c r="Q59" s="38" t="s">
        <v>27</v>
      </c>
      <c r="R59" s="14">
        <f t="shared" si="14"/>
        <v>1</v>
      </c>
      <c r="S59" s="37">
        <f t="shared" si="14"/>
        <v>6.8000000000000005E-2</v>
      </c>
      <c r="T59" s="37">
        <f t="shared" si="15"/>
        <v>6.8000000000000005E-2</v>
      </c>
      <c r="U59" s="14"/>
      <c r="V59" s="14"/>
      <c r="W59" s="15"/>
      <c r="X59" s="12"/>
      <c r="Y59" s="12"/>
    </row>
    <row r="60" spans="1:25" s="13" customFormat="1" ht="15" x14ac:dyDescent="0.25">
      <c r="A60" s="12"/>
      <c r="B60" s="16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5"/>
      <c r="X60" s="12"/>
      <c r="Y60" s="12"/>
    </row>
    <row r="61" spans="1:25" s="13" customFormat="1" ht="15" x14ac:dyDescent="0.25">
      <c r="A61" s="12"/>
      <c r="B61" s="16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5"/>
      <c r="X61" s="12"/>
    </row>
    <row r="62" spans="1:25" s="13" customFormat="1" ht="15" x14ac:dyDescent="0.25">
      <c r="A62" s="12"/>
      <c r="B62" s="16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5"/>
      <c r="X62" s="12"/>
    </row>
    <row r="63" spans="1:25" s="13" customFormat="1" ht="15" x14ac:dyDescent="0.25">
      <c r="A63" s="12"/>
      <c r="B63" s="16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5"/>
      <c r="X63" s="12"/>
    </row>
    <row r="64" spans="1:25" s="13" customFormat="1" ht="15" x14ac:dyDescent="0.25">
      <c r="A64" s="12"/>
      <c r="B64" s="16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5"/>
      <c r="X64" s="12"/>
    </row>
    <row r="65" spans="1:24" s="13" customFormat="1" ht="15" x14ac:dyDescent="0.25">
      <c r="A65" s="12"/>
      <c r="B65" s="16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5"/>
      <c r="X65" s="12"/>
    </row>
    <row r="66" spans="1:24" s="13" customFormat="1" ht="15" x14ac:dyDescent="0.25">
      <c r="A66" s="12"/>
      <c r="B66" s="16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5"/>
      <c r="X66" s="12"/>
    </row>
    <row r="67" spans="1:24" s="13" customFormat="1" ht="15" x14ac:dyDescent="0.25">
      <c r="A67" s="12"/>
      <c r="B67" s="16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5"/>
      <c r="X67" s="12"/>
    </row>
    <row r="68" spans="1:24" s="13" customFormat="1" ht="15" x14ac:dyDescent="0.25">
      <c r="A68" s="12"/>
      <c r="B68" s="16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5"/>
      <c r="X68" s="12"/>
    </row>
    <row r="69" spans="1:24" s="13" customFormat="1" ht="15" x14ac:dyDescent="0.25">
      <c r="A69" s="12"/>
      <c r="B69" s="16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5"/>
      <c r="X69" s="12"/>
    </row>
    <row r="70" spans="1:24" s="13" customFormat="1" ht="15" x14ac:dyDescent="0.25">
      <c r="A70" s="12"/>
      <c r="B70" s="16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5"/>
      <c r="X70" s="12"/>
    </row>
    <row r="71" spans="1:24" s="13" customFormat="1" ht="15" x14ac:dyDescent="0.25">
      <c r="A71" s="12"/>
      <c r="B71" s="16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5"/>
      <c r="X71" s="12"/>
    </row>
    <row r="72" spans="1:24" s="13" customFormat="1" ht="15" x14ac:dyDescent="0.25">
      <c r="A72" s="12"/>
      <c r="B72" s="16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5"/>
      <c r="X72" s="12"/>
    </row>
    <row r="73" spans="1:24" s="13" customFormat="1" ht="15" x14ac:dyDescent="0.25">
      <c r="A73" s="12"/>
      <c r="B73" s="16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5"/>
      <c r="X73" s="12"/>
    </row>
    <row r="74" spans="1:24" s="13" customFormat="1" ht="15" x14ac:dyDescent="0.25">
      <c r="A74" s="12"/>
      <c r="B74" s="16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5"/>
      <c r="X74" s="12"/>
    </row>
    <row r="75" spans="1:24" s="13" customFormat="1" ht="15" x14ac:dyDescent="0.25">
      <c r="A75" s="12"/>
      <c r="B75" s="16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5"/>
      <c r="X75" s="12"/>
    </row>
    <row r="76" spans="1:24" s="13" customFormat="1" ht="15" x14ac:dyDescent="0.25">
      <c r="A76" s="12"/>
      <c r="B76" s="16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5"/>
      <c r="X76" s="12"/>
    </row>
    <row r="77" spans="1:24" s="13" customFormat="1" ht="15" x14ac:dyDescent="0.25">
      <c r="A77" s="12"/>
      <c r="B77" s="16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5"/>
      <c r="X77" s="12"/>
    </row>
    <row r="78" spans="1:24" s="13" customFormat="1" ht="18.75" x14ac:dyDescent="0.25">
      <c r="A78" s="12"/>
      <c r="B78" s="16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39"/>
      <c r="O78" s="14"/>
      <c r="P78" s="14"/>
      <c r="Q78" s="14"/>
      <c r="R78" s="14"/>
      <c r="S78" s="14"/>
      <c r="T78" s="14"/>
      <c r="U78" s="14"/>
      <c r="V78" s="14"/>
      <c r="W78" s="15"/>
      <c r="X78" s="12"/>
    </row>
    <row r="79" spans="1:24" s="13" customFormat="1" ht="15" x14ac:dyDescent="0.25">
      <c r="A79" s="12"/>
      <c r="B79" s="16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5"/>
      <c r="X79" s="12"/>
    </row>
    <row r="80" spans="1:24" s="13" customFormat="1" ht="15" x14ac:dyDescent="0.25">
      <c r="A80" s="12"/>
      <c r="B80" s="16"/>
      <c r="C80" s="14"/>
      <c r="D80" s="14"/>
      <c r="E80" s="14"/>
      <c r="F80" s="14"/>
      <c r="G80" s="14"/>
      <c r="H80" s="14"/>
      <c r="I80" s="42"/>
      <c r="J80" s="43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5"/>
      <c r="X80" s="12"/>
    </row>
    <row r="81" spans="1:26" s="13" customFormat="1" ht="15" x14ac:dyDescent="0.25">
      <c r="A81" s="12"/>
      <c r="B81" s="16"/>
      <c r="C81" s="14"/>
      <c r="D81" s="14"/>
      <c r="E81" s="14"/>
      <c r="F81" s="14"/>
      <c r="G81" s="14"/>
      <c r="H81" s="14"/>
      <c r="I81" s="33"/>
      <c r="J81" s="40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5"/>
      <c r="X81" s="44"/>
      <c r="Y81" s="45"/>
    </row>
    <row r="82" spans="1:26" s="13" customFormat="1" ht="15" x14ac:dyDescent="0.25">
      <c r="A82" s="12"/>
      <c r="B82" s="16"/>
      <c r="C82" s="14"/>
      <c r="D82" s="14"/>
      <c r="E82" s="14"/>
      <c r="F82" s="14"/>
      <c r="G82" s="14"/>
      <c r="H82" s="14"/>
      <c r="I82" s="33"/>
      <c r="J82" s="35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5"/>
      <c r="X82" s="44"/>
      <c r="Y82" s="45"/>
    </row>
    <row r="83" spans="1:26" s="13" customFormat="1" ht="21" customHeight="1" x14ac:dyDescent="0.25">
      <c r="A83" s="12"/>
      <c r="B83" s="16"/>
      <c r="C83" s="14"/>
      <c r="D83" s="14"/>
      <c r="E83" s="14"/>
      <c r="F83" s="14"/>
      <c r="G83" s="14"/>
      <c r="H83" s="14"/>
      <c r="I83" s="33"/>
      <c r="J83" s="40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5"/>
      <c r="X83" s="44"/>
      <c r="Y83" s="45"/>
    </row>
    <row r="84" spans="1:26" s="13" customFormat="1" ht="21" customHeight="1" x14ac:dyDescent="0.25">
      <c r="A84" s="12"/>
      <c r="B84" s="16"/>
      <c r="C84" s="14"/>
      <c r="D84" s="14"/>
      <c r="E84" s="14"/>
      <c r="F84" s="14"/>
      <c r="G84" s="14"/>
      <c r="H84" s="14"/>
      <c r="I84" s="33"/>
      <c r="J84" s="35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5"/>
      <c r="X84" s="44"/>
      <c r="Y84" s="45"/>
    </row>
    <row r="85" spans="1:26" s="13" customFormat="1" ht="21" customHeight="1" x14ac:dyDescent="0.25">
      <c r="A85" s="12"/>
      <c r="B85" s="16"/>
      <c r="C85" s="14"/>
      <c r="D85" s="14"/>
      <c r="E85" s="14"/>
      <c r="F85" s="14"/>
      <c r="G85" s="14"/>
      <c r="H85" s="14"/>
      <c r="I85" s="33"/>
      <c r="J85" s="40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5"/>
      <c r="X85" s="44"/>
      <c r="Y85" s="45"/>
    </row>
    <row r="86" spans="1:26" s="13" customFormat="1" ht="21" customHeight="1" x14ac:dyDescent="0.25">
      <c r="A86" s="12"/>
      <c r="B86" s="16"/>
      <c r="C86" s="14"/>
      <c r="D86" s="14"/>
      <c r="E86" s="14"/>
      <c r="F86" s="14"/>
      <c r="G86" s="14"/>
      <c r="H86" s="14"/>
      <c r="I86" s="33"/>
      <c r="J86" s="35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5"/>
      <c r="X86" s="44"/>
      <c r="Y86" s="45"/>
    </row>
    <row r="87" spans="1:26" s="13" customFormat="1" ht="19.5" customHeight="1" x14ac:dyDescent="0.25">
      <c r="A87" s="12"/>
      <c r="B87" s="16"/>
      <c r="C87" s="14"/>
      <c r="D87" s="14"/>
      <c r="E87" s="14"/>
      <c r="F87" s="14"/>
      <c r="G87" s="14"/>
      <c r="H87" s="14"/>
      <c r="I87" s="33"/>
      <c r="J87" s="40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5"/>
      <c r="X87" s="44"/>
      <c r="Y87" s="45"/>
    </row>
    <row r="88" spans="1:26" s="13" customFormat="1" ht="19.5" customHeight="1" x14ac:dyDescent="0.25">
      <c r="A88" s="12"/>
      <c r="B88" s="16"/>
      <c r="C88" s="14"/>
      <c r="D88" s="14"/>
      <c r="E88" s="14"/>
      <c r="F88" s="14"/>
      <c r="G88" s="14"/>
      <c r="H88" s="14"/>
      <c r="I88" s="33"/>
      <c r="J88" s="35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5"/>
      <c r="X88" s="44"/>
      <c r="Y88" s="45"/>
    </row>
    <row r="89" spans="1:26" s="13" customFormat="1" ht="19.5" customHeight="1" x14ac:dyDescent="0.25">
      <c r="A89" s="12"/>
      <c r="B89" s="16"/>
      <c r="C89" s="14"/>
      <c r="D89" s="14"/>
      <c r="E89" s="14"/>
      <c r="F89" s="14"/>
      <c r="G89" s="14"/>
      <c r="H89" s="14"/>
      <c r="I89" s="33"/>
      <c r="J89" s="40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5"/>
      <c r="X89" s="44"/>
      <c r="Y89" s="45"/>
    </row>
    <row r="90" spans="1:26" s="13" customFormat="1" ht="19.5" customHeight="1" x14ac:dyDescent="0.25">
      <c r="A90" s="12"/>
      <c r="B90" s="16"/>
      <c r="C90" s="14"/>
      <c r="D90" s="14"/>
      <c r="E90" s="14"/>
      <c r="F90" s="14"/>
      <c r="G90" s="14"/>
      <c r="H90" s="14"/>
      <c r="I90" s="33"/>
      <c r="J90" s="35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5"/>
      <c r="X90" s="44"/>
      <c r="Y90" s="45"/>
    </row>
    <row r="91" spans="1:26" s="13" customFormat="1" ht="15" x14ac:dyDescent="0.25">
      <c r="A91" s="12"/>
      <c r="B91" s="16"/>
      <c r="C91" s="14"/>
      <c r="D91" s="14"/>
      <c r="E91" s="14"/>
      <c r="F91" s="14"/>
      <c r="G91" s="14"/>
      <c r="H91" s="14"/>
      <c r="I91" s="33"/>
      <c r="J91" s="40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5"/>
      <c r="X91" s="44"/>
      <c r="Y91" s="45"/>
    </row>
    <row r="92" spans="1:26" s="13" customFormat="1" ht="15" x14ac:dyDescent="0.25">
      <c r="A92" s="12"/>
      <c r="B92" s="16"/>
      <c r="C92" s="14"/>
      <c r="D92" s="14"/>
      <c r="E92" s="14"/>
      <c r="F92" s="14"/>
      <c r="G92" s="14"/>
      <c r="H92" s="14"/>
      <c r="I92" s="33"/>
      <c r="J92" s="35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5"/>
      <c r="X92" s="44"/>
      <c r="Y92" s="45"/>
    </row>
    <row r="93" spans="1:26" s="13" customFormat="1" ht="15" x14ac:dyDescent="0.25">
      <c r="A93" s="12"/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5"/>
      <c r="X93" s="44"/>
      <c r="Y93" s="45"/>
    </row>
    <row r="94" spans="1:26" s="13" customFormat="1" ht="15" x14ac:dyDescent="0.25">
      <c r="A94" s="12"/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5"/>
      <c r="X94" s="44"/>
      <c r="Y94" s="45"/>
    </row>
    <row r="95" spans="1:26" s="13" customFormat="1" ht="15" x14ac:dyDescent="0.25">
      <c r="A95" s="12"/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5"/>
      <c r="X95" s="44"/>
      <c r="Y95" s="45"/>
    </row>
    <row r="96" spans="1:26" s="13" customFormat="1" ht="15" x14ac:dyDescent="0.25">
      <c r="A96" s="12"/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5"/>
      <c r="X96" s="44"/>
      <c r="Y96" s="45"/>
      <c r="Z96" s="45"/>
    </row>
    <row r="97" spans="1:26" s="13" customFormat="1" ht="15" x14ac:dyDescent="0.25">
      <c r="A97" s="12"/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5"/>
      <c r="X97" s="44"/>
      <c r="Y97" s="45"/>
    </row>
    <row r="98" spans="1:26" s="13" customFormat="1" ht="15" x14ac:dyDescent="0.25">
      <c r="A98" s="12"/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5"/>
      <c r="X98" s="44"/>
      <c r="Y98" s="45"/>
    </row>
    <row r="99" spans="1:26" s="13" customFormat="1" ht="15" x14ac:dyDescent="0.25">
      <c r="A99" s="12"/>
      <c r="B99" s="16"/>
      <c r="C99" s="14"/>
      <c r="D99" s="14"/>
      <c r="E99" s="14"/>
      <c r="F99" s="14"/>
      <c r="G99" s="14"/>
      <c r="H99" s="14"/>
      <c r="I99" s="60"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5"/>
      <c r="X99" s="44"/>
      <c r="Y99" s="45"/>
    </row>
    <row r="100" spans="1:26" s="13" customFormat="1" ht="15" x14ac:dyDescent="0.25">
      <c r="A100" s="12"/>
      <c r="B100" s="16"/>
      <c r="C100" s="14"/>
      <c r="D100" s="14"/>
      <c r="E100" s="14"/>
      <c r="F100" s="14"/>
      <c r="G100" s="14"/>
      <c r="H100" s="14"/>
      <c r="I100" s="60"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5"/>
      <c r="X100" s="44"/>
      <c r="Y100" s="45"/>
    </row>
    <row r="101" spans="1:26" s="13" customFormat="1" ht="15" x14ac:dyDescent="0.25">
      <c r="A101" s="12"/>
      <c r="B101" s="16"/>
      <c r="C101" s="14"/>
      <c r="D101" s="14"/>
      <c r="E101" s="14"/>
      <c r="F101" s="14"/>
      <c r="G101" s="14"/>
      <c r="H101" s="14"/>
      <c r="I101" s="60"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5"/>
      <c r="X101" s="44"/>
      <c r="Y101" s="45"/>
    </row>
    <row r="102" spans="1:26" s="13" customFormat="1" ht="15" customHeight="1" x14ac:dyDescent="0.25">
      <c r="A102" s="12"/>
      <c r="B102" s="16"/>
      <c r="C102" s="14"/>
      <c r="D102" s="14"/>
      <c r="E102" s="60">
        <v>0</v>
      </c>
      <c r="F102" s="60">
        <v>0.5</v>
      </c>
      <c r="G102" s="14"/>
      <c r="H102" s="14"/>
      <c r="I102" s="60"/>
      <c r="J102" s="60">
        <v>0.5</v>
      </c>
      <c r="K102" s="60">
        <v>1</v>
      </c>
      <c r="L102" s="60">
        <v>5</v>
      </c>
      <c r="M102" s="60">
        <v>10</v>
      </c>
      <c r="N102" s="60">
        <v>30</v>
      </c>
      <c r="O102" s="60">
        <v>5</v>
      </c>
      <c r="P102" s="60">
        <v>10</v>
      </c>
      <c r="Q102" s="60">
        <v>0</v>
      </c>
      <c r="R102" s="60">
        <v>0.5</v>
      </c>
      <c r="S102" s="60">
        <v>1</v>
      </c>
      <c r="T102" s="60">
        <v>5</v>
      </c>
      <c r="U102" s="60">
        <v>10</v>
      </c>
      <c r="V102" s="60">
        <v>30</v>
      </c>
      <c r="W102" s="15"/>
      <c r="X102" s="44"/>
      <c r="Y102" s="45"/>
    </row>
    <row r="103" spans="1:26" s="13" customFormat="1" ht="15" x14ac:dyDescent="0.25">
      <c r="A103" s="12"/>
      <c r="B103" s="16"/>
      <c r="C103" s="14"/>
      <c r="D103" s="14"/>
      <c r="E103" s="60">
        <v>0.5</v>
      </c>
      <c r="F103" s="60">
        <v>1</v>
      </c>
      <c r="G103" s="14"/>
      <c r="H103" s="14"/>
      <c r="I103" s="60"/>
      <c r="J103" s="60">
        <v>1</v>
      </c>
      <c r="K103" s="60">
        <v>5</v>
      </c>
      <c r="L103" s="60">
        <v>10</v>
      </c>
      <c r="M103" s="60">
        <v>30</v>
      </c>
      <c r="N103" s="60"/>
      <c r="O103" s="60">
        <v>10</v>
      </c>
      <c r="P103" s="60">
        <v>30</v>
      </c>
      <c r="Q103" s="60">
        <v>0.5</v>
      </c>
      <c r="R103" s="60">
        <v>1</v>
      </c>
      <c r="S103" s="60">
        <v>5</v>
      </c>
      <c r="T103" s="60">
        <v>10</v>
      </c>
      <c r="U103" s="60">
        <v>30</v>
      </c>
      <c r="V103" s="60"/>
      <c r="W103" s="15"/>
      <c r="X103" s="44"/>
      <c r="Y103" s="45"/>
    </row>
    <row r="104" spans="1:26" s="13" customFormat="1" ht="52.5" thickBot="1" x14ac:dyDescent="0.3">
      <c r="A104" s="12"/>
      <c r="B104" s="16"/>
      <c r="C104" s="14"/>
      <c r="D104" s="20" t="s">
        <v>154</v>
      </c>
      <c r="E104" s="19" t="s">
        <v>155</v>
      </c>
      <c r="F104" s="19" t="s">
        <v>156</v>
      </c>
      <c r="G104" s="14"/>
      <c r="H104" s="14"/>
      <c r="I104" s="20" t="s">
        <v>157</v>
      </c>
      <c r="J104" s="19" t="s">
        <v>156</v>
      </c>
      <c r="K104" s="19" t="s">
        <v>158</v>
      </c>
      <c r="L104" s="19" t="s">
        <v>159</v>
      </c>
      <c r="M104" s="19" t="s">
        <v>160</v>
      </c>
      <c r="N104" s="19" t="s">
        <v>161</v>
      </c>
      <c r="O104" s="14"/>
      <c r="P104" s="46" t="s">
        <v>162</v>
      </c>
      <c r="Q104" s="19" t="s">
        <v>155</v>
      </c>
      <c r="R104" s="19" t="s">
        <v>156</v>
      </c>
      <c r="S104" s="19" t="s">
        <v>158</v>
      </c>
      <c r="T104" s="19" t="s">
        <v>159</v>
      </c>
      <c r="U104" s="19" t="s">
        <v>160</v>
      </c>
      <c r="V104" s="19" t="s">
        <v>161</v>
      </c>
      <c r="W104" s="15"/>
      <c r="X104" s="44"/>
      <c r="Y104" s="44"/>
      <c r="Z104" s="45"/>
    </row>
    <row r="105" spans="1:26" s="13" customFormat="1" ht="17.25" thickTop="1" thickBot="1" x14ac:dyDescent="0.3">
      <c r="A105" s="12"/>
      <c r="B105" s="16"/>
      <c r="C105" s="14"/>
      <c r="D105" s="56" t="s">
        <v>89</v>
      </c>
      <c r="E105" s="23">
        <f>COUNTIFS('Małe instalacje'!$H:$H,"&gt;="&amp;E102,'Małe instalacje'!$H:$H,"&lt;"&amp;E103)</f>
        <v>1</v>
      </c>
      <c r="F105" s="23">
        <f>COUNTIFS('Małe instalacje'!$H:$H,"&gt;="&amp;F102,'Małe instalacje'!$H:$H,"&lt;"&amp;F103)</f>
        <v>9</v>
      </c>
      <c r="G105" s="14"/>
      <c r="H105" s="14"/>
      <c r="I105" s="56" t="s">
        <v>89</v>
      </c>
      <c r="J105" s="23">
        <f>COUNTIFS(Farmy!$H:$H,"&gt;="&amp;J102,Farmy!$H:$H,"&lt;"&amp;J103)</f>
        <v>0</v>
      </c>
      <c r="K105" s="23">
        <f>COUNTIFS(Farmy!$H:$H,"&gt;="&amp;K102,Farmy!$H:$H,"&lt;"&amp;K103)</f>
        <v>7</v>
      </c>
      <c r="L105" s="23">
        <f>COUNTIFS(Farmy!$H:$H,"&gt;="&amp;L102,Farmy!$H:$H,"&lt;"&amp;L103)</f>
        <v>1</v>
      </c>
      <c r="M105" s="23">
        <f>COUNTIFS(Farmy!$H:$H,"&gt;="&amp;M102,Farmy!$H:$H,"&lt;"&amp;M103)</f>
        <v>0</v>
      </c>
      <c r="N105" s="23">
        <f>COUNTIFS(Farmy!$H:$H,"&gt;="&amp;N102)</f>
        <v>2</v>
      </c>
      <c r="O105" s="14"/>
      <c r="P105" s="56" t="s">
        <v>89</v>
      </c>
      <c r="Q105" s="23">
        <f>E105</f>
        <v>1</v>
      </c>
      <c r="R105" s="23">
        <f>F105+J105</f>
        <v>9</v>
      </c>
      <c r="S105" s="23">
        <f t="shared" ref="S105:V106" si="16">K105</f>
        <v>7</v>
      </c>
      <c r="T105" s="23">
        <f t="shared" si="16"/>
        <v>1</v>
      </c>
      <c r="U105" s="23">
        <f t="shared" si="16"/>
        <v>0</v>
      </c>
      <c r="V105" s="23">
        <f t="shared" si="16"/>
        <v>2</v>
      </c>
      <c r="W105" s="15"/>
      <c r="X105" s="44"/>
      <c r="Y105" s="44"/>
      <c r="Z105" s="45"/>
    </row>
    <row r="106" spans="1:26" s="13" customFormat="1" ht="16.5" thickBot="1" x14ac:dyDescent="0.3">
      <c r="A106" s="12"/>
      <c r="B106" s="16"/>
      <c r="C106" s="14"/>
      <c r="D106" s="56" t="s">
        <v>90</v>
      </c>
      <c r="E106" s="26">
        <f>SUMIFS('Małe instalacje'!$H:$H,'Małe instalacje'!$H:$H,"&gt;="&amp;E102,'Małe instalacje'!$H:$H,"&lt;"&amp;E103)</f>
        <v>6.8000000000000005E-2</v>
      </c>
      <c r="F106" s="26">
        <f>SUMIFS('Małe instalacje'!$H:$H,'Małe instalacje'!$H:$H,"&gt;="&amp;F102,'Małe instalacje'!$H:$H,"&lt;"&amp;F103)</f>
        <v>7.6499999999999986</v>
      </c>
      <c r="G106" s="14"/>
      <c r="H106" s="14"/>
      <c r="I106" s="56" t="s">
        <v>90</v>
      </c>
      <c r="J106" s="26">
        <f>SUMIFS(Farmy!$H:$H,Farmy!$H:$H,"&gt;="&amp;J102,Farmy!$H:$H,"&lt;"&amp;J103)</f>
        <v>0</v>
      </c>
      <c r="K106" s="26">
        <f>SUMIFS(Farmy!$H:$H,Farmy!$H:$H,"&gt;="&amp;K102,Farmy!$H:$H,"&lt;"&amp;K103)</f>
        <v>15.82</v>
      </c>
      <c r="L106" s="26">
        <f>SUMIFS(Farmy!$H:$H,Farmy!$H:$H,"&gt;="&amp;L102,Farmy!$H:$H,"&lt;"&amp;L103)</f>
        <v>7.5</v>
      </c>
      <c r="M106" s="26">
        <f>SUMIFS(Farmy!$H:$H,Farmy!$H:$H,"&gt;="&amp;M102,Farmy!$H:$H,"&lt;"&amp;M103)</f>
        <v>0</v>
      </c>
      <c r="N106" s="26">
        <f>SUMIFS(Farmy!$H:$H,Farmy!$H:$H,"&gt;="&amp;M102)</f>
        <v>94.5</v>
      </c>
      <c r="O106" s="14"/>
      <c r="P106" s="56" t="s">
        <v>90</v>
      </c>
      <c r="Q106" s="26">
        <f>E106</f>
        <v>6.8000000000000005E-2</v>
      </c>
      <c r="R106" s="26">
        <f>F106+J106</f>
        <v>7.6499999999999986</v>
      </c>
      <c r="S106" s="26">
        <f t="shared" si="16"/>
        <v>15.82</v>
      </c>
      <c r="T106" s="26">
        <f t="shared" si="16"/>
        <v>7.5</v>
      </c>
      <c r="U106" s="26">
        <f t="shared" si="16"/>
        <v>0</v>
      </c>
      <c r="V106" s="26">
        <f t="shared" si="16"/>
        <v>94.5</v>
      </c>
      <c r="W106" s="15"/>
      <c r="X106" s="44"/>
      <c r="Y106" s="44"/>
      <c r="Z106" s="45"/>
    </row>
    <row r="107" spans="1:26" s="13" customFormat="1" ht="15" x14ac:dyDescent="0.25">
      <c r="A107" s="12"/>
      <c r="B107" s="16"/>
      <c r="C107" s="14"/>
      <c r="D107" s="14"/>
      <c r="E107" s="14"/>
      <c r="F107" s="14"/>
      <c r="G107" s="14"/>
      <c r="H107" s="60"/>
      <c r="I107" s="60"/>
      <c r="J107" s="14"/>
      <c r="K107" s="55"/>
      <c r="L107" s="55"/>
      <c r="M107" s="55"/>
      <c r="N107" s="55"/>
      <c r="O107" s="55"/>
      <c r="P107" s="55"/>
      <c r="Q107" s="14"/>
      <c r="R107" s="14"/>
      <c r="S107" s="14"/>
      <c r="T107" s="14"/>
      <c r="U107" s="14"/>
      <c r="V107" s="14"/>
      <c r="W107" s="15"/>
      <c r="X107" s="44"/>
      <c r="Y107" s="44"/>
      <c r="Z107" s="45"/>
    </row>
    <row r="108" spans="1:26" s="13" customFormat="1" ht="15" x14ac:dyDescent="0.25">
      <c r="A108" s="12"/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5"/>
      <c r="X108" s="44"/>
      <c r="Y108" s="44"/>
      <c r="Z108" s="45"/>
    </row>
    <row r="109" spans="1:26" s="13" customFormat="1" ht="15" x14ac:dyDescent="0.25">
      <c r="A109" s="12"/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5"/>
      <c r="X109" s="44"/>
      <c r="Y109" s="44"/>
      <c r="Z109" s="45"/>
    </row>
    <row r="110" spans="1:26" s="13" customFormat="1" ht="15" x14ac:dyDescent="0.25">
      <c r="A110" s="12"/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5"/>
      <c r="X110" s="44"/>
      <c r="Y110" s="44"/>
      <c r="Z110" s="45"/>
    </row>
    <row r="111" spans="1:26" s="13" customFormat="1" ht="15" x14ac:dyDescent="0.25">
      <c r="A111" s="12"/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5"/>
      <c r="X111" s="44"/>
      <c r="Y111" s="44"/>
      <c r="Z111" s="45"/>
    </row>
    <row r="112" spans="1:26" s="13" customFormat="1" ht="15" x14ac:dyDescent="0.25">
      <c r="A112" s="12"/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5"/>
      <c r="X112" s="44"/>
      <c r="Y112" s="44"/>
      <c r="Z112" s="45"/>
    </row>
    <row r="113" spans="1:26" s="13" customFormat="1" ht="15" x14ac:dyDescent="0.25">
      <c r="A113" s="12"/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5"/>
      <c r="X113" s="44"/>
      <c r="Y113" s="44"/>
      <c r="Z113" s="45"/>
    </row>
    <row r="114" spans="1:26" s="13" customFormat="1" ht="15" x14ac:dyDescent="0.25">
      <c r="A114" s="12"/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5"/>
      <c r="X114" s="44"/>
      <c r="Y114" s="44"/>
      <c r="Z114" s="45"/>
    </row>
    <row r="115" spans="1:26" s="13" customFormat="1" ht="15" x14ac:dyDescent="0.25">
      <c r="A115" s="12"/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5"/>
      <c r="X115" s="44"/>
      <c r="Y115" s="44"/>
      <c r="Z115" s="45"/>
    </row>
    <row r="116" spans="1:26" s="13" customFormat="1" ht="15" x14ac:dyDescent="0.25">
      <c r="A116" s="12"/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5"/>
      <c r="X116" s="44"/>
      <c r="Y116" s="44"/>
      <c r="Z116" s="45"/>
    </row>
    <row r="117" spans="1:26" s="13" customFormat="1" ht="15" x14ac:dyDescent="0.25">
      <c r="A117" s="12"/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5"/>
      <c r="X117" s="44"/>
      <c r="Y117" s="44"/>
      <c r="Z117" s="45"/>
    </row>
    <row r="118" spans="1:26" s="13" customFormat="1" ht="15" x14ac:dyDescent="0.25">
      <c r="A118" s="12"/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5"/>
      <c r="X118" s="44"/>
      <c r="Y118" s="44"/>
      <c r="Z118" s="45"/>
    </row>
    <row r="119" spans="1:26" s="13" customFormat="1" ht="15" x14ac:dyDescent="0.25">
      <c r="A119" s="12"/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5"/>
      <c r="X119" s="44"/>
      <c r="Y119" s="44"/>
      <c r="Z119" s="45"/>
    </row>
    <row r="120" spans="1:26" s="13" customFormat="1" ht="15" x14ac:dyDescent="0.25">
      <c r="A120" s="12"/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5"/>
      <c r="X120" s="44"/>
      <c r="Y120" s="44"/>
      <c r="Z120" s="45"/>
    </row>
    <row r="121" spans="1:26" s="13" customFormat="1" ht="15" x14ac:dyDescent="0.25">
      <c r="A121" s="12"/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5"/>
      <c r="X121" s="44"/>
      <c r="Y121" s="44"/>
      <c r="Z121" s="45"/>
    </row>
    <row r="122" spans="1:26" s="13" customFormat="1" ht="15" x14ac:dyDescent="0.25">
      <c r="A122" s="12"/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5"/>
      <c r="X122" s="44"/>
      <c r="Y122" s="44"/>
      <c r="Z122" s="45"/>
    </row>
    <row r="123" spans="1:26" s="13" customFormat="1" ht="15" x14ac:dyDescent="0.25">
      <c r="A123" s="12"/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5"/>
      <c r="X123" s="44"/>
      <c r="Y123" s="44"/>
      <c r="Z123" s="45"/>
    </row>
    <row r="124" spans="1:26" s="13" customFormat="1" ht="15" x14ac:dyDescent="0.25">
      <c r="A124" s="12"/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5"/>
      <c r="X124" s="44"/>
      <c r="Y124" s="44"/>
      <c r="Z124" s="45"/>
    </row>
    <row r="125" spans="1:26" s="13" customFormat="1" ht="15" x14ac:dyDescent="0.25">
      <c r="A125" s="12"/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5"/>
      <c r="X125" s="44"/>
      <c r="Y125" s="44"/>
      <c r="Z125" s="45"/>
    </row>
    <row r="126" spans="1:26" ht="15" x14ac:dyDescent="0.2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5"/>
      <c r="X126" s="44"/>
      <c r="Y126" s="44"/>
    </row>
    <row r="127" spans="1:26" ht="15" x14ac:dyDescent="0.2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5"/>
      <c r="X127" s="44"/>
      <c r="Y127" s="44"/>
    </row>
    <row r="128" spans="1:26" ht="15" x14ac:dyDescent="0.2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5"/>
      <c r="X128" s="44"/>
      <c r="Y128" s="44"/>
    </row>
    <row r="129" spans="6:25" ht="15" x14ac:dyDescent="0.25">
      <c r="F129" s="47"/>
      <c r="X129" s="44"/>
      <c r="Y129" s="44"/>
    </row>
    <row r="130" spans="6:25" ht="15" x14ac:dyDescent="0.25">
      <c r="F130" s="48"/>
      <c r="X130" s="44"/>
      <c r="Y130" s="44"/>
    </row>
    <row r="131" spans="6:25" ht="15" x14ac:dyDescent="0.25">
      <c r="F131" s="47"/>
      <c r="X131" s="44"/>
      <c r="Y131" s="44"/>
    </row>
  </sheetData>
  <mergeCells count="15">
    <mergeCell ref="B2:W2"/>
    <mergeCell ref="B3:W3"/>
    <mergeCell ref="B4:D4"/>
    <mergeCell ref="S42:S43"/>
    <mergeCell ref="T42:T43"/>
    <mergeCell ref="E40:H41"/>
    <mergeCell ref="K40:N41"/>
    <mergeCell ref="Q40:T41"/>
    <mergeCell ref="F42:F43"/>
    <mergeCell ref="G42:G43"/>
    <mergeCell ref="H42:H43"/>
    <mergeCell ref="L42:L43"/>
    <mergeCell ref="M42:M43"/>
    <mergeCell ref="N42:N43"/>
    <mergeCell ref="R42:R4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329A7-5F7F-4063-9B90-870651E099E1}">
  <dimension ref="A1:AC255"/>
  <sheetViews>
    <sheetView zoomScale="85" zoomScaleNormal="85" workbookViewId="0">
      <selection activeCell="D27" sqref="D27:D28"/>
    </sheetView>
  </sheetViews>
  <sheetFormatPr defaultColWidth="0" defaultRowHeight="15" customHeight="1" zeroHeight="1" x14ac:dyDescent="0.25"/>
  <cols>
    <col min="1" max="1" width="10.42578125" style="99" customWidth="1"/>
    <col min="2" max="2" width="20.140625" style="99" customWidth="1"/>
    <col min="3" max="3" width="51.5703125" style="99" customWidth="1"/>
    <col min="4" max="4" width="21.140625" style="99" customWidth="1"/>
    <col min="5" max="5" width="15.85546875" style="99" customWidth="1"/>
    <col min="6" max="24" width="9.140625" style="99" customWidth="1"/>
    <col min="25" max="26" width="9.140625" style="115" hidden="1" customWidth="1"/>
    <col min="27" max="27" width="17.28515625" style="115" hidden="1" customWidth="1"/>
    <col min="28" max="29" width="16.7109375" style="115" hidden="1" customWidth="1"/>
    <col min="30" max="16384" width="9.140625" style="115" hidden="1"/>
  </cols>
  <sheetData>
    <row r="1" spans="1:24" s="99" customFormat="1" ht="15.75" thickBot="1" x14ac:dyDescent="0.3">
      <c r="C1" s="100"/>
      <c r="D1" s="101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</row>
    <row r="2" spans="1:24" s="13" customFormat="1" ht="40.5" customHeight="1" x14ac:dyDescent="0.25">
      <c r="A2" s="99"/>
      <c r="B2" s="159" t="s">
        <v>164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1"/>
      <c r="X2" s="99"/>
    </row>
    <row r="3" spans="1:24" s="13" customFormat="1" ht="19.5" thickBot="1" x14ac:dyDescent="0.3">
      <c r="A3" s="99"/>
      <c r="B3" s="162" t="s">
        <v>191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4"/>
      <c r="X3" s="99"/>
    </row>
    <row r="4" spans="1:24" s="13" customFormat="1" ht="19.5" thickBot="1" x14ac:dyDescent="0.35">
      <c r="A4" s="99"/>
      <c r="B4" s="102"/>
      <c r="C4" s="103"/>
      <c r="D4" s="14"/>
      <c r="E4" s="104"/>
      <c r="F4" s="105"/>
      <c r="G4" s="105"/>
      <c r="H4" s="14"/>
      <c r="I4" s="14"/>
      <c r="J4" s="14"/>
      <c r="K4" s="14"/>
      <c r="L4" s="14"/>
      <c r="M4" s="14"/>
      <c r="N4" s="14"/>
      <c r="O4" s="14"/>
      <c r="P4" s="14"/>
      <c r="Q4" s="14"/>
      <c r="R4" s="165" t="s">
        <v>126</v>
      </c>
      <c r="S4" s="166"/>
      <c r="T4" s="166"/>
      <c r="U4" s="166"/>
      <c r="V4" s="166"/>
      <c r="W4" s="167"/>
      <c r="X4" s="99"/>
    </row>
    <row r="5" spans="1:24" s="13" customFormat="1" x14ac:dyDescent="0.25">
      <c r="A5" s="99"/>
      <c r="B5" s="16"/>
      <c r="C5" s="14"/>
      <c r="D5" s="104"/>
      <c r="E5" s="10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5"/>
      <c r="X5" s="99"/>
    </row>
    <row r="6" spans="1:24" s="13" customFormat="1" x14ac:dyDescent="0.25">
      <c r="A6" s="99"/>
      <c r="B6" s="16"/>
      <c r="C6" s="14"/>
      <c r="D6" s="10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5"/>
      <c r="X6" s="99"/>
    </row>
    <row r="7" spans="1:24" s="13" customFormat="1" ht="59.25" thickBot="1" x14ac:dyDescent="0.3">
      <c r="A7" s="99"/>
      <c r="B7" s="16"/>
      <c r="C7" s="106" t="s">
        <v>165</v>
      </c>
      <c r="D7" s="106" t="s">
        <v>166</v>
      </c>
      <c r="E7" s="106" t="s">
        <v>167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5"/>
      <c r="X7" s="99"/>
    </row>
    <row r="8" spans="1:24" s="13" customFormat="1" ht="19.5" thickTop="1" x14ac:dyDescent="0.3">
      <c r="A8" s="99"/>
      <c r="B8" s="16"/>
      <c r="C8" s="118" t="s">
        <v>189</v>
      </c>
      <c r="D8" s="124">
        <v>48</v>
      </c>
      <c r="E8" s="119">
        <v>1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5"/>
      <c r="X8" s="99"/>
    </row>
    <row r="9" spans="1:24" s="13" customFormat="1" ht="18.75" x14ac:dyDescent="0.3">
      <c r="A9" s="99"/>
      <c r="B9" s="16"/>
      <c r="C9" s="120" t="s">
        <v>190</v>
      </c>
      <c r="D9" s="125">
        <v>46.5</v>
      </c>
      <c r="E9" s="121">
        <v>1</v>
      </c>
      <c r="F9" s="14"/>
      <c r="G9" s="14"/>
      <c r="H9" s="14"/>
      <c r="I9" s="14"/>
      <c r="J9" s="14" t="str">
        <f>'Operatorzy zestawienie '!$C8</f>
        <v>EEZ Sp. z o.o.</v>
      </c>
      <c r="K9" s="14">
        <f>'Operatorzy zestawienie '!$D8</f>
        <v>48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5"/>
      <c r="X9" s="99"/>
    </row>
    <row r="10" spans="1:24" s="13" customFormat="1" ht="18.75" x14ac:dyDescent="0.3">
      <c r="A10" s="99"/>
      <c r="B10" s="16"/>
      <c r="C10" s="122" t="s">
        <v>186</v>
      </c>
      <c r="D10" s="126">
        <v>7.5</v>
      </c>
      <c r="E10" s="123">
        <v>1</v>
      </c>
      <c r="F10" s="14"/>
      <c r="G10" s="14"/>
      <c r="H10" s="14"/>
      <c r="I10" s="14"/>
      <c r="J10" s="14" t="str">
        <f>'Operatorzy zestawienie '!$C9</f>
        <v>Elektrownia Wiatrowa Kresy I Spółka z ograniczoną odpowiedzialnością</v>
      </c>
      <c r="K10" s="14">
        <f>'Operatorzy zestawienie '!$D9</f>
        <v>46.5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5"/>
      <c r="X10" s="99"/>
    </row>
    <row r="11" spans="1:24" s="13" customFormat="1" ht="18.75" x14ac:dyDescent="0.3">
      <c r="A11" s="99"/>
      <c r="B11" s="16"/>
      <c r="C11" s="120" t="s">
        <v>188</v>
      </c>
      <c r="D11" s="125">
        <v>4</v>
      </c>
      <c r="E11" s="121">
        <v>1</v>
      </c>
      <c r="F11" s="14"/>
      <c r="G11" s="14"/>
      <c r="H11" s="14"/>
      <c r="I11" s="14"/>
      <c r="J11" s="14" t="str">
        <f>'Operatorzy zestawienie '!$C10</f>
        <v>Baltic Wind Spółka Jawna Marianna Mazur, Marek Dawidowski</v>
      </c>
      <c r="K11" s="14">
        <f>'Operatorzy zestawienie '!$D10</f>
        <v>7.5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5"/>
      <c r="X11" s="99"/>
    </row>
    <row r="12" spans="1:24" s="13" customFormat="1" ht="18.75" x14ac:dyDescent="0.3">
      <c r="A12" s="99"/>
      <c r="B12" s="16"/>
      <c r="C12" s="122" t="s">
        <v>180</v>
      </c>
      <c r="D12" s="126">
        <v>3.07</v>
      </c>
      <c r="E12" s="123">
        <v>1</v>
      </c>
      <c r="F12" s="14"/>
      <c r="G12" s="14"/>
      <c r="H12" s="14"/>
      <c r="I12" s="14"/>
      <c r="J12" s="14" t="str">
        <f>'Operatorzy zestawienie '!$C11</f>
        <v>DL Energia Spółka z ograniczoną odpowiedzialnością Spółka Komandytowa</v>
      </c>
      <c r="K12" s="14">
        <f>'Operatorzy zestawienie '!$D11</f>
        <v>4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5"/>
      <c r="X12" s="99"/>
    </row>
    <row r="13" spans="1:24" s="13" customFormat="1" ht="18.75" x14ac:dyDescent="0.3">
      <c r="A13" s="99"/>
      <c r="B13" s="16"/>
      <c r="C13" s="120" t="s">
        <v>185</v>
      </c>
      <c r="D13" s="125">
        <v>2</v>
      </c>
      <c r="E13" s="121">
        <v>1</v>
      </c>
      <c r="F13" s="14"/>
      <c r="G13" s="14"/>
      <c r="H13" s="14"/>
      <c r="I13" s="14"/>
      <c r="J13" s="14" t="str">
        <f>'Operatorzy zestawienie '!$C12</f>
        <v>ELEKTRIO Marian Jóźwiak, Jarosław Zdziarski s.c.</v>
      </c>
      <c r="K13" s="14">
        <f>'Operatorzy zestawienie '!$D12</f>
        <v>3.07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5"/>
      <c r="X13" s="99"/>
    </row>
    <row r="14" spans="1:24" s="13" customFormat="1" ht="18.75" x14ac:dyDescent="0.3">
      <c r="A14" s="99"/>
      <c r="B14" s="16"/>
      <c r="C14" s="122" t="s">
        <v>176</v>
      </c>
      <c r="D14" s="126">
        <v>2</v>
      </c>
      <c r="E14" s="123">
        <v>1</v>
      </c>
      <c r="F14" s="14"/>
      <c r="G14" s="14"/>
      <c r="H14" s="14"/>
      <c r="I14" s="14"/>
      <c r="J14" s="14" t="str">
        <f>'Operatorzy zestawienie '!$C13</f>
        <v>AM Energia Wiatrowa Spółka z ograniczoną odpowiedzialnością</v>
      </c>
      <c r="K14" s="14">
        <f>'Operatorzy zestawienie '!$D13</f>
        <v>2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5"/>
      <c r="X14" s="99"/>
    </row>
    <row r="15" spans="1:24" s="13" customFormat="1" ht="18.75" x14ac:dyDescent="0.3">
      <c r="A15" s="99"/>
      <c r="B15" s="16"/>
      <c r="C15" s="120" t="s">
        <v>184</v>
      </c>
      <c r="D15" s="125">
        <v>1.65</v>
      </c>
      <c r="E15" s="121">
        <v>1</v>
      </c>
      <c r="F15" s="14"/>
      <c r="G15" s="14"/>
      <c r="H15" s="14"/>
      <c r="I15" s="14"/>
      <c r="J15" s="14" t="str">
        <f>'Operatorzy zestawienie '!$C14</f>
        <v>BIKO Piotr Kubista</v>
      </c>
      <c r="K15" s="14">
        <f>'Operatorzy zestawienie '!$D14</f>
        <v>2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5"/>
      <c r="X15" s="99"/>
    </row>
    <row r="16" spans="1:24" s="13" customFormat="1" ht="18.75" x14ac:dyDescent="0.3">
      <c r="A16" s="99"/>
      <c r="B16" s="16"/>
      <c r="C16" s="122" t="s">
        <v>187</v>
      </c>
      <c r="D16" s="126">
        <v>1.6</v>
      </c>
      <c r="E16" s="123">
        <v>1</v>
      </c>
      <c r="F16" s="14"/>
      <c r="G16" s="14"/>
      <c r="H16" s="14"/>
      <c r="I16" s="14"/>
      <c r="J16" s="14" t="str">
        <f>'Operatorzy zestawienie '!$C15</f>
        <v>Agrowatt Spółka z ograniczoną odpowiedzialnością</v>
      </c>
      <c r="K16" s="14">
        <f>'Operatorzy zestawienie '!$D15</f>
        <v>1.65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5"/>
      <c r="X16" s="99"/>
    </row>
    <row r="17" spans="1:24" s="13" customFormat="1" ht="18.75" x14ac:dyDescent="0.3">
      <c r="A17" s="99"/>
      <c r="B17" s="16"/>
      <c r="C17" s="120" t="s">
        <v>183</v>
      </c>
      <c r="D17" s="125">
        <v>1.5</v>
      </c>
      <c r="E17" s="121">
        <v>1</v>
      </c>
      <c r="F17" s="14"/>
      <c r="G17" s="14"/>
      <c r="H17" s="14"/>
      <c r="I17" s="14"/>
      <c r="J17" s="14" t="str">
        <f>'Operatorzy zestawienie '!$C16</f>
        <v>Centrum Innowacji Spółka z ograniczoną odpowiedzialnością</v>
      </c>
      <c r="K17" s="14">
        <f>'Operatorzy zestawienie '!$D16</f>
        <v>1.6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5"/>
      <c r="X17" s="99"/>
    </row>
    <row r="18" spans="1:24" s="13" customFormat="1" ht="18.75" x14ac:dyDescent="0.3">
      <c r="A18" s="99"/>
      <c r="B18" s="16"/>
      <c r="C18" s="127"/>
      <c r="D18" s="128"/>
      <c r="E18" s="129"/>
      <c r="F18" s="14"/>
      <c r="G18" s="14"/>
      <c r="H18" s="14"/>
      <c r="I18" s="14"/>
      <c r="J18" s="14" t="str">
        <f>'Operatorzy zestawienie '!$C17</f>
        <v>Agro Wind Energia Spółka z ograniczoną odpowiedzialnością</v>
      </c>
      <c r="K18" s="14">
        <f>'Operatorzy zestawienie '!$D17</f>
        <v>1.5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5"/>
      <c r="X18" s="99"/>
    </row>
    <row r="19" spans="1:24" s="13" customFormat="1" ht="18.75" x14ac:dyDescent="0.3">
      <c r="A19" s="99"/>
      <c r="B19" s="16"/>
      <c r="C19" s="130"/>
      <c r="D19" s="131"/>
      <c r="E19" s="132"/>
      <c r="F19" s="14"/>
      <c r="G19" s="14"/>
      <c r="H19" s="14"/>
      <c r="I19" s="14"/>
      <c r="J19" s="14">
        <f>'Operatorzy zestawienie '!$C18</f>
        <v>0</v>
      </c>
      <c r="K19" s="14">
        <f>'Operatorzy zestawienie '!$D18</f>
        <v>0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5"/>
      <c r="X19" s="99"/>
    </row>
    <row r="20" spans="1:24" s="13" customFormat="1" ht="18.75" x14ac:dyDescent="0.3">
      <c r="A20" s="99"/>
      <c r="B20" s="16"/>
      <c r="C20" s="127"/>
      <c r="D20" s="133"/>
      <c r="E20" s="134"/>
      <c r="F20" s="14"/>
      <c r="G20" s="14"/>
      <c r="H20" s="14"/>
      <c r="I20" s="14"/>
      <c r="J20" s="14">
        <f>'Operatorzy zestawienie '!$C19</f>
        <v>0</v>
      </c>
      <c r="K20" s="14">
        <f>'Operatorzy zestawienie '!$D19</f>
        <v>0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5"/>
      <c r="X20" s="99"/>
    </row>
    <row r="21" spans="1:24" s="13" customFormat="1" ht="18.75" x14ac:dyDescent="0.3">
      <c r="A21" s="99"/>
      <c r="B21" s="16"/>
      <c r="C21" s="130"/>
      <c r="D21" s="131"/>
      <c r="E21" s="132"/>
      <c r="F21" s="14"/>
      <c r="G21" s="14"/>
      <c r="H21" s="14"/>
      <c r="I21" s="14"/>
      <c r="J21" s="14">
        <f>'Operatorzy zestawienie '!$C20</f>
        <v>0</v>
      </c>
      <c r="K21" s="14">
        <f>'Operatorzy zestawienie '!$D20</f>
        <v>0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5"/>
      <c r="X21" s="99"/>
    </row>
    <row r="22" spans="1:24" s="13" customFormat="1" ht="18.75" x14ac:dyDescent="0.3">
      <c r="A22" s="99"/>
      <c r="B22" s="16"/>
      <c r="C22" s="127"/>
      <c r="D22" s="128"/>
      <c r="E22" s="129"/>
      <c r="F22" s="14"/>
      <c r="G22" s="14"/>
      <c r="H22" s="14"/>
      <c r="I22" s="14"/>
      <c r="J22" s="14">
        <f>'Operatorzy zestawienie '!$C21</f>
        <v>0</v>
      </c>
      <c r="K22" s="14">
        <f>'Operatorzy zestawienie '!$D21</f>
        <v>0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5"/>
      <c r="X22" s="99"/>
    </row>
    <row r="23" spans="1:24" s="13" customFormat="1" ht="18.75" x14ac:dyDescent="0.3">
      <c r="A23" s="99"/>
      <c r="B23" s="16"/>
      <c r="C23" s="130"/>
      <c r="D23" s="131"/>
      <c r="E23" s="132"/>
      <c r="F23" s="14"/>
      <c r="G23" s="14"/>
      <c r="H23" s="14"/>
      <c r="I23" s="14"/>
      <c r="J23" s="14">
        <f>'Operatorzy zestawienie '!$C22</f>
        <v>0</v>
      </c>
      <c r="K23" s="14">
        <f>'Operatorzy zestawienie '!$D22</f>
        <v>0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5"/>
      <c r="X23" s="99"/>
    </row>
    <row r="24" spans="1:24" s="13" customFormat="1" ht="18.75" x14ac:dyDescent="0.3">
      <c r="A24" s="99"/>
      <c r="B24" s="16"/>
      <c r="C24" s="127"/>
      <c r="D24" s="133"/>
      <c r="E24" s="134"/>
      <c r="F24" s="14"/>
      <c r="G24" s="14"/>
      <c r="H24" s="14"/>
      <c r="I24" s="14"/>
      <c r="J24" s="14">
        <f>'Operatorzy zestawienie '!$C23</f>
        <v>0</v>
      </c>
      <c r="K24" s="14">
        <f>'Operatorzy zestawienie '!$D23</f>
        <v>0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5"/>
      <c r="X24" s="99"/>
    </row>
    <row r="25" spans="1:24" s="13" customFormat="1" ht="18.75" x14ac:dyDescent="0.3">
      <c r="A25" s="99"/>
      <c r="B25" s="16"/>
      <c r="C25" s="130"/>
      <c r="D25" s="131"/>
      <c r="E25" s="132"/>
      <c r="F25" s="14"/>
      <c r="G25" s="14"/>
      <c r="H25" s="14"/>
      <c r="I25" s="14"/>
      <c r="J25" s="14">
        <f>'Operatorzy zestawienie '!$C24</f>
        <v>0</v>
      </c>
      <c r="K25" s="14">
        <f>'Operatorzy zestawienie '!$D24</f>
        <v>0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5"/>
      <c r="X25" s="99"/>
    </row>
    <row r="26" spans="1:24" s="13" customFormat="1" ht="18.75" x14ac:dyDescent="0.3">
      <c r="A26" s="99"/>
      <c r="B26" s="16"/>
      <c r="C26" s="135"/>
      <c r="D26" s="133"/>
      <c r="E26" s="134"/>
      <c r="F26" s="14"/>
      <c r="G26" s="14"/>
      <c r="H26" s="14"/>
      <c r="I26" s="14"/>
      <c r="J26" s="14">
        <f>'Operatorzy zestawienie '!$C25</f>
        <v>0</v>
      </c>
      <c r="K26" s="14">
        <f>'Operatorzy zestawienie '!$D25</f>
        <v>0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5"/>
      <c r="X26" s="99"/>
    </row>
    <row r="27" spans="1:24" s="13" customFormat="1" ht="18.75" x14ac:dyDescent="0.3">
      <c r="A27" s="99"/>
      <c r="B27" s="16"/>
      <c r="C27" s="136"/>
      <c r="D27" s="137"/>
      <c r="E27" s="138"/>
      <c r="F27" s="14"/>
      <c r="G27" s="14"/>
      <c r="H27" s="14"/>
      <c r="I27" s="14"/>
      <c r="J27" s="14">
        <f>'Operatorzy zestawienie '!$C26</f>
        <v>0</v>
      </c>
      <c r="K27" s="14">
        <f>'Operatorzy zestawienie '!$D26</f>
        <v>0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5"/>
      <c r="X27" s="99"/>
    </row>
    <row r="28" spans="1:24" s="13" customFormat="1" ht="18.75" x14ac:dyDescent="0.3">
      <c r="A28" s="99"/>
      <c r="B28" s="16"/>
      <c r="C28" s="135"/>
      <c r="D28" s="133"/>
      <c r="E28" s="134"/>
      <c r="F28" s="14"/>
      <c r="G28" s="14"/>
      <c r="H28" s="14"/>
      <c r="I28" s="14"/>
      <c r="J28" s="14" t="str">
        <f>'Operatorzy zestawienie '!$C54</f>
        <v>Pozostałe projekty zidentyfikowanych operatorów</v>
      </c>
      <c r="K28" s="14">
        <f>'Operatorzy zestawienie '!$D54</f>
        <v>0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5"/>
      <c r="X28" s="99"/>
    </row>
    <row r="29" spans="1:24" s="13" customFormat="1" ht="18.75" x14ac:dyDescent="0.3">
      <c r="A29" s="99"/>
      <c r="B29" s="16"/>
      <c r="C29" s="136"/>
      <c r="D29" s="137"/>
      <c r="E29" s="138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5"/>
      <c r="X29" s="99"/>
    </row>
    <row r="30" spans="1:24" s="13" customFormat="1" ht="18.75" x14ac:dyDescent="0.3">
      <c r="A30" s="99"/>
      <c r="B30" s="16"/>
      <c r="C30" s="135"/>
      <c r="D30" s="133"/>
      <c r="E30" s="13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5"/>
      <c r="X30" s="99"/>
    </row>
    <row r="31" spans="1:24" s="13" customFormat="1" ht="18.75" x14ac:dyDescent="0.3">
      <c r="A31" s="99"/>
      <c r="B31" s="16"/>
      <c r="C31" s="136"/>
      <c r="D31" s="137"/>
      <c r="E31" s="138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5"/>
      <c r="X31" s="99"/>
    </row>
    <row r="32" spans="1:24" s="13" customFormat="1" ht="18.75" x14ac:dyDescent="0.3">
      <c r="A32" s="99"/>
      <c r="B32" s="16"/>
      <c r="C32" s="135"/>
      <c r="D32" s="133"/>
      <c r="E32" s="13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5"/>
      <c r="X32" s="99"/>
    </row>
    <row r="33" spans="1:24" s="13" customFormat="1" ht="18.75" x14ac:dyDescent="0.3">
      <c r="A33" s="99"/>
      <c r="B33" s="16"/>
      <c r="C33" s="136"/>
      <c r="D33" s="137"/>
      <c r="E33" s="138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5"/>
      <c r="X33" s="99"/>
    </row>
    <row r="34" spans="1:24" s="13" customFormat="1" ht="18.75" x14ac:dyDescent="0.3">
      <c r="A34" s="99"/>
      <c r="B34" s="16"/>
      <c r="C34" s="136"/>
      <c r="D34" s="137"/>
      <c r="E34" s="138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5"/>
      <c r="X34" s="99"/>
    </row>
    <row r="35" spans="1:24" s="13" customFormat="1" ht="18.75" x14ac:dyDescent="0.3">
      <c r="A35" s="99"/>
      <c r="B35" s="16"/>
      <c r="C35" s="136"/>
      <c r="D35" s="137"/>
      <c r="E35" s="138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5"/>
      <c r="X35" s="99"/>
    </row>
    <row r="36" spans="1:24" s="13" customFormat="1" ht="18.75" x14ac:dyDescent="0.3">
      <c r="A36" s="99"/>
      <c r="B36" s="16"/>
      <c r="C36" s="135"/>
      <c r="D36" s="133"/>
      <c r="E36" s="13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5"/>
      <c r="X36" s="99"/>
    </row>
    <row r="37" spans="1:24" s="13" customFormat="1" ht="18.75" x14ac:dyDescent="0.3">
      <c r="A37" s="99"/>
      <c r="B37" s="16"/>
      <c r="C37" s="136"/>
      <c r="D37" s="137"/>
      <c r="E37" s="138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5"/>
      <c r="X37" s="99"/>
    </row>
    <row r="38" spans="1:24" s="13" customFormat="1" ht="18.75" x14ac:dyDescent="0.3">
      <c r="A38" s="99"/>
      <c r="B38" s="16"/>
      <c r="C38" s="135"/>
      <c r="D38" s="133"/>
      <c r="E38" s="13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5"/>
      <c r="X38" s="99"/>
    </row>
    <row r="39" spans="1:24" s="13" customFormat="1" ht="18.75" x14ac:dyDescent="0.3">
      <c r="A39" s="99"/>
      <c r="B39" s="16"/>
      <c r="C39" s="136"/>
      <c r="D39" s="137"/>
      <c r="E39" s="138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5"/>
      <c r="X39" s="99"/>
    </row>
    <row r="40" spans="1:24" s="13" customFormat="1" ht="18.75" x14ac:dyDescent="0.3">
      <c r="A40" s="99"/>
      <c r="B40" s="16"/>
      <c r="C40" s="136"/>
      <c r="D40" s="137"/>
      <c r="E40" s="138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5"/>
      <c r="X40" s="99"/>
    </row>
    <row r="41" spans="1:24" s="13" customFormat="1" ht="18.75" x14ac:dyDescent="0.3">
      <c r="A41" s="99"/>
      <c r="B41" s="16"/>
      <c r="C41" s="136"/>
      <c r="D41" s="137"/>
      <c r="E41" s="138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5"/>
      <c r="X41" s="99"/>
    </row>
    <row r="42" spans="1:24" s="13" customFormat="1" ht="18.75" x14ac:dyDescent="0.3">
      <c r="A42" s="99"/>
      <c r="B42" s="16"/>
      <c r="C42" s="135"/>
      <c r="D42" s="133"/>
      <c r="E42" s="13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5"/>
      <c r="X42" s="99"/>
    </row>
    <row r="43" spans="1:24" s="13" customFormat="1" ht="18.75" x14ac:dyDescent="0.3">
      <c r="A43" s="99"/>
      <c r="B43" s="16"/>
      <c r="C43" s="136"/>
      <c r="D43" s="137"/>
      <c r="E43" s="138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5"/>
      <c r="X43" s="99"/>
    </row>
    <row r="44" spans="1:24" s="13" customFormat="1" ht="18.75" x14ac:dyDescent="0.3">
      <c r="A44" s="99"/>
      <c r="B44" s="16"/>
      <c r="C44" s="135"/>
      <c r="D44" s="133"/>
      <c r="E44" s="13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5"/>
      <c r="X44" s="99"/>
    </row>
    <row r="45" spans="1:24" s="13" customFormat="1" ht="18.75" x14ac:dyDescent="0.3">
      <c r="A45" s="99"/>
      <c r="B45" s="16"/>
      <c r="C45" s="136"/>
      <c r="D45" s="137"/>
      <c r="E45" s="138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5"/>
      <c r="X45" s="99"/>
    </row>
    <row r="46" spans="1:24" s="13" customFormat="1" ht="18.75" x14ac:dyDescent="0.3">
      <c r="A46" s="99"/>
      <c r="B46" s="16"/>
      <c r="C46" s="135"/>
      <c r="D46" s="133"/>
      <c r="E46" s="13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5"/>
      <c r="X46" s="99"/>
    </row>
    <row r="47" spans="1:24" s="13" customFormat="1" ht="18.75" x14ac:dyDescent="0.3">
      <c r="A47" s="99"/>
      <c r="B47" s="16"/>
      <c r="C47" s="136"/>
      <c r="D47" s="137"/>
      <c r="E47" s="138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5"/>
      <c r="X47" s="99"/>
    </row>
    <row r="48" spans="1:24" s="13" customFormat="1" ht="18.75" x14ac:dyDescent="0.3">
      <c r="A48" s="99"/>
      <c r="B48" s="16"/>
      <c r="C48" s="136"/>
      <c r="D48" s="137"/>
      <c r="E48" s="138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5"/>
      <c r="X48" s="99"/>
    </row>
    <row r="49" spans="1:24" s="13" customFormat="1" ht="18.75" x14ac:dyDescent="0.3">
      <c r="A49" s="99"/>
      <c r="B49" s="16"/>
      <c r="C49" s="136"/>
      <c r="D49" s="137"/>
      <c r="E49" s="138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5"/>
      <c r="X49" s="99"/>
    </row>
    <row r="50" spans="1:24" s="13" customFormat="1" ht="18.75" x14ac:dyDescent="0.3">
      <c r="A50" s="99"/>
      <c r="B50" s="16"/>
      <c r="C50" s="139"/>
      <c r="D50" s="140"/>
      <c r="E50" s="141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5"/>
      <c r="X50" s="99"/>
    </row>
    <row r="51" spans="1:24" s="13" customFormat="1" ht="18.75" x14ac:dyDescent="0.3">
      <c r="A51" s="99"/>
      <c r="B51" s="16"/>
      <c r="C51" s="139"/>
      <c r="D51" s="140"/>
      <c r="E51" s="141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5"/>
      <c r="X51" s="99"/>
    </row>
    <row r="52" spans="1:24" s="13" customFormat="1" x14ac:dyDescent="0.25">
      <c r="A52" s="99"/>
      <c r="B52" s="16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5"/>
      <c r="X52" s="99"/>
    </row>
    <row r="53" spans="1:24" s="13" customFormat="1" x14ac:dyDescent="0.25">
      <c r="A53" s="99"/>
      <c r="B53" s="16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5"/>
      <c r="X53" s="99"/>
    </row>
    <row r="54" spans="1:24" s="13" customFormat="1" ht="19.5" thickBot="1" x14ac:dyDescent="0.3">
      <c r="A54" s="99"/>
      <c r="B54" s="16"/>
      <c r="C54" s="107" t="s">
        <v>168</v>
      </c>
      <c r="D54" s="108">
        <f>D55-SUM(D8:D51)</f>
        <v>0</v>
      </c>
      <c r="E54" s="109">
        <f>E55-SUM(E8:E51)</f>
        <v>0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5"/>
      <c r="X54" s="99"/>
    </row>
    <row r="55" spans="1:24" s="13" customFormat="1" ht="42" customHeight="1" thickBot="1" x14ac:dyDescent="0.3">
      <c r="A55" s="99"/>
      <c r="B55" s="16"/>
      <c r="C55" s="110" t="s">
        <v>169</v>
      </c>
      <c r="D55" s="111">
        <f>Analiza!V10</f>
        <v>117.82</v>
      </c>
      <c r="E55" s="112">
        <f>Analiza!V9</f>
        <v>10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5"/>
      <c r="X55" s="99"/>
    </row>
    <row r="56" spans="1:24" s="13" customFormat="1" ht="15.75" thickTop="1" x14ac:dyDescent="0.25">
      <c r="A56" s="99"/>
      <c r="B56" s="16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5"/>
      <c r="X56" s="99"/>
    </row>
    <row r="57" spans="1:24" s="13" customFormat="1" x14ac:dyDescent="0.25">
      <c r="A57" s="99"/>
      <c r="B57" s="16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5"/>
      <c r="X57" s="99"/>
    </row>
    <row r="58" spans="1:24" s="13" customFormat="1" x14ac:dyDescent="0.25">
      <c r="A58" s="99"/>
      <c r="B58" s="16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5"/>
      <c r="X58" s="99"/>
    </row>
    <row r="59" spans="1:24" s="13" customFormat="1" x14ac:dyDescent="0.25">
      <c r="A59" s="99"/>
      <c r="B59" s="16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5"/>
      <c r="X59" s="99"/>
    </row>
    <row r="60" spans="1:24" s="13" customFormat="1" x14ac:dyDescent="0.25">
      <c r="A60" s="99"/>
      <c r="B60" s="16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5"/>
      <c r="X60" s="99"/>
    </row>
    <row r="61" spans="1:24" s="13" customFormat="1" x14ac:dyDescent="0.25">
      <c r="A61" s="99"/>
      <c r="B61" s="16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5"/>
      <c r="X61" s="99"/>
    </row>
    <row r="62" spans="1:24" s="13" customFormat="1" x14ac:dyDescent="0.25">
      <c r="A62" s="99"/>
      <c r="B62" s="16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5"/>
      <c r="X62" s="99"/>
    </row>
    <row r="63" spans="1:24" s="13" customFormat="1" x14ac:dyDescent="0.25">
      <c r="A63" s="99"/>
      <c r="B63" s="16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5"/>
      <c r="X63" s="99"/>
    </row>
    <row r="64" spans="1:24" s="13" customFormat="1" x14ac:dyDescent="0.25">
      <c r="A64" s="99"/>
      <c r="B64" s="16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5"/>
      <c r="X64" s="99"/>
    </row>
    <row r="65" spans="1:24" s="13" customFormat="1" x14ac:dyDescent="0.25">
      <c r="A65" s="99"/>
      <c r="B65" s="16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5"/>
      <c r="X65" s="99"/>
    </row>
    <row r="66" spans="1:24" s="13" customFormat="1" x14ac:dyDescent="0.25">
      <c r="A66" s="99"/>
      <c r="B66" s="16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5"/>
      <c r="X66" s="99"/>
    </row>
    <row r="67" spans="1:24" s="13" customFormat="1" x14ac:dyDescent="0.25">
      <c r="A67" s="99"/>
      <c r="B67" s="16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5"/>
      <c r="X67" s="99"/>
    </row>
    <row r="68" spans="1:24" s="13" customFormat="1" x14ac:dyDescent="0.25">
      <c r="A68" s="99"/>
      <c r="B68" s="16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5"/>
      <c r="X68" s="99"/>
    </row>
    <row r="69" spans="1:24" s="13" customFormat="1" x14ac:dyDescent="0.25">
      <c r="A69" s="99"/>
      <c r="B69" s="16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5"/>
      <c r="X69" s="99"/>
    </row>
    <row r="70" spans="1:24" s="13" customFormat="1" x14ac:dyDescent="0.25">
      <c r="A70" s="99"/>
      <c r="B70" s="16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5"/>
      <c r="X70" s="99"/>
    </row>
    <row r="71" spans="1:24" s="13" customFormat="1" x14ac:dyDescent="0.25">
      <c r="A71" s="99"/>
      <c r="B71" s="16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5"/>
      <c r="X71" s="99"/>
    </row>
    <row r="72" spans="1:24" s="13" customFormat="1" x14ac:dyDescent="0.25">
      <c r="A72" s="99"/>
      <c r="B72" s="16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5"/>
      <c r="X72" s="99"/>
    </row>
    <row r="73" spans="1:24" s="13" customFormat="1" x14ac:dyDescent="0.25">
      <c r="A73" s="99"/>
      <c r="B73" s="16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5"/>
      <c r="X73" s="99"/>
    </row>
    <row r="74" spans="1:24" s="13" customFormat="1" x14ac:dyDescent="0.25">
      <c r="A74" s="99"/>
      <c r="B74" s="16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5"/>
      <c r="X74" s="99"/>
    </row>
    <row r="75" spans="1:24" s="13" customFormat="1" x14ac:dyDescent="0.25">
      <c r="A75" s="99"/>
      <c r="B75" s="16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5"/>
      <c r="X75" s="99"/>
    </row>
    <row r="76" spans="1:24" s="13" customFormat="1" x14ac:dyDescent="0.25">
      <c r="A76" s="99"/>
      <c r="B76" s="16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5"/>
      <c r="X76" s="99"/>
    </row>
    <row r="77" spans="1:24" s="13" customFormat="1" x14ac:dyDescent="0.25">
      <c r="A77" s="99"/>
      <c r="B77" s="16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5"/>
      <c r="X77" s="99"/>
    </row>
    <row r="78" spans="1:24" s="13" customFormat="1" ht="15.75" thickBot="1" x14ac:dyDescent="0.3">
      <c r="A78" s="99"/>
      <c r="B78" s="113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114"/>
      <c r="V78" s="51"/>
      <c r="W78" s="52"/>
      <c r="X78" s="99"/>
    </row>
    <row r="79" spans="1:24" s="99" customFormat="1" x14ac:dyDescent="0.25"/>
    <row r="80" spans="1:24" ht="15" customHeight="1" x14ac:dyDescent="0.25"/>
    <row r="228" x14ac:dyDescent="0.25"/>
    <row r="229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51" x14ac:dyDescent="0.25"/>
    <row r="252" x14ac:dyDescent="0.25"/>
    <row r="253" x14ac:dyDescent="0.25"/>
    <row r="254" x14ac:dyDescent="0.25"/>
    <row r="255" ht="15" customHeight="1" x14ac:dyDescent="0.25"/>
  </sheetData>
  <mergeCells count="3">
    <mergeCell ref="B2:W2"/>
    <mergeCell ref="B3:W3"/>
    <mergeCell ref="R4:W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86442-714B-485A-B60E-BE37CA6898D0}">
  <dimension ref="A1:AF102"/>
  <sheetViews>
    <sheetView zoomScale="90" zoomScaleNormal="90" workbookViewId="0">
      <selection activeCell="B2" sqref="B2:P2"/>
    </sheetView>
  </sheetViews>
  <sheetFormatPr defaultColWidth="0" defaultRowHeight="0" customHeight="1" zeroHeight="1" x14ac:dyDescent="0.25"/>
  <cols>
    <col min="1" max="1" width="4.140625" style="12" customWidth="1"/>
    <col min="2" max="2" width="10.85546875" style="12" customWidth="1"/>
    <col min="3" max="3" width="22.7109375" style="12" customWidth="1"/>
    <col min="4" max="4" width="28.85546875" style="12" customWidth="1"/>
    <col min="5" max="5" width="15.7109375" style="12" customWidth="1"/>
    <col min="6" max="6" width="21.85546875" style="12" customWidth="1"/>
    <col min="7" max="7" width="17.42578125" style="12" customWidth="1"/>
    <col min="8" max="8" width="17.85546875" style="12" customWidth="1"/>
    <col min="9" max="9" width="12.7109375" style="12" customWidth="1"/>
    <col min="10" max="10" width="13.7109375" style="12" customWidth="1"/>
    <col min="11" max="11" width="14.42578125" style="12" customWidth="1"/>
    <col min="12" max="12" width="19.28515625" style="12" bestFit="1" customWidth="1"/>
    <col min="13" max="13" width="16.140625" style="12" customWidth="1"/>
    <col min="14" max="14" width="15.7109375" style="12" customWidth="1"/>
    <col min="15" max="15" width="13.7109375" style="12" customWidth="1"/>
    <col min="16" max="16" width="9.140625" style="12" customWidth="1"/>
    <col min="17" max="17" width="5.7109375" style="12" customWidth="1"/>
    <col min="18" max="18" width="10.5703125" style="12" hidden="1" customWidth="1"/>
    <col min="19" max="19" width="9.140625" style="12" hidden="1" customWidth="1"/>
    <col min="20" max="20" width="10" style="12" hidden="1" customWidth="1"/>
    <col min="21" max="21" width="9.140625" style="12" hidden="1" customWidth="1"/>
    <col min="22" max="22" width="18.7109375" style="12" hidden="1" customWidth="1"/>
    <col min="23" max="23" width="10.5703125" style="12" hidden="1" customWidth="1"/>
    <col min="24" max="24" width="9.140625" style="12" hidden="1" customWidth="1"/>
    <col min="25" max="25" width="10" style="12" hidden="1" customWidth="1"/>
    <col min="26" max="26" width="9.140625" style="12" hidden="1" customWidth="1"/>
    <col min="27" max="32" width="18.7109375" style="12" hidden="1" customWidth="1"/>
    <col min="33" max="16384" width="9.140625" style="12" hidden="1"/>
  </cols>
  <sheetData>
    <row r="1" spans="1:17" ht="15" x14ac:dyDescent="0.25"/>
    <row r="2" spans="1:17" s="13" customFormat="1" ht="42" customHeight="1" x14ac:dyDescent="0.25">
      <c r="A2" s="12"/>
      <c r="B2" s="149" t="s">
        <v>170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2"/>
    </row>
    <row r="3" spans="1:17" s="13" customFormat="1" ht="8.25" customHeight="1" thickBot="1" x14ac:dyDescent="0.3">
      <c r="A3" s="12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2"/>
    </row>
    <row r="4" spans="1:17" s="13" customFormat="1" ht="15.75" thickBot="1" x14ac:dyDescent="0.3">
      <c r="A4" s="12"/>
      <c r="B4" s="151" t="s">
        <v>126</v>
      </c>
      <c r="C4" s="152"/>
      <c r="D4" s="15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  <c r="Q4" s="12"/>
    </row>
    <row r="5" spans="1:17" s="13" customFormat="1" ht="15" x14ac:dyDescent="0.25">
      <c r="A5" s="12"/>
      <c r="B5" s="16"/>
      <c r="C5" s="14"/>
      <c r="D5" s="14"/>
      <c r="E5" s="17"/>
      <c r="F5" s="14"/>
      <c r="G5" s="14"/>
      <c r="H5" s="14"/>
      <c r="I5" s="14"/>
      <c r="J5" s="14"/>
      <c r="K5" s="14"/>
      <c r="L5" s="14"/>
      <c r="M5" s="14"/>
      <c r="N5" s="14"/>
      <c r="O5" s="14"/>
      <c r="P5" s="15"/>
      <c r="Q5" s="12"/>
    </row>
    <row r="6" spans="1:17" s="13" customFormat="1" ht="15" x14ac:dyDescent="0.25">
      <c r="A6" s="12"/>
      <c r="B6" s="16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5"/>
      <c r="Q6" s="12"/>
    </row>
    <row r="7" spans="1:17" s="13" customFormat="1" ht="15" x14ac:dyDescent="0.25">
      <c r="A7" s="12"/>
      <c r="B7" s="16"/>
      <c r="C7" s="14"/>
      <c r="D7" s="14"/>
      <c r="E7" s="17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2"/>
    </row>
    <row r="8" spans="1:17" s="13" customFormat="1" ht="15" x14ac:dyDescent="0.25">
      <c r="A8" s="12"/>
      <c r="B8" s="16"/>
      <c r="C8" s="14"/>
      <c r="D8" s="14"/>
      <c r="E8" s="18"/>
      <c r="F8" s="18"/>
      <c r="G8" s="18"/>
      <c r="H8" s="18"/>
      <c r="I8" s="14"/>
      <c r="J8" s="14"/>
      <c r="K8" s="14"/>
      <c r="L8" s="14"/>
      <c r="M8" s="14"/>
      <c r="N8" s="14"/>
      <c r="O8" s="18"/>
      <c r="P8" s="15"/>
      <c r="Q8" s="12"/>
    </row>
    <row r="9" spans="1:17" s="13" customFormat="1" ht="15" x14ac:dyDescent="0.25">
      <c r="A9" s="12"/>
      <c r="B9" s="16"/>
      <c r="C9" s="14"/>
      <c r="D9" s="14"/>
      <c r="E9" s="18"/>
      <c r="F9" s="18"/>
      <c r="G9" s="18"/>
      <c r="H9" s="18"/>
      <c r="I9" s="14"/>
      <c r="J9" s="14"/>
      <c r="K9" s="14"/>
      <c r="L9" s="14"/>
      <c r="M9" s="14"/>
      <c r="N9" s="14"/>
      <c r="O9" s="18"/>
      <c r="P9" s="15"/>
      <c r="Q9" s="12"/>
    </row>
    <row r="10" spans="1:17" s="13" customFormat="1" ht="52.5" thickBot="1" x14ac:dyDescent="0.3">
      <c r="A10" s="12"/>
      <c r="B10" s="16"/>
      <c r="C10" s="14"/>
      <c r="D10" s="61" t="s">
        <v>121</v>
      </c>
      <c r="E10" s="19">
        <v>2015</v>
      </c>
      <c r="F10" s="19">
        <v>2016</v>
      </c>
      <c r="G10" s="19">
        <v>2017</v>
      </c>
      <c r="H10" s="19">
        <v>2018</v>
      </c>
      <c r="I10" s="20">
        <v>2019</v>
      </c>
      <c r="J10" s="20">
        <v>2020</v>
      </c>
      <c r="K10" s="20">
        <v>2021</v>
      </c>
      <c r="L10" s="20">
        <v>2022</v>
      </c>
      <c r="M10" s="20">
        <v>2023</v>
      </c>
      <c r="N10" s="14"/>
      <c r="O10" s="18"/>
      <c r="P10" s="15"/>
      <c r="Q10" s="12"/>
    </row>
    <row r="11" spans="1:17" s="13" customFormat="1" ht="17.25" thickTop="1" thickBot="1" x14ac:dyDescent="0.3">
      <c r="A11" s="12"/>
      <c r="B11" s="16"/>
      <c r="C11" s="14"/>
      <c r="D11" s="62" t="s">
        <v>122</v>
      </c>
      <c r="E11" s="26">
        <v>86.715739999999997</v>
      </c>
      <c r="F11" s="26">
        <v>187.59958</v>
      </c>
      <c r="G11" s="26">
        <v>261.79728499999999</v>
      </c>
      <c r="H11" s="26">
        <v>505.65713067682481</v>
      </c>
      <c r="I11" s="26">
        <v>1529.2</v>
      </c>
      <c r="J11" s="26">
        <v>3961.4</v>
      </c>
      <c r="K11" s="26">
        <v>7681.4</v>
      </c>
      <c r="L11" s="26">
        <v>12114.7</v>
      </c>
      <c r="M11" s="26">
        <v>17057.099999999999</v>
      </c>
      <c r="N11" s="63" t="s">
        <v>123</v>
      </c>
      <c r="O11" s="18"/>
      <c r="P11" s="15"/>
      <c r="Q11" s="12"/>
    </row>
    <row r="12" spans="1:17" s="13" customFormat="1" ht="16.5" thickBot="1" x14ac:dyDescent="0.3">
      <c r="A12" s="12"/>
      <c r="B12" s="16"/>
      <c r="C12" s="14"/>
      <c r="D12" s="62" t="s">
        <v>92</v>
      </c>
      <c r="E12" s="26">
        <v>212.49700000000001</v>
      </c>
      <c r="F12" s="26">
        <v>233.96700000000001</v>
      </c>
      <c r="G12" s="26">
        <v>235.37299999999999</v>
      </c>
      <c r="H12" s="26">
        <v>237.61799999999999</v>
      </c>
      <c r="I12" s="26">
        <v>225.2</v>
      </c>
      <c r="J12" s="26">
        <v>240.6</v>
      </c>
      <c r="K12" s="26">
        <v>249.5</v>
      </c>
      <c r="L12" s="26">
        <v>271.7</v>
      </c>
      <c r="M12" s="26">
        <v>293.8</v>
      </c>
      <c r="N12" s="63" t="s">
        <v>123</v>
      </c>
      <c r="O12" s="14"/>
      <c r="P12" s="15"/>
      <c r="Q12" s="12"/>
    </row>
    <row r="13" spans="1:17" s="13" customFormat="1" ht="16.5" thickBot="1" x14ac:dyDescent="0.3">
      <c r="A13" s="12"/>
      <c r="B13" s="16"/>
      <c r="C13" s="14"/>
      <c r="D13" s="62" t="s">
        <v>93</v>
      </c>
      <c r="E13" s="26">
        <v>1122.67</v>
      </c>
      <c r="F13" s="26">
        <v>1281.0650000000001</v>
      </c>
      <c r="G13" s="26">
        <v>1362.03</v>
      </c>
      <c r="H13" s="26">
        <v>1362.87</v>
      </c>
      <c r="I13" s="26">
        <v>812.9</v>
      </c>
      <c r="J13" s="26">
        <v>815.2</v>
      </c>
      <c r="K13" s="64">
        <v>819.5</v>
      </c>
      <c r="L13" s="26">
        <v>849.3</v>
      </c>
      <c r="M13" s="26">
        <v>981.6</v>
      </c>
      <c r="N13" s="63" t="s">
        <v>123</v>
      </c>
      <c r="O13" s="14"/>
      <c r="P13" s="15"/>
      <c r="Q13" s="12"/>
    </row>
    <row r="14" spans="1:17" s="13" customFormat="1" ht="16.5" thickBot="1" x14ac:dyDescent="0.3">
      <c r="A14" s="12"/>
      <c r="B14" s="16"/>
      <c r="C14" s="14"/>
      <c r="D14" s="62" t="s">
        <v>94</v>
      </c>
      <c r="E14" s="26">
        <v>4582.0360000000001</v>
      </c>
      <c r="F14" s="26">
        <v>5807.4160000000002</v>
      </c>
      <c r="G14" s="26">
        <v>5848.6710000000003</v>
      </c>
      <c r="H14" s="26">
        <v>5864.4430000000002</v>
      </c>
      <c r="I14" s="26">
        <v>5868.9</v>
      </c>
      <c r="J14" s="26">
        <v>6327.9</v>
      </c>
      <c r="K14" s="26">
        <v>7007.7</v>
      </c>
      <c r="L14" s="26">
        <v>8129.5</v>
      </c>
      <c r="M14" s="26">
        <v>9428.2999999999993</v>
      </c>
      <c r="N14" s="63" t="s">
        <v>123</v>
      </c>
      <c r="O14" s="14"/>
      <c r="P14" s="15"/>
      <c r="Q14" s="12"/>
    </row>
    <row r="15" spans="1:17" s="13" customFormat="1" ht="16.5" thickBot="1" x14ac:dyDescent="0.3">
      <c r="A15" s="12"/>
      <c r="B15" s="16"/>
      <c r="C15" s="14"/>
      <c r="D15" s="62" t="s">
        <v>95</v>
      </c>
      <c r="E15" s="26">
        <v>981.79899999999998</v>
      </c>
      <c r="F15" s="26">
        <v>993.995</v>
      </c>
      <c r="G15" s="26">
        <v>988.37699999999995</v>
      </c>
      <c r="H15" s="26">
        <v>981.50400000000002</v>
      </c>
      <c r="I15" s="26">
        <v>978.1</v>
      </c>
      <c r="J15" s="26">
        <v>980.6</v>
      </c>
      <c r="K15" s="26">
        <v>983.9</v>
      </c>
      <c r="L15" s="26">
        <v>985.2</v>
      </c>
      <c r="M15" s="26">
        <v>979.1</v>
      </c>
      <c r="N15" s="63" t="s">
        <v>123</v>
      </c>
      <c r="O15" s="14"/>
      <c r="P15" s="15"/>
      <c r="Q15" s="12"/>
    </row>
    <row r="16" spans="1:17" s="13" customFormat="1" ht="22.5" customHeight="1" x14ac:dyDescent="0.25">
      <c r="A16" s="12"/>
      <c r="B16" s="16"/>
      <c r="C16" s="14"/>
      <c r="D16" s="14"/>
      <c r="E16" s="14"/>
      <c r="F16" s="14"/>
      <c r="G16" s="30"/>
      <c r="H16" s="14"/>
      <c r="I16" s="29"/>
      <c r="J16" s="29"/>
      <c r="K16" s="29"/>
      <c r="L16" s="65"/>
      <c r="M16" s="65" t="s">
        <v>171</v>
      </c>
      <c r="N16" s="14"/>
      <c r="O16" s="14"/>
      <c r="P16" s="15"/>
      <c r="Q16" s="12"/>
    </row>
    <row r="17" spans="1:17" s="13" customFormat="1" ht="21" customHeight="1" x14ac:dyDescent="0.25">
      <c r="A17" s="12"/>
      <c r="B17" s="16"/>
      <c r="C17" s="14"/>
      <c r="D17" s="14"/>
      <c r="E17" s="14"/>
      <c r="F17" s="14"/>
      <c r="G17" s="14"/>
      <c r="H17" s="30"/>
      <c r="I17" s="14"/>
      <c r="J17" s="29"/>
      <c r="K17" s="29"/>
      <c r="L17" s="29"/>
      <c r="M17" s="65"/>
      <c r="N17" s="14"/>
      <c r="O17" s="14"/>
      <c r="P17" s="15"/>
      <c r="Q17" s="12"/>
    </row>
    <row r="18" spans="1:17" s="13" customFormat="1" ht="33.75" customHeight="1" x14ac:dyDescent="0.25">
      <c r="A18" s="12"/>
      <c r="B18" s="16"/>
      <c r="C18" s="14"/>
      <c r="D18" s="14"/>
      <c r="E18" s="14"/>
      <c r="F18" s="14"/>
      <c r="G18" s="14"/>
      <c r="H18" s="30"/>
      <c r="I18" s="14"/>
      <c r="J18" s="29"/>
      <c r="K18" s="29"/>
      <c r="L18" s="29"/>
      <c r="M18" s="65"/>
      <c r="N18" s="14"/>
      <c r="O18" s="14"/>
      <c r="P18" s="15"/>
      <c r="Q18" s="12"/>
    </row>
    <row r="19" spans="1:17" s="13" customFormat="1" ht="15" x14ac:dyDescent="0.25">
      <c r="A19" s="12"/>
      <c r="B19" s="1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5"/>
      <c r="Q19" s="12"/>
    </row>
    <row r="20" spans="1:17" s="13" customFormat="1" ht="15" x14ac:dyDescent="0.25">
      <c r="A20" s="12"/>
      <c r="B20" s="16"/>
      <c r="C20" s="14"/>
      <c r="D20" s="14"/>
      <c r="E20" s="14"/>
      <c r="F20" s="14"/>
      <c r="G20" s="14"/>
      <c r="H20" s="14"/>
      <c r="I20" s="14"/>
      <c r="J20" s="31"/>
      <c r="K20" s="14"/>
      <c r="L20" s="14"/>
      <c r="M20" s="14"/>
      <c r="N20" s="14"/>
      <c r="O20" s="14"/>
      <c r="P20" s="15"/>
      <c r="Q20" s="12"/>
    </row>
    <row r="21" spans="1:17" s="13" customFormat="1" ht="15" x14ac:dyDescent="0.25">
      <c r="A21" s="12"/>
      <c r="B21" s="16"/>
      <c r="C21" s="14"/>
      <c r="D21" s="14"/>
      <c r="E21" s="14"/>
      <c r="F21" s="14"/>
      <c r="G21" s="31"/>
      <c r="H21" s="32"/>
      <c r="I21" s="14"/>
      <c r="J21" s="31"/>
      <c r="K21" s="14"/>
      <c r="L21" s="14"/>
      <c r="M21" s="33"/>
      <c r="N21" s="33"/>
      <c r="O21" s="33"/>
      <c r="P21" s="15"/>
      <c r="Q21" s="12"/>
    </row>
    <row r="22" spans="1:17" s="13" customFormat="1" ht="41.25" customHeight="1" x14ac:dyDescent="0.25">
      <c r="A22" s="12"/>
      <c r="B22" s="16"/>
      <c r="C22" s="14"/>
      <c r="D22" s="14"/>
      <c r="E22" s="14"/>
      <c r="F22" s="14"/>
      <c r="G22" s="31"/>
      <c r="H22" s="32"/>
      <c r="I22" s="14"/>
      <c r="J22" s="31"/>
      <c r="K22" s="14"/>
      <c r="L22" s="14"/>
      <c r="M22" s="33"/>
      <c r="N22" s="34"/>
      <c r="O22" s="34"/>
      <c r="P22" s="15"/>
      <c r="Q22" s="12"/>
    </row>
    <row r="23" spans="1:17" s="13" customFormat="1" ht="15" x14ac:dyDescent="0.25">
      <c r="A23" s="12"/>
      <c r="B23" s="16"/>
      <c r="C23" s="14"/>
      <c r="D23" s="14"/>
      <c r="E23" s="14"/>
      <c r="F23" s="14"/>
      <c r="G23" s="31"/>
      <c r="H23" s="32"/>
      <c r="I23" s="14"/>
      <c r="J23" s="31"/>
      <c r="K23" s="14"/>
      <c r="L23" s="14"/>
      <c r="M23" s="33"/>
      <c r="N23" s="35"/>
      <c r="O23" s="36"/>
      <c r="P23" s="15"/>
      <c r="Q23" s="12"/>
    </row>
    <row r="24" spans="1:17" s="13" customFormat="1" ht="15" x14ac:dyDescent="0.25">
      <c r="A24" s="12"/>
      <c r="B24" s="16"/>
      <c r="C24" s="14"/>
      <c r="D24" s="14"/>
      <c r="E24" s="14"/>
      <c r="F24" s="14"/>
      <c r="G24" s="31"/>
      <c r="H24" s="14"/>
      <c r="I24" s="14"/>
      <c r="J24" s="31"/>
      <c r="K24" s="14"/>
      <c r="L24" s="14"/>
      <c r="M24" s="33"/>
      <c r="N24" s="35"/>
      <c r="O24" s="36"/>
      <c r="P24" s="15"/>
      <c r="Q24" s="12"/>
    </row>
    <row r="25" spans="1:17" s="13" customFormat="1" ht="28.5" customHeight="1" x14ac:dyDescent="0.25">
      <c r="A25" s="12"/>
      <c r="B25" s="16"/>
      <c r="C25" s="14"/>
      <c r="D25" s="14"/>
      <c r="E25" s="14"/>
      <c r="F25" s="14"/>
      <c r="G25" s="14"/>
      <c r="H25" s="14"/>
      <c r="I25" s="14"/>
      <c r="J25" s="31"/>
      <c r="K25" s="14"/>
      <c r="L25" s="14"/>
      <c r="M25" s="33"/>
      <c r="N25" s="35"/>
      <c r="O25" s="36"/>
      <c r="P25" s="15"/>
      <c r="Q25" s="12"/>
    </row>
    <row r="26" spans="1:17" s="13" customFormat="1" ht="14.25" customHeight="1" x14ac:dyDescent="0.25">
      <c r="A26" s="12"/>
      <c r="B26" s="1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5"/>
      <c r="Q26" s="12"/>
    </row>
    <row r="27" spans="1:17" s="13" customFormat="1" ht="15" customHeight="1" x14ac:dyDescent="0.25">
      <c r="A27" s="12"/>
      <c r="B27" s="16"/>
      <c r="C27" s="14"/>
      <c r="D27" s="14"/>
      <c r="E27" s="14"/>
      <c r="F27" s="38"/>
      <c r="G27" s="38"/>
      <c r="H27" s="38"/>
      <c r="I27" s="38"/>
      <c r="J27" s="37"/>
      <c r="K27" s="37"/>
      <c r="L27" s="37"/>
      <c r="M27" s="14"/>
      <c r="N27" s="14"/>
      <c r="O27" s="14"/>
      <c r="P27" s="15"/>
      <c r="Q27" s="12"/>
    </row>
    <row r="28" spans="1:17" s="13" customFormat="1" ht="21.75" customHeight="1" x14ac:dyDescent="0.25">
      <c r="A28" s="12"/>
      <c r="B28" s="16"/>
      <c r="C28" s="14"/>
      <c r="D28" s="14"/>
      <c r="E28" s="14"/>
      <c r="F28" s="38"/>
      <c r="G28" s="38"/>
      <c r="H28" s="38"/>
      <c r="I28" s="38"/>
      <c r="J28" s="37"/>
      <c r="K28" s="37"/>
      <c r="L28" s="37"/>
      <c r="M28" s="14"/>
      <c r="N28" s="14"/>
      <c r="O28" s="14"/>
      <c r="P28" s="15"/>
      <c r="Q28" s="12"/>
    </row>
    <row r="29" spans="1:17" s="13" customFormat="1" ht="15" x14ac:dyDescent="0.25">
      <c r="A29" s="12"/>
      <c r="B29" s="16"/>
      <c r="C29" s="14"/>
      <c r="D29" s="14"/>
      <c r="E29" s="14"/>
      <c r="F29" s="38"/>
      <c r="G29" s="38"/>
      <c r="H29" s="38"/>
      <c r="I29" s="38"/>
      <c r="J29" s="37"/>
      <c r="K29" s="37"/>
      <c r="L29" s="37"/>
      <c r="M29" s="14"/>
      <c r="N29" s="14"/>
      <c r="O29" s="14"/>
      <c r="P29" s="15"/>
      <c r="Q29" s="12"/>
    </row>
    <row r="30" spans="1:17" s="13" customFormat="1" ht="15" x14ac:dyDescent="0.25">
      <c r="A30" s="12"/>
      <c r="B30" s="16"/>
      <c r="C30" s="14"/>
      <c r="D30" s="14"/>
      <c r="E30" s="14"/>
      <c r="F30" s="38"/>
      <c r="G30" s="38"/>
      <c r="H30" s="38"/>
      <c r="I30" s="38"/>
      <c r="J30" s="37"/>
      <c r="K30" s="37"/>
      <c r="L30" s="37"/>
      <c r="M30" s="14"/>
      <c r="N30" s="14"/>
      <c r="O30" s="14"/>
      <c r="P30" s="15"/>
      <c r="Q30" s="12"/>
    </row>
    <row r="31" spans="1:17" s="13" customFormat="1" ht="15" x14ac:dyDescent="0.25">
      <c r="A31" s="12"/>
      <c r="B31" s="16"/>
      <c r="C31" s="14"/>
      <c r="D31" s="14"/>
      <c r="E31" s="14"/>
      <c r="F31" s="38"/>
      <c r="G31" s="38"/>
      <c r="H31" s="38"/>
      <c r="I31" s="38"/>
      <c r="J31" s="37"/>
      <c r="K31" s="37"/>
      <c r="L31" s="37"/>
      <c r="M31" s="14"/>
      <c r="N31" s="14"/>
      <c r="O31" s="14"/>
      <c r="P31" s="15"/>
      <c r="Q31" s="12"/>
    </row>
    <row r="32" spans="1:17" s="13" customFormat="1" ht="15" x14ac:dyDescent="0.25">
      <c r="A32" s="12"/>
      <c r="B32" s="16"/>
      <c r="C32" s="14"/>
      <c r="D32" s="14"/>
      <c r="E32" s="14"/>
      <c r="F32" s="38"/>
      <c r="G32" s="38"/>
      <c r="H32" s="38"/>
      <c r="I32" s="38"/>
      <c r="J32" s="66"/>
      <c r="K32" s="14"/>
      <c r="L32" s="37"/>
      <c r="M32" s="14"/>
      <c r="N32" s="14"/>
      <c r="O32" s="14"/>
      <c r="P32" s="15"/>
      <c r="Q32" s="12"/>
    </row>
    <row r="33" spans="1:17" s="13" customFormat="1" ht="15" x14ac:dyDescent="0.25">
      <c r="A33" s="12"/>
      <c r="B33" s="16"/>
      <c r="C33" s="14"/>
      <c r="D33" s="14"/>
      <c r="E33" s="14"/>
      <c r="F33" s="38"/>
      <c r="G33" s="14"/>
      <c r="H33" s="37"/>
      <c r="I33" s="67"/>
      <c r="J33" s="66"/>
      <c r="K33" s="14"/>
      <c r="L33" s="37"/>
      <c r="M33" s="14"/>
      <c r="N33" s="14"/>
      <c r="O33" s="14"/>
      <c r="P33" s="15"/>
      <c r="Q33" s="12"/>
    </row>
    <row r="34" spans="1:17" s="13" customFormat="1" ht="15" x14ac:dyDescent="0.25">
      <c r="A34" s="12"/>
      <c r="B34" s="16"/>
      <c r="C34" s="14"/>
      <c r="D34" s="14"/>
      <c r="E34" s="14"/>
      <c r="F34" s="38"/>
      <c r="G34" s="14"/>
      <c r="H34" s="37"/>
      <c r="I34" s="67"/>
      <c r="J34" s="66"/>
      <c r="K34" s="14"/>
      <c r="L34" s="37"/>
      <c r="M34" s="14"/>
      <c r="N34" s="14"/>
      <c r="O34" s="14"/>
      <c r="P34" s="15"/>
      <c r="Q34" s="12"/>
    </row>
    <row r="35" spans="1:17" s="13" customFormat="1" ht="15" x14ac:dyDescent="0.25">
      <c r="A35" s="12"/>
      <c r="B35" s="16"/>
      <c r="C35" s="14"/>
      <c r="D35" s="14"/>
      <c r="E35" s="14"/>
      <c r="F35" s="38"/>
      <c r="G35" s="14"/>
      <c r="H35" s="37"/>
      <c r="I35" s="67"/>
      <c r="J35" s="66"/>
      <c r="K35" s="14"/>
      <c r="L35" s="37"/>
      <c r="M35" s="14"/>
      <c r="N35" s="14"/>
      <c r="O35" s="14"/>
      <c r="P35" s="15"/>
      <c r="Q35" s="12"/>
    </row>
    <row r="36" spans="1:17" s="13" customFormat="1" ht="15" x14ac:dyDescent="0.25">
      <c r="A36" s="12"/>
      <c r="B36" s="16"/>
      <c r="C36" s="14"/>
      <c r="D36" s="14"/>
      <c r="E36" s="14"/>
      <c r="F36" s="38"/>
      <c r="G36" s="14"/>
      <c r="H36" s="37"/>
      <c r="I36" s="67"/>
      <c r="J36" s="66"/>
      <c r="K36" s="14"/>
      <c r="L36" s="37"/>
      <c r="M36" s="14"/>
      <c r="N36" s="14"/>
      <c r="O36" s="14"/>
      <c r="P36" s="15"/>
      <c r="Q36" s="12"/>
    </row>
    <row r="37" spans="1:17" s="13" customFormat="1" ht="15" x14ac:dyDescent="0.25">
      <c r="A37" s="12"/>
      <c r="B37" s="16"/>
      <c r="C37" s="14"/>
      <c r="D37" s="14"/>
      <c r="E37" s="14"/>
      <c r="F37" s="38"/>
      <c r="G37" s="14"/>
      <c r="H37" s="37"/>
      <c r="I37" s="67"/>
      <c r="J37" s="66"/>
      <c r="K37" s="14"/>
      <c r="L37" s="37"/>
      <c r="M37" s="14"/>
      <c r="N37" s="14"/>
      <c r="O37" s="14"/>
      <c r="P37" s="15"/>
      <c r="Q37" s="12"/>
    </row>
    <row r="38" spans="1:17" s="13" customFormat="1" ht="15" x14ac:dyDescent="0.25">
      <c r="A38" s="12"/>
      <c r="B38" s="16"/>
      <c r="C38" s="14"/>
      <c r="D38" s="14"/>
      <c r="E38" s="14"/>
      <c r="F38" s="38"/>
      <c r="G38" s="14"/>
      <c r="H38" s="37"/>
      <c r="I38" s="67"/>
      <c r="J38" s="66"/>
      <c r="K38" s="14"/>
      <c r="L38" s="37"/>
      <c r="M38" s="14"/>
      <c r="N38" s="14"/>
      <c r="O38" s="14"/>
      <c r="P38" s="15"/>
      <c r="Q38" s="12"/>
    </row>
    <row r="39" spans="1:17" s="13" customFormat="1" ht="15" x14ac:dyDescent="0.25">
      <c r="A39" s="12"/>
      <c r="B39" s="16"/>
      <c r="C39" s="14"/>
      <c r="D39" s="14"/>
      <c r="E39" s="14"/>
      <c r="F39" s="38"/>
      <c r="G39" s="14"/>
      <c r="H39" s="37"/>
      <c r="I39" s="67"/>
      <c r="J39" s="66"/>
      <c r="K39" s="14"/>
      <c r="L39" s="37"/>
      <c r="M39" s="14"/>
      <c r="N39" s="14"/>
      <c r="O39" s="14"/>
      <c r="P39" s="15"/>
      <c r="Q39" s="12"/>
    </row>
    <row r="40" spans="1:17" s="13" customFormat="1" ht="15" x14ac:dyDescent="0.25">
      <c r="A40" s="12"/>
      <c r="B40" s="16"/>
      <c r="C40" s="14"/>
      <c r="D40" s="14"/>
      <c r="E40" s="14"/>
      <c r="F40" s="38"/>
      <c r="G40" s="14"/>
      <c r="H40" s="37"/>
      <c r="I40" s="67"/>
      <c r="J40" s="66"/>
      <c r="K40" s="14"/>
      <c r="L40" s="37"/>
      <c r="M40" s="14"/>
      <c r="N40" s="14"/>
      <c r="O40" s="14"/>
      <c r="P40" s="15"/>
      <c r="Q40" s="12"/>
    </row>
    <row r="41" spans="1:17" s="13" customFormat="1" ht="15" x14ac:dyDescent="0.25">
      <c r="A41" s="12"/>
      <c r="B41" s="16"/>
      <c r="C41" s="14"/>
      <c r="D41" s="14"/>
      <c r="E41" s="14"/>
      <c r="F41" s="38"/>
      <c r="G41" s="14"/>
      <c r="H41" s="37"/>
      <c r="I41" s="67"/>
      <c r="J41" s="66"/>
      <c r="K41" s="14"/>
      <c r="L41" s="37"/>
      <c r="M41" s="14"/>
      <c r="N41" s="14"/>
      <c r="O41" s="14"/>
      <c r="P41" s="15"/>
      <c r="Q41" s="12"/>
    </row>
    <row r="42" spans="1:17" s="13" customFormat="1" ht="15" x14ac:dyDescent="0.25">
      <c r="A42" s="12"/>
      <c r="B42" s="16"/>
      <c r="C42" s="14"/>
      <c r="D42" s="14"/>
      <c r="E42" s="14"/>
      <c r="F42" s="38"/>
      <c r="G42" s="14"/>
      <c r="H42" s="37"/>
      <c r="I42" s="67"/>
      <c r="J42" s="66"/>
      <c r="K42" s="14"/>
      <c r="L42" s="37"/>
      <c r="M42" s="14"/>
      <c r="N42" s="14"/>
      <c r="O42" s="14"/>
      <c r="P42" s="15"/>
      <c r="Q42" s="12"/>
    </row>
    <row r="43" spans="1:17" s="13" customFormat="1" ht="15" x14ac:dyDescent="0.25">
      <c r="A43" s="12"/>
      <c r="B43" s="16"/>
      <c r="C43" s="14"/>
      <c r="D43" s="14"/>
      <c r="E43" s="14"/>
      <c r="F43" s="38"/>
      <c r="G43" s="14"/>
      <c r="H43" s="37"/>
      <c r="I43" s="67"/>
      <c r="J43" s="66"/>
      <c r="K43" s="14"/>
      <c r="L43" s="37"/>
      <c r="M43" s="14"/>
      <c r="N43" s="14"/>
      <c r="O43" s="14"/>
      <c r="P43" s="15"/>
      <c r="Q43" s="12"/>
    </row>
    <row r="44" spans="1:17" s="13" customFormat="1" ht="15" x14ac:dyDescent="0.25">
      <c r="A44" s="12"/>
      <c r="B44" s="16"/>
      <c r="C44" s="14"/>
      <c r="D44" s="14"/>
      <c r="E44" s="14"/>
      <c r="F44" s="38"/>
      <c r="G44" s="14"/>
      <c r="H44" s="37"/>
      <c r="I44" s="67"/>
      <c r="J44" s="66"/>
      <c r="K44" s="14"/>
      <c r="L44" s="37"/>
      <c r="M44" s="14"/>
      <c r="N44" s="14"/>
      <c r="O44" s="14"/>
      <c r="P44" s="15"/>
      <c r="Q44" s="12"/>
    </row>
    <row r="45" spans="1:17" s="13" customFormat="1" ht="15" x14ac:dyDescent="0.25">
      <c r="A45" s="12"/>
      <c r="B45" s="16"/>
      <c r="C45" s="14"/>
      <c r="D45" s="14"/>
      <c r="E45" s="14"/>
      <c r="F45" s="38"/>
      <c r="G45" s="14"/>
      <c r="H45" s="37"/>
      <c r="I45" s="67"/>
      <c r="J45" s="66"/>
      <c r="K45" s="14"/>
      <c r="L45" s="37"/>
      <c r="M45" s="14"/>
      <c r="N45" s="14"/>
      <c r="O45" s="14"/>
      <c r="P45" s="15"/>
      <c r="Q45" s="12"/>
    </row>
    <row r="46" spans="1:17" s="13" customFormat="1" ht="18.75" x14ac:dyDescent="0.25">
      <c r="A46" s="12"/>
      <c r="B46" s="16"/>
      <c r="C46" s="14"/>
      <c r="D46" s="14"/>
      <c r="E46" s="14"/>
      <c r="F46" s="38"/>
      <c r="G46" s="14"/>
      <c r="H46" s="37"/>
      <c r="I46" s="67"/>
      <c r="J46" s="66"/>
      <c r="K46" s="14"/>
      <c r="L46" s="37"/>
      <c r="M46" s="39"/>
      <c r="N46" s="39"/>
      <c r="O46" s="39"/>
      <c r="P46" s="68"/>
      <c r="Q46" s="12"/>
    </row>
    <row r="47" spans="1:17" s="13" customFormat="1" ht="15" x14ac:dyDescent="0.25">
      <c r="A47" s="12"/>
      <c r="B47" s="16"/>
      <c r="C47" s="14"/>
      <c r="D47" s="14"/>
      <c r="E47" s="14"/>
      <c r="F47" s="14"/>
      <c r="G47" s="14"/>
      <c r="H47" s="14"/>
      <c r="I47" s="37"/>
      <c r="J47" s="18"/>
      <c r="K47" s="40"/>
      <c r="L47" s="40"/>
      <c r="M47" s="14"/>
      <c r="N47" s="14"/>
      <c r="O47" s="14"/>
      <c r="P47" s="15"/>
      <c r="Q47" s="12"/>
    </row>
    <row r="48" spans="1:17" s="13" customFormat="1" ht="15" x14ac:dyDescent="0.25">
      <c r="A48" s="12"/>
      <c r="B48" s="16"/>
      <c r="C48" s="14"/>
      <c r="D48" s="14"/>
      <c r="E48" s="14"/>
      <c r="F48" s="14"/>
      <c r="G48" s="14"/>
      <c r="H48" s="14"/>
      <c r="I48" s="41"/>
      <c r="J48" s="18"/>
      <c r="K48" s="35"/>
      <c r="L48" s="35"/>
      <c r="M48" s="14"/>
      <c r="N48" s="14"/>
      <c r="O48" s="14"/>
      <c r="P48" s="15"/>
      <c r="Q48" s="12"/>
    </row>
    <row r="49" spans="1:18" s="13" customFormat="1" ht="15" x14ac:dyDescent="0.25">
      <c r="A49" s="12"/>
      <c r="B49" s="16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5"/>
      <c r="Q49" s="44"/>
      <c r="R49" s="45"/>
    </row>
    <row r="50" spans="1:18" s="13" customFormat="1" ht="15" customHeight="1" thickBot="1" x14ac:dyDescent="0.3">
      <c r="A50" s="12"/>
      <c r="B50" s="16"/>
      <c r="C50" s="14"/>
      <c r="D50" s="14"/>
      <c r="E50" s="14"/>
      <c r="F50" s="20" t="s">
        <v>96</v>
      </c>
      <c r="G50" s="54" t="s">
        <v>17</v>
      </c>
      <c r="H50" s="54" t="s">
        <v>92</v>
      </c>
      <c r="I50" s="54" t="s">
        <v>93</v>
      </c>
      <c r="J50" s="54" t="s">
        <v>94</v>
      </c>
      <c r="K50" s="54" t="s">
        <v>95</v>
      </c>
      <c r="L50" s="14"/>
      <c r="M50" s="14"/>
      <c r="N50" s="14"/>
      <c r="O50" s="14"/>
      <c r="P50" s="15"/>
      <c r="Q50" s="44"/>
      <c r="R50" s="45"/>
    </row>
    <row r="51" spans="1:18" s="13" customFormat="1" ht="17.25" thickTop="1" thickBot="1" x14ac:dyDescent="0.3">
      <c r="A51" s="12"/>
      <c r="B51" s="16"/>
      <c r="C51" s="14"/>
      <c r="D51" s="14"/>
      <c r="E51" s="14"/>
      <c r="F51" s="62" t="s">
        <v>90</v>
      </c>
      <c r="G51" s="26">
        <f>M11</f>
        <v>17057.099999999999</v>
      </c>
      <c r="H51" s="26">
        <f>M12</f>
        <v>293.8</v>
      </c>
      <c r="I51" s="26">
        <f>M13</f>
        <v>981.6</v>
      </c>
      <c r="J51" s="26">
        <f>M14</f>
        <v>9428.2999999999993</v>
      </c>
      <c r="K51" s="26">
        <f>M15</f>
        <v>979.1</v>
      </c>
      <c r="L51" s="14"/>
      <c r="M51" s="14"/>
      <c r="N51" s="14"/>
      <c r="O51" s="14"/>
      <c r="P51" s="15"/>
      <c r="Q51" s="44"/>
      <c r="R51" s="45"/>
    </row>
    <row r="52" spans="1:18" s="13" customFormat="1" ht="15" x14ac:dyDescent="0.25">
      <c r="A52" s="12"/>
      <c r="B52" s="16"/>
      <c r="C52" s="14"/>
      <c r="D52" s="14"/>
      <c r="E52" s="14"/>
      <c r="F52" s="14"/>
      <c r="G52" s="55"/>
      <c r="H52" s="55"/>
      <c r="I52" s="55"/>
      <c r="J52" s="55"/>
      <c r="K52" s="55"/>
      <c r="L52" s="14"/>
      <c r="M52" s="14"/>
      <c r="N52" s="14"/>
      <c r="O52" s="14"/>
      <c r="P52" s="15"/>
      <c r="Q52" s="44"/>
      <c r="R52" s="45"/>
    </row>
    <row r="53" spans="1:18" s="13" customFormat="1" ht="15" x14ac:dyDescent="0.25">
      <c r="A53" s="12"/>
      <c r="B53" s="16"/>
      <c r="C53" s="14"/>
      <c r="D53" s="14"/>
      <c r="E53" s="14"/>
      <c r="F53" s="14"/>
      <c r="G53" s="55"/>
      <c r="H53" s="55"/>
      <c r="I53" s="55"/>
      <c r="J53" s="55"/>
      <c r="K53" s="55"/>
      <c r="L53" s="14"/>
      <c r="M53" s="14"/>
      <c r="N53" s="14"/>
      <c r="O53" s="14"/>
      <c r="P53" s="15"/>
      <c r="Q53" s="44"/>
      <c r="R53" s="45"/>
    </row>
    <row r="54" spans="1:18" s="13" customFormat="1" ht="15" x14ac:dyDescent="0.25">
      <c r="A54" s="12"/>
      <c r="B54" s="16"/>
      <c r="C54" s="14"/>
      <c r="D54" s="14"/>
      <c r="E54" s="14"/>
      <c r="F54" s="14"/>
      <c r="G54" s="55"/>
      <c r="H54" s="55"/>
      <c r="I54" s="55"/>
      <c r="J54" s="55"/>
      <c r="K54" s="55"/>
      <c r="L54" s="14"/>
      <c r="M54" s="14"/>
      <c r="N54" s="14"/>
      <c r="O54" s="14"/>
      <c r="P54" s="15"/>
      <c r="Q54" s="44"/>
      <c r="R54" s="45"/>
    </row>
    <row r="55" spans="1:18" s="13" customFormat="1" ht="15" x14ac:dyDescent="0.25">
      <c r="A55" s="12"/>
      <c r="B55" s="16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5"/>
      <c r="Q55" s="44"/>
      <c r="R55" s="45"/>
    </row>
    <row r="56" spans="1:18" s="13" customFormat="1" ht="15" x14ac:dyDescent="0.25">
      <c r="A56" s="12"/>
      <c r="B56" s="16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5"/>
      <c r="Q56" s="44"/>
      <c r="R56" s="45"/>
    </row>
    <row r="57" spans="1:18" s="13" customFormat="1" ht="15" x14ac:dyDescent="0.25">
      <c r="A57" s="12"/>
      <c r="B57" s="16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5"/>
      <c r="Q57" s="44"/>
      <c r="R57" s="45"/>
    </row>
    <row r="58" spans="1:18" s="13" customFormat="1" ht="15" x14ac:dyDescent="0.25">
      <c r="A58" s="12"/>
      <c r="B58" s="16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5"/>
      <c r="Q58" s="44"/>
      <c r="R58" s="45"/>
    </row>
    <row r="59" spans="1:18" s="13" customFormat="1" ht="15" x14ac:dyDescent="0.25">
      <c r="A59" s="12"/>
      <c r="B59" s="16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5"/>
      <c r="Q59" s="44"/>
      <c r="R59" s="45"/>
    </row>
    <row r="60" spans="1:18" s="13" customFormat="1" ht="15" x14ac:dyDescent="0.25">
      <c r="A60" s="12"/>
      <c r="B60" s="16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5"/>
      <c r="Q60" s="44"/>
      <c r="R60" s="45"/>
    </row>
    <row r="61" spans="1:18" s="13" customFormat="1" ht="15" x14ac:dyDescent="0.25">
      <c r="A61" s="12"/>
      <c r="B61" s="16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5"/>
      <c r="Q61" s="44"/>
      <c r="R61" s="45"/>
    </row>
    <row r="62" spans="1:18" s="13" customFormat="1" ht="15" x14ac:dyDescent="0.25">
      <c r="A62" s="12"/>
      <c r="B62" s="16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5"/>
      <c r="Q62" s="44"/>
      <c r="R62" s="45"/>
    </row>
    <row r="63" spans="1:18" s="13" customFormat="1" ht="15" x14ac:dyDescent="0.25">
      <c r="A63" s="12"/>
      <c r="B63" s="16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5"/>
      <c r="Q63" s="44"/>
      <c r="R63" s="45"/>
    </row>
    <row r="64" spans="1:18" s="13" customFormat="1" ht="15" x14ac:dyDescent="0.25">
      <c r="A64" s="12"/>
      <c r="B64" s="16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5"/>
      <c r="Q64" s="44"/>
      <c r="R64" s="45"/>
    </row>
    <row r="65" spans="1:18" s="13" customFormat="1" ht="15" x14ac:dyDescent="0.25">
      <c r="A65" s="12"/>
      <c r="B65" s="16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5"/>
      <c r="Q65" s="44"/>
      <c r="R65" s="45"/>
    </row>
    <row r="66" spans="1:18" s="13" customFormat="1" ht="15" x14ac:dyDescent="0.25">
      <c r="A66" s="12"/>
      <c r="B66" s="16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5"/>
      <c r="Q66" s="44"/>
      <c r="R66" s="45"/>
    </row>
    <row r="67" spans="1:18" s="13" customFormat="1" ht="15" x14ac:dyDescent="0.25">
      <c r="A67" s="12"/>
      <c r="B67" s="16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5"/>
      <c r="Q67" s="44"/>
      <c r="R67" s="45"/>
    </row>
    <row r="68" spans="1:18" s="13" customFormat="1" ht="15" x14ac:dyDescent="0.25">
      <c r="A68" s="12"/>
      <c r="B68" s="16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5"/>
      <c r="Q68" s="44"/>
      <c r="R68" s="45"/>
    </row>
    <row r="69" spans="1:18" s="13" customFormat="1" ht="15" x14ac:dyDescent="0.25">
      <c r="A69" s="12"/>
      <c r="B69" s="16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5"/>
      <c r="Q69" s="44"/>
      <c r="R69" s="45"/>
    </row>
    <row r="70" spans="1:18" s="13" customFormat="1" ht="15" x14ac:dyDescent="0.25">
      <c r="A70" s="12"/>
      <c r="B70" s="16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5"/>
      <c r="Q70" s="44"/>
      <c r="R70" s="45"/>
    </row>
    <row r="71" spans="1:18" s="13" customFormat="1" ht="15" x14ac:dyDescent="0.25">
      <c r="A71" s="12"/>
      <c r="B71" s="16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5"/>
      <c r="Q71" s="44"/>
      <c r="R71" s="45"/>
    </row>
    <row r="72" spans="1:18" s="13" customFormat="1" ht="15" x14ac:dyDescent="0.25">
      <c r="A72" s="12"/>
      <c r="B72" s="16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5"/>
      <c r="Q72" s="44"/>
      <c r="R72" s="45"/>
    </row>
    <row r="73" spans="1:18" s="13" customFormat="1" ht="15" x14ac:dyDescent="0.25">
      <c r="A73" s="12"/>
      <c r="B73" s="16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5"/>
      <c r="Q73" s="44"/>
      <c r="R73" s="45"/>
    </row>
    <row r="74" spans="1:18" s="13" customFormat="1" ht="15" x14ac:dyDescent="0.25">
      <c r="A74" s="12"/>
      <c r="B74" s="16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5"/>
      <c r="Q74" s="44"/>
      <c r="R74" s="45"/>
    </row>
    <row r="75" spans="1:18" ht="15" x14ac:dyDescent="0.25">
      <c r="B75" s="16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5"/>
      <c r="Q75" s="44"/>
      <c r="R75" s="44"/>
    </row>
    <row r="76" spans="1:18" ht="15" x14ac:dyDescent="0.25">
      <c r="B76" s="16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5"/>
      <c r="Q76" s="44"/>
      <c r="R76" s="44"/>
    </row>
    <row r="77" spans="1:18" ht="15" x14ac:dyDescent="0.25">
      <c r="B77" s="16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5"/>
      <c r="Q77" s="44"/>
      <c r="R77" s="44"/>
    </row>
    <row r="78" spans="1:18" ht="15" x14ac:dyDescent="0.25">
      <c r="B78" s="16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5"/>
      <c r="Q78" s="44"/>
      <c r="R78" s="44"/>
    </row>
    <row r="79" spans="1:18" ht="15" x14ac:dyDescent="0.25">
      <c r="B79" s="16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5"/>
      <c r="Q79" s="44"/>
      <c r="R79" s="44"/>
    </row>
    <row r="80" spans="1:18" ht="15" x14ac:dyDescent="0.25">
      <c r="B80" s="16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5"/>
      <c r="Q80" s="44"/>
      <c r="R80" s="44"/>
    </row>
    <row r="81" spans="2:18" ht="15" x14ac:dyDescent="0.2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5"/>
      <c r="Q81" s="44"/>
      <c r="R81" s="44"/>
    </row>
    <row r="82" spans="2:18" ht="15" x14ac:dyDescent="0.2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5"/>
      <c r="Q82" s="44"/>
      <c r="R82" s="44"/>
    </row>
    <row r="83" spans="2:18" ht="15" x14ac:dyDescent="0.2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5"/>
      <c r="Q83" s="44"/>
      <c r="R83" s="44"/>
    </row>
    <row r="84" spans="2:18" ht="15" x14ac:dyDescent="0.2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5"/>
      <c r="Q84" s="44"/>
      <c r="R84" s="44"/>
    </row>
    <row r="85" spans="2:18" ht="15" x14ac:dyDescent="0.2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5"/>
      <c r="Q85" s="44"/>
      <c r="R85" s="44"/>
    </row>
    <row r="86" spans="2:18" ht="15" x14ac:dyDescent="0.2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5"/>
      <c r="Q86" s="44"/>
      <c r="R86" s="44"/>
    </row>
    <row r="87" spans="2:18" ht="15" x14ac:dyDescent="0.2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5"/>
      <c r="Q87" s="44"/>
      <c r="R87" s="44"/>
    </row>
    <row r="88" spans="2:18" ht="15.75" thickBot="1" x14ac:dyDescent="0.3">
      <c r="B88" s="49"/>
      <c r="C88" s="50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2"/>
    </row>
    <row r="89" spans="2:18" s="53" customFormat="1" ht="15" x14ac:dyDescent="0.25"/>
    <row r="90" spans="2:18" s="53" customFormat="1" ht="15" x14ac:dyDescent="0.25"/>
    <row r="91" spans="2:18" s="53" customFormat="1" ht="15" x14ac:dyDescent="0.25"/>
    <row r="92" spans="2:18" s="53" customFormat="1" ht="15" x14ac:dyDescent="0.25"/>
    <row r="93" spans="2:18" s="53" customFormat="1" ht="15" x14ac:dyDescent="0.25"/>
    <row r="94" spans="2:18" s="53" customFormat="1" ht="15" x14ac:dyDescent="0.25"/>
    <row r="95" spans="2:18" s="53" customFormat="1" ht="15" x14ac:dyDescent="0.25"/>
    <row r="96" spans="2:18" s="53" customFormat="1" ht="15" x14ac:dyDescent="0.25"/>
    <row r="97" s="53" customFormat="1" ht="15" x14ac:dyDescent="0.25"/>
    <row r="98" s="53" customFormat="1" ht="15" x14ac:dyDescent="0.25"/>
    <row r="99" s="53" customFormat="1" ht="15" x14ac:dyDescent="0.25"/>
    <row r="100" s="53" customFormat="1" ht="15" x14ac:dyDescent="0.25"/>
    <row r="101" ht="15" x14ac:dyDescent="0.25"/>
    <row r="102" ht="15" x14ac:dyDescent="0.25"/>
  </sheetData>
  <mergeCells count="3">
    <mergeCell ref="B2:P2"/>
    <mergeCell ref="B3:P3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72"/>
  <sheetViews>
    <sheetView topLeftCell="B1" zoomScale="70" zoomScaleNormal="70" workbookViewId="0">
      <selection activeCell="I5" sqref="I5"/>
    </sheetView>
  </sheetViews>
  <sheetFormatPr defaultColWidth="0" defaultRowHeight="0" customHeight="1" zeroHeight="1" x14ac:dyDescent="0.25"/>
  <cols>
    <col min="1" max="1" width="4.140625" style="12" customWidth="1"/>
    <col min="2" max="16" width="20.42578125" style="12" customWidth="1"/>
    <col min="17" max="17" width="5.7109375" style="12" customWidth="1"/>
    <col min="18" max="18" width="10.5703125" style="12" hidden="1" customWidth="1"/>
    <col min="19" max="19" width="9.140625" style="12" hidden="1" customWidth="1"/>
    <col min="20" max="20" width="10" style="12" hidden="1" customWidth="1"/>
    <col min="21" max="21" width="9.140625" style="12" hidden="1" customWidth="1"/>
    <col min="22" max="22" width="18.7109375" style="12" hidden="1" customWidth="1"/>
    <col min="23" max="23" width="10.5703125" style="12" hidden="1" customWidth="1"/>
    <col min="24" max="24" width="9.140625" style="12" hidden="1" customWidth="1"/>
    <col min="25" max="25" width="10" style="12" hidden="1" customWidth="1"/>
    <col min="26" max="26" width="9.140625" style="12" hidden="1" customWidth="1"/>
    <col min="27" max="32" width="18.7109375" style="12" hidden="1" customWidth="1"/>
    <col min="33" max="16384" width="9.140625" style="12" hidden="1"/>
  </cols>
  <sheetData>
    <row r="1" spans="1:18" ht="15" x14ac:dyDescent="0.25"/>
    <row r="2" spans="1:18" s="13" customFormat="1" ht="46.5" x14ac:dyDescent="0.25">
      <c r="A2" s="12"/>
      <c r="B2" s="169" t="s">
        <v>99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2"/>
    </row>
    <row r="3" spans="1:18" s="13" customFormat="1" ht="27" customHeight="1" thickBot="1" x14ac:dyDescent="0.3">
      <c r="A3" s="12"/>
      <c r="B3" s="170" t="s">
        <v>193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2"/>
    </row>
    <row r="4" spans="1:18" s="13" customFormat="1" ht="21.75" thickBot="1" x14ac:dyDescent="0.3">
      <c r="A4" s="12"/>
      <c r="B4" s="171" t="s">
        <v>128</v>
      </c>
      <c r="C4" s="172"/>
      <c r="D4" s="17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  <c r="Q4" s="12"/>
    </row>
    <row r="5" spans="1:18" s="13" customFormat="1" ht="15" x14ac:dyDescent="0.25">
      <c r="A5" s="12"/>
      <c r="B5" s="16"/>
      <c r="C5" s="14"/>
      <c r="D5" s="14"/>
      <c r="E5" s="17"/>
      <c r="F5" s="14"/>
      <c r="G5" s="14"/>
      <c r="H5" s="14"/>
      <c r="I5" s="14"/>
      <c r="J5" s="14"/>
      <c r="K5" s="14"/>
      <c r="L5" s="14"/>
      <c r="M5" s="14"/>
      <c r="N5" s="14"/>
      <c r="O5" s="14"/>
      <c r="P5" s="15"/>
      <c r="Q5" s="12"/>
    </row>
    <row r="6" spans="1:18" s="13" customFormat="1" ht="15" x14ac:dyDescent="0.25">
      <c r="A6" s="12"/>
      <c r="B6" s="16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5"/>
      <c r="Q6" s="44"/>
      <c r="R6" s="45"/>
    </row>
    <row r="7" spans="1:18" s="13" customFormat="1" ht="15" x14ac:dyDescent="0.25">
      <c r="A7" s="12"/>
      <c r="B7" s="16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44"/>
      <c r="R7" s="45"/>
    </row>
    <row r="8" spans="1:18" s="13" customFormat="1" ht="33.75" x14ac:dyDescent="0.5">
      <c r="A8" s="12"/>
      <c r="B8" s="16"/>
      <c r="C8" s="14"/>
      <c r="D8" s="58"/>
      <c r="E8" s="14"/>
      <c r="F8" s="14"/>
      <c r="G8" s="14"/>
      <c r="H8" s="14"/>
      <c r="I8" s="14"/>
      <c r="J8" s="14"/>
      <c r="K8" s="59"/>
      <c r="L8" s="14"/>
      <c r="M8" s="14"/>
      <c r="N8" s="14"/>
      <c r="O8" s="14"/>
      <c r="P8" s="15"/>
      <c r="Q8" s="44"/>
      <c r="R8" s="45"/>
    </row>
    <row r="9" spans="1:18" s="13" customFormat="1" ht="15" x14ac:dyDescent="0.25">
      <c r="A9" s="12"/>
      <c r="B9" s="16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5"/>
      <c r="Q9" s="44"/>
      <c r="R9" s="45"/>
    </row>
    <row r="10" spans="1:18" s="13" customFormat="1" ht="15" x14ac:dyDescent="0.25">
      <c r="A10" s="12"/>
      <c r="B10" s="16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5"/>
      <c r="Q10" s="44"/>
      <c r="R10" s="45"/>
    </row>
    <row r="11" spans="1:18" s="13" customFormat="1" ht="15" x14ac:dyDescent="0.25">
      <c r="A11" s="12"/>
      <c r="B11" s="16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5"/>
      <c r="Q11" s="44"/>
      <c r="R11" s="45"/>
    </row>
    <row r="12" spans="1:18" s="13" customFormat="1" ht="15" x14ac:dyDescent="0.25">
      <c r="A12" s="12"/>
      <c r="B12" s="16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5"/>
      <c r="Q12" s="44"/>
      <c r="R12" s="45"/>
    </row>
    <row r="13" spans="1:18" s="13" customFormat="1" ht="15" x14ac:dyDescent="0.25">
      <c r="A13" s="12"/>
      <c r="B13" s="16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5"/>
      <c r="Q13" s="44"/>
      <c r="R13" s="45"/>
    </row>
    <row r="14" spans="1:18" s="13" customFormat="1" ht="15" x14ac:dyDescent="0.25">
      <c r="A14" s="12"/>
      <c r="B14" s="16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5"/>
      <c r="Q14" s="44"/>
      <c r="R14" s="45"/>
    </row>
    <row r="15" spans="1:18" s="13" customFormat="1" ht="15" x14ac:dyDescent="0.25">
      <c r="A15" s="12"/>
      <c r="B15" s="16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5"/>
      <c r="Q15" s="44"/>
      <c r="R15" s="45"/>
    </row>
    <row r="16" spans="1:18" s="13" customFormat="1" ht="15" x14ac:dyDescent="0.25">
      <c r="A16" s="12"/>
      <c r="B16" s="16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5"/>
      <c r="Q16" s="44"/>
      <c r="R16" s="45"/>
    </row>
    <row r="17" spans="1:18" s="13" customFormat="1" ht="15" x14ac:dyDescent="0.25">
      <c r="A17" s="12"/>
      <c r="B17" s="16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5"/>
      <c r="Q17" s="44"/>
      <c r="R17" s="45"/>
    </row>
    <row r="18" spans="1:18" s="13" customFormat="1" ht="15" x14ac:dyDescent="0.25">
      <c r="A18" s="12"/>
      <c r="B18" s="16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5"/>
      <c r="Q18" s="44"/>
      <c r="R18" s="45"/>
    </row>
    <row r="19" spans="1:18" s="13" customFormat="1" ht="15" x14ac:dyDescent="0.25">
      <c r="A19" s="12"/>
      <c r="B19" s="1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5"/>
      <c r="Q19" s="44"/>
      <c r="R19" s="45"/>
    </row>
    <row r="20" spans="1:18" s="13" customFormat="1" ht="15" x14ac:dyDescent="0.25">
      <c r="A20" s="12"/>
      <c r="B20" s="16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5"/>
      <c r="Q20" s="44"/>
      <c r="R20" s="45"/>
    </row>
    <row r="21" spans="1:18" s="13" customFormat="1" ht="15" x14ac:dyDescent="0.25">
      <c r="A21" s="12"/>
      <c r="B21" s="16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5"/>
      <c r="Q21" s="44"/>
      <c r="R21" s="45"/>
    </row>
    <row r="22" spans="1:18" s="13" customFormat="1" ht="15" x14ac:dyDescent="0.25">
      <c r="A22" s="12"/>
      <c r="B22" s="16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5"/>
      <c r="Q22" s="44"/>
      <c r="R22" s="45"/>
    </row>
    <row r="23" spans="1:18" s="13" customFormat="1" ht="15" x14ac:dyDescent="0.25">
      <c r="A23" s="12"/>
      <c r="B23" s="16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5"/>
      <c r="Q23" s="44"/>
      <c r="R23" s="45"/>
    </row>
    <row r="24" spans="1:18" s="13" customFormat="1" ht="15" x14ac:dyDescent="0.25">
      <c r="A24" s="12"/>
      <c r="B24" s="16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5"/>
      <c r="Q24" s="44"/>
      <c r="R24" s="45"/>
    </row>
    <row r="25" spans="1:18" s="13" customFormat="1" ht="15" x14ac:dyDescent="0.25">
      <c r="A25" s="12"/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5"/>
      <c r="Q25" s="44"/>
      <c r="R25" s="45"/>
    </row>
    <row r="26" spans="1:18" s="13" customFormat="1" ht="15" x14ac:dyDescent="0.25">
      <c r="A26" s="12"/>
      <c r="B26" s="1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5"/>
      <c r="Q26" s="44"/>
      <c r="R26" s="45"/>
    </row>
    <row r="27" spans="1:18" s="13" customFormat="1" ht="15" x14ac:dyDescent="0.25">
      <c r="A27" s="12"/>
      <c r="B27" s="16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5"/>
      <c r="Q27" s="44"/>
      <c r="R27" s="45"/>
    </row>
    <row r="28" spans="1:18" s="13" customFormat="1" ht="15" x14ac:dyDescent="0.25">
      <c r="A28" s="12"/>
      <c r="B28" s="1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5"/>
      <c r="Q28" s="44"/>
      <c r="R28" s="45"/>
    </row>
    <row r="29" spans="1:18" ht="15" x14ac:dyDescent="0.25">
      <c r="B29" s="16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5"/>
      <c r="Q29" s="44"/>
      <c r="R29" s="44"/>
    </row>
    <row r="30" spans="1:18" ht="15" x14ac:dyDescent="0.25">
      <c r="B30" s="16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5"/>
      <c r="Q30" s="44"/>
      <c r="R30" s="44"/>
    </row>
    <row r="31" spans="1:18" ht="15" x14ac:dyDescent="0.25">
      <c r="B31" s="16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5"/>
      <c r="Q31" s="44"/>
      <c r="R31" s="44"/>
    </row>
    <row r="32" spans="1:18" ht="15" x14ac:dyDescent="0.25">
      <c r="B32" s="16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  <c r="Q32" s="44"/>
      <c r="R32" s="44"/>
    </row>
    <row r="33" spans="2:18" ht="15" x14ac:dyDescent="0.25">
      <c r="B33" s="16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5"/>
      <c r="Q33" s="44"/>
      <c r="R33" s="44"/>
    </row>
    <row r="34" spans="2:18" ht="15" x14ac:dyDescent="0.25">
      <c r="B34" s="16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5"/>
      <c r="Q34" s="44"/>
      <c r="R34" s="44"/>
    </row>
    <row r="35" spans="2:18" ht="15" x14ac:dyDescent="0.25">
      <c r="B35" s="16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5"/>
      <c r="Q35" s="44"/>
      <c r="R35" s="44"/>
    </row>
    <row r="36" spans="2:18" ht="15" x14ac:dyDescent="0.25">
      <c r="B36" s="16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5"/>
      <c r="Q36" s="44"/>
      <c r="R36" s="44"/>
    </row>
    <row r="37" spans="2:18" ht="15" x14ac:dyDescent="0.25">
      <c r="B37" s="16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5"/>
      <c r="Q37" s="44"/>
      <c r="R37" s="44"/>
    </row>
    <row r="38" spans="2:18" ht="15" x14ac:dyDescent="0.25">
      <c r="B38" s="16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5"/>
      <c r="Q38" s="44"/>
      <c r="R38" s="44"/>
    </row>
    <row r="39" spans="2:18" ht="15" x14ac:dyDescent="0.25"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5"/>
      <c r="Q39" s="44"/>
      <c r="R39" s="44"/>
    </row>
    <row r="40" spans="2:18" ht="15" x14ac:dyDescent="0.25">
      <c r="B40" s="16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5"/>
      <c r="Q40" s="44"/>
      <c r="R40" s="44"/>
    </row>
    <row r="41" spans="2:18" ht="15" x14ac:dyDescent="0.25">
      <c r="B41" s="16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5"/>
      <c r="Q41" s="44"/>
      <c r="R41" s="44"/>
    </row>
    <row r="42" spans="2:18" ht="15" x14ac:dyDescent="0.25">
      <c r="B42" s="16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5"/>
      <c r="Q42" s="44"/>
      <c r="R42" s="44"/>
    </row>
    <row r="43" spans="2:18" ht="15" x14ac:dyDescent="0.25">
      <c r="B43" s="16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5"/>
      <c r="Q43" s="44"/>
      <c r="R43" s="44"/>
    </row>
    <row r="44" spans="2:18" ht="15" x14ac:dyDescent="0.25">
      <c r="B44" s="16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5"/>
      <c r="Q44" s="44"/>
      <c r="R44" s="44"/>
    </row>
    <row r="45" spans="2:18" ht="15" x14ac:dyDescent="0.25">
      <c r="B45" s="16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5"/>
      <c r="Q45" s="44"/>
      <c r="R45" s="44"/>
    </row>
    <row r="46" spans="2:18" ht="15" x14ac:dyDescent="0.25">
      <c r="B46" s="16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5"/>
      <c r="Q46" s="44"/>
      <c r="R46" s="44"/>
    </row>
    <row r="47" spans="2:18" ht="15" x14ac:dyDescent="0.25">
      <c r="B47" s="16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5"/>
      <c r="Q47" s="44"/>
      <c r="R47" s="44"/>
    </row>
    <row r="48" spans="2:18" ht="15" x14ac:dyDescent="0.25">
      <c r="B48" s="16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5"/>
      <c r="Q48" s="44"/>
      <c r="R48" s="44"/>
    </row>
    <row r="49" spans="2:18" ht="15" x14ac:dyDescent="0.25">
      <c r="B49" s="16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5"/>
      <c r="Q49" s="44"/>
      <c r="R49" s="44"/>
    </row>
    <row r="50" spans="2:18" ht="15" x14ac:dyDescent="0.25">
      <c r="B50" s="16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5"/>
      <c r="Q50" s="44"/>
      <c r="R50" s="44"/>
    </row>
    <row r="51" spans="2:18" ht="15" x14ac:dyDescent="0.25">
      <c r="B51" s="16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5"/>
      <c r="Q51" s="44"/>
      <c r="R51" s="44"/>
    </row>
    <row r="52" spans="2:18" ht="15" x14ac:dyDescent="0.25">
      <c r="B52" s="16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5"/>
      <c r="Q52" s="44"/>
      <c r="R52" s="44"/>
    </row>
    <row r="53" spans="2:18" ht="15" x14ac:dyDescent="0.25">
      <c r="B53" s="16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5"/>
      <c r="Q53" s="44"/>
      <c r="R53" s="44"/>
    </row>
    <row r="54" spans="2:18" ht="15" x14ac:dyDescent="0.25">
      <c r="B54" s="16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5"/>
      <c r="Q54" s="44"/>
      <c r="R54" s="44"/>
    </row>
    <row r="55" spans="2:18" ht="15" x14ac:dyDescent="0.25">
      <c r="B55" s="16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5"/>
      <c r="Q55" s="44"/>
      <c r="R55" s="44"/>
    </row>
    <row r="56" spans="2:18" ht="15" x14ac:dyDescent="0.25">
      <c r="B56" s="16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5"/>
      <c r="Q56" s="44"/>
      <c r="R56" s="44"/>
    </row>
    <row r="57" spans="2:18" ht="15" x14ac:dyDescent="0.25">
      <c r="B57" s="16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5"/>
      <c r="Q57" s="44"/>
      <c r="R57" s="44"/>
    </row>
    <row r="58" spans="2:18" ht="15.75" thickBot="1" x14ac:dyDescent="0.3">
      <c r="B58" s="49"/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2"/>
    </row>
    <row r="59" spans="2:18" s="53" customFormat="1" ht="15" x14ac:dyDescent="0.25"/>
    <row r="60" spans="2:18" s="53" customFormat="1" ht="15" x14ac:dyDescent="0.25"/>
    <row r="61" spans="2:18" s="53" customFormat="1" ht="15" x14ac:dyDescent="0.25"/>
    <row r="62" spans="2:18" s="53" customFormat="1" ht="15" x14ac:dyDescent="0.25"/>
    <row r="63" spans="2:18" s="53" customFormat="1" ht="15" x14ac:dyDescent="0.25"/>
    <row r="64" spans="2:18" s="53" customFormat="1" ht="15" x14ac:dyDescent="0.25"/>
    <row r="65" s="53" customFormat="1" ht="15" x14ac:dyDescent="0.25"/>
    <row r="66" s="53" customFormat="1" ht="15" x14ac:dyDescent="0.25"/>
    <row r="67" s="53" customFormat="1" ht="15" x14ac:dyDescent="0.25"/>
    <row r="68" s="53" customFormat="1" ht="15" x14ac:dyDescent="0.25"/>
    <row r="69" s="53" customFormat="1" ht="15" x14ac:dyDescent="0.25"/>
    <row r="70" s="53" customFormat="1" ht="15" x14ac:dyDescent="0.25"/>
    <row r="71" ht="15" x14ac:dyDescent="0.25"/>
    <row r="72" ht="15" x14ac:dyDescent="0.25"/>
  </sheetData>
  <mergeCells count="3">
    <mergeCell ref="B2:P2"/>
    <mergeCell ref="B3:P3"/>
    <mergeCell ref="B4:D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Wstęp</vt:lpstr>
      <vt:lpstr>Farmy</vt:lpstr>
      <vt:lpstr>Małe instalacje</vt:lpstr>
      <vt:lpstr>Analiza</vt:lpstr>
      <vt:lpstr>Operatorzy zestawienie </vt:lpstr>
      <vt:lpstr>Wiatr na tle innych OZE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Klaudia Kania</dc:creator>
  <cp:lastModifiedBy>Krzysztof Grochowski</cp:lastModifiedBy>
  <cp:lastPrinted>2019-10-29T08:11:19Z</cp:lastPrinted>
  <dcterms:created xsi:type="dcterms:W3CDTF">2019-09-25T08:29:33Z</dcterms:created>
  <dcterms:modified xsi:type="dcterms:W3CDTF">2024-03-11T19:13:43Z</dcterms:modified>
</cp:coreProperties>
</file>