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7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filterPrivacy="1" showInkAnnotation="0" codeName="Ten_skoroszyt" defaultThemeVersion="124226"/>
  <xr:revisionPtr revIDLastSave="0" documentId="8_{99E532AC-B342-4DB8-A5C1-B1890398A26F}" xr6:coauthVersionLast="47" xr6:coauthVersionMax="47" xr10:uidLastSave="{00000000-0000-0000-0000-000000000000}"/>
  <bookViews>
    <workbookView xWindow="-120" yWindow="-120" windowWidth="20730" windowHeight="11160" tabRatio="689" xr2:uid="{00000000-000D-0000-FFFF-FFFF00000000}"/>
  </bookViews>
  <sheets>
    <sheet name="Wprowadzenie" sheetId="62" r:id="rId1"/>
    <sheet name="Wydane warunki" sheetId="66" r:id="rId2"/>
    <sheet name="Zawarta umowa" sheetId="59" r:id="rId3"/>
    <sheet name="Odmowy" sheetId="64" r:id="rId4"/>
    <sheet name="Magazyny energii" sheetId="71" r:id="rId5"/>
    <sheet name="Projekty z danego zakresu mocy" sheetId="45" r:id="rId6"/>
    <sheet name="Zestawienie ogólnokrajowe" sheetId="5" r:id="rId7"/>
    <sheet name="Deweloperzy zestawienie " sheetId="67" r:id="rId8"/>
    <sheet name="Mapy" sheetId="69" r:id="rId9"/>
  </sheets>
  <definedNames>
    <definedName name="_xlnm._FilterDatabase" localSheetId="4" hidden="1">'Magazyny energii'!$B$4:$O$29</definedName>
    <definedName name="_xlnm._FilterDatabase" localSheetId="3" hidden="1">Odmowy!$B$4:$J$7</definedName>
    <definedName name="_xlnm._FilterDatabase" localSheetId="1" hidden="1">'Wydane warunki'!$B$4:$Q$8</definedName>
    <definedName name="_xlnm._FilterDatabase" localSheetId="2" hidden="1">'Zawarta umowa'!$B$4:$O$9</definedName>
    <definedName name="_xlnm._FilterDatabase" localSheetId="6" hidden="1">'Zestawienie ogólnokrajowe'!$H$139:$N$155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5" i="67" l="1"/>
  <c r="D55" i="67"/>
  <c r="M147" i="5" l="1"/>
  <c r="M149" i="5"/>
  <c r="F63" i="45"/>
  <c r="K190" i="5"/>
  <c r="L190" i="5"/>
  <c r="M190" i="5"/>
  <c r="N190" i="5"/>
  <c r="J190" i="5"/>
  <c r="K189" i="5"/>
  <c r="L189" i="5"/>
  <c r="M189" i="5"/>
  <c r="N189" i="5"/>
  <c r="J189" i="5"/>
  <c r="B117" i="5"/>
  <c r="B116" i="5"/>
  <c r="N82" i="5"/>
  <c r="N83" i="5"/>
  <c r="J83" i="5"/>
  <c r="K83" i="5"/>
  <c r="L83" i="5"/>
  <c r="M83" i="5"/>
  <c r="I83" i="5"/>
  <c r="J82" i="5"/>
  <c r="K82" i="5"/>
  <c r="L82" i="5"/>
  <c r="M82" i="5"/>
  <c r="I82" i="5"/>
  <c r="I71" i="5"/>
  <c r="H71" i="5"/>
  <c r="G71" i="5"/>
  <c r="F71" i="5"/>
  <c r="Q66" i="5"/>
  <c r="P66" i="5"/>
  <c r="O66" i="5"/>
  <c r="N66" i="5"/>
  <c r="M66" i="5"/>
  <c r="L66" i="5"/>
  <c r="K66" i="5"/>
  <c r="J66" i="5"/>
  <c r="I66" i="5"/>
  <c r="H66" i="5"/>
  <c r="G66" i="5"/>
  <c r="F66" i="5"/>
  <c r="G61" i="5"/>
  <c r="H61" i="5"/>
  <c r="I61" i="5"/>
  <c r="J61" i="5"/>
  <c r="K61" i="5"/>
  <c r="L61" i="5"/>
  <c r="M61" i="5"/>
  <c r="N61" i="5"/>
  <c r="O61" i="5"/>
  <c r="P61" i="5"/>
  <c r="Q61" i="5"/>
  <c r="F61" i="5"/>
  <c r="I70" i="5"/>
  <c r="H70" i="5"/>
  <c r="G70" i="5"/>
  <c r="F70" i="5"/>
  <c r="Q65" i="5"/>
  <c r="P65" i="5"/>
  <c r="O65" i="5"/>
  <c r="N65" i="5"/>
  <c r="M65" i="5"/>
  <c r="L65" i="5"/>
  <c r="K65" i="5"/>
  <c r="J65" i="5"/>
  <c r="I65" i="5"/>
  <c r="H65" i="5"/>
  <c r="G65" i="5"/>
  <c r="F65" i="5"/>
  <c r="G60" i="5"/>
  <c r="H60" i="5"/>
  <c r="I60" i="5"/>
  <c r="J60" i="5"/>
  <c r="K60" i="5"/>
  <c r="L60" i="5"/>
  <c r="M60" i="5"/>
  <c r="N60" i="5"/>
  <c r="O60" i="5"/>
  <c r="P60" i="5"/>
  <c r="Q60" i="5"/>
  <c r="F60" i="5"/>
  <c r="M14" i="5"/>
  <c r="L14" i="5"/>
  <c r="K14" i="5"/>
  <c r="J14" i="5"/>
  <c r="K13" i="5"/>
  <c r="L13" i="5"/>
  <c r="M13" i="5"/>
  <c r="J13" i="5"/>
  <c r="K12" i="5"/>
  <c r="L12" i="5"/>
  <c r="M12" i="5"/>
  <c r="J12" i="5"/>
  <c r="K11" i="5"/>
  <c r="L11" i="5"/>
  <c r="M11" i="5"/>
  <c r="J11" i="5"/>
  <c r="M10" i="5"/>
  <c r="L10" i="5"/>
  <c r="K10" i="5"/>
  <c r="J10" i="5"/>
  <c r="K9" i="5"/>
  <c r="L9" i="5"/>
  <c r="M9" i="5"/>
  <c r="J9" i="5"/>
  <c r="B122" i="45"/>
  <c r="B121" i="45"/>
  <c r="I76" i="45"/>
  <c r="H76" i="45"/>
  <c r="G76" i="45"/>
  <c r="F76" i="45"/>
  <c r="Q70" i="45"/>
  <c r="P70" i="45"/>
  <c r="O70" i="45"/>
  <c r="N70" i="45"/>
  <c r="M70" i="45"/>
  <c r="L70" i="45"/>
  <c r="K70" i="45"/>
  <c r="J70" i="45"/>
  <c r="I70" i="45"/>
  <c r="H70" i="45"/>
  <c r="G70" i="45"/>
  <c r="F70" i="45"/>
  <c r="G64" i="45"/>
  <c r="H64" i="45"/>
  <c r="I64" i="45"/>
  <c r="J64" i="45"/>
  <c r="K64" i="45"/>
  <c r="L64" i="45"/>
  <c r="M64" i="45"/>
  <c r="N64" i="45"/>
  <c r="O64" i="45"/>
  <c r="P64" i="45"/>
  <c r="Q64" i="45"/>
  <c r="F64" i="45"/>
  <c r="I75" i="45"/>
  <c r="H75" i="45"/>
  <c r="G75" i="45"/>
  <c r="F75" i="45"/>
  <c r="Q69" i="45"/>
  <c r="P69" i="45"/>
  <c r="O69" i="45"/>
  <c r="N69" i="45"/>
  <c r="M69" i="45"/>
  <c r="L69" i="45"/>
  <c r="K69" i="45"/>
  <c r="J69" i="45"/>
  <c r="I69" i="45"/>
  <c r="H69" i="45"/>
  <c r="G69" i="45"/>
  <c r="F69" i="45"/>
  <c r="G63" i="45"/>
  <c r="H63" i="45"/>
  <c r="I63" i="45"/>
  <c r="J63" i="45"/>
  <c r="K63" i="45"/>
  <c r="L63" i="45"/>
  <c r="M63" i="45"/>
  <c r="N63" i="45"/>
  <c r="O63" i="45"/>
  <c r="P63" i="45"/>
  <c r="Q63" i="45"/>
  <c r="K16" i="45"/>
  <c r="L16" i="45"/>
  <c r="M16" i="45"/>
  <c r="J16" i="45"/>
  <c r="K15" i="45"/>
  <c r="L15" i="45"/>
  <c r="M15" i="45"/>
  <c r="J15" i="45"/>
  <c r="K14" i="45"/>
  <c r="L14" i="45"/>
  <c r="M14" i="45"/>
  <c r="J14" i="45"/>
  <c r="K13" i="45"/>
  <c r="L13" i="45"/>
  <c r="M13" i="45"/>
  <c r="J13" i="45"/>
  <c r="K12" i="45"/>
  <c r="L12" i="45"/>
  <c r="M12" i="45"/>
  <c r="J12" i="45"/>
  <c r="M11" i="45"/>
  <c r="K11" i="45"/>
  <c r="L11" i="45"/>
  <c r="J11" i="45"/>
  <c r="M148" i="5" l="1"/>
  <c r="M140" i="5"/>
  <c r="N140" i="5"/>
  <c r="N144" i="5"/>
  <c r="N149" i="5"/>
  <c r="J149" i="5"/>
  <c r="N145" i="5"/>
  <c r="J148" i="5"/>
  <c r="N155" i="5"/>
  <c r="I149" i="5"/>
  <c r="I152" i="5"/>
  <c r="I151" i="5"/>
  <c r="I150" i="5"/>
  <c r="N154" i="5"/>
  <c r="M146" i="5"/>
  <c r="J146" i="5"/>
  <c r="N142" i="5"/>
  <c r="I140" i="5"/>
  <c r="M144" i="5"/>
  <c r="J140" i="5"/>
  <c r="M155" i="5"/>
  <c r="J155" i="5"/>
  <c r="J143" i="5"/>
  <c r="I146" i="5"/>
  <c r="N151" i="5"/>
  <c r="M154" i="5"/>
  <c r="M142" i="5"/>
  <c r="J154" i="5"/>
  <c r="J142" i="5"/>
  <c r="I145" i="5"/>
  <c r="N150" i="5"/>
  <c r="M153" i="5"/>
  <c r="M141" i="5"/>
  <c r="J147" i="5"/>
  <c r="N143" i="5"/>
  <c r="M145" i="5"/>
  <c r="J145" i="5"/>
  <c r="I148" i="5"/>
  <c r="N153" i="5"/>
  <c r="N141" i="5"/>
  <c r="J144" i="5"/>
  <c r="I147" i="5"/>
  <c r="N152" i="5"/>
  <c r="M143" i="5"/>
  <c r="J153" i="5"/>
  <c r="J141" i="5"/>
  <c r="I144" i="5"/>
  <c r="M152" i="5"/>
  <c r="N148" i="5"/>
  <c r="J151" i="5"/>
  <c r="I154" i="5"/>
  <c r="I142" i="5"/>
  <c r="N147" i="5"/>
  <c r="M150" i="5"/>
  <c r="J152" i="5"/>
  <c r="I155" i="5"/>
  <c r="I143" i="5"/>
  <c r="M151" i="5"/>
  <c r="J150" i="5"/>
  <c r="I153" i="5"/>
  <c r="I141" i="5"/>
  <c r="N146" i="5"/>
  <c r="N11" i="45"/>
  <c r="N14" i="5" l="1"/>
  <c r="N12" i="5"/>
  <c r="N10" i="5"/>
  <c r="N11" i="5"/>
  <c r="N9" i="5"/>
  <c r="N13" i="5"/>
  <c r="N12" i="45"/>
  <c r="N13" i="45"/>
  <c r="N15" i="45"/>
  <c r="N16" i="45"/>
  <c r="N14" i="45"/>
  <c r="Q24" i="5" l="1"/>
  <c r="H24" i="5"/>
  <c r="P24" i="5" l="1"/>
  <c r="G24" i="5"/>
  <c r="K25" i="5" l="1"/>
  <c r="L25" i="5"/>
  <c r="M25" i="5"/>
  <c r="O25" i="5"/>
  <c r="P25" i="5"/>
  <c r="C25" i="5"/>
  <c r="D25" i="5"/>
  <c r="E25" i="5"/>
  <c r="F25" i="5"/>
  <c r="G25" i="5"/>
  <c r="E116" i="5" l="1"/>
  <c r="E118" i="5" s="1"/>
  <c r="E117" i="5"/>
  <c r="E119" i="5" s="1"/>
  <c r="C116" i="5"/>
  <c r="C118" i="5" s="1"/>
  <c r="L153" i="5" l="1"/>
  <c r="L155" i="5"/>
  <c r="L149" i="5"/>
  <c r="K140" i="5"/>
  <c r="K149" i="5"/>
  <c r="K142" i="5"/>
  <c r="L146" i="5"/>
  <c r="K148" i="5"/>
  <c r="L150" i="5"/>
  <c r="L148" i="5"/>
  <c r="K154" i="5"/>
  <c r="K146" i="5"/>
  <c r="L140" i="5"/>
  <c r="L154" i="5"/>
  <c r="K145" i="5"/>
  <c r="L147" i="5"/>
  <c r="K155" i="5"/>
  <c r="L143" i="5"/>
  <c r="K153" i="5"/>
  <c r="K150" i="5"/>
  <c r="K144" i="5"/>
  <c r="K143" i="5"/>
  <c r="L141" i="5"/>
  <c r="L152" i="5"/>
  <c r="L151" i="5"/>
  <c r="K141" i="5"/>
  <c r="K152" i="5"/>
  <c r="K151" i="5"/>
  <c r="L145" i="5"/>
  <c r="K147" i="5"/>
  <c r="L144" i="5"/>
  <c r="L142" i="5"/>
  <c r="C117" i="5"/>
  <c r="C119" i="5" s="1"/>
  <c r="E122" i="45" l="1"/>
  <c r="E124" i="45" s="1"/>
  <c r="E121" i="45"/>
  <c r="E123" i="45" s="1"/>
  <c r="C121" i="45"/>
  <c r="C123" i="45" s="1"/>
  <c r="C122" i="45"/>
  <c r="C124" i="45" s="1"/>
  <c r="D121" i="45" l="1"/>
  <c r="D123" i="45" s="1"/>
  <c r="D117" i="5"/>
  <c r="D119" i="5" s="1"/>
  <c r="D122" i="45"/>
  <c r="D124" i="45" s="1"/>
  <c r="D116" i="5"/>
  <c r="D118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J4" authorId="0" shapeId="0" xr:uid="{B0D6CE50-C117-49E8-9E9A-967892C336A9}">
      <text>
        <r>
          <rPr>
            <b/>
            <sz val="9"/>
            <color indexed="81"/>
            <rFont val="Tahoma"/>
            <charset val="1"/>
          </rPr>
          <t>Nazwę inwestora podaje jedynie PSE. OSD oraz OSDn nie podają nazwy inwestora. Podaje ją jedynie PSE. Pozostałe dane są dobrane na podstawie pozwoleń budowlanych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J4" authorId="0" shapeId="0" xr:uid="{A675E225-1B4C-49BC-9346-1F990AA522B3}">
      <text>
        <r>
          <rPr>
            <b/>
            <sz val="9"/>
            <color indexed="81"/>
            <rFont val="Tahoma"/>
            <charset val="1"/>
          </rPr>
          <t>Nazwę inwestora podaje jedynie PSE. OSD oraz OSDn nie podają nazwy inwestora. Podaje ją jedynie PSE. Pozostałe dane są dobrane na podstawie pozwoleń budowlanych</t>
        </r>
      </text>
    </comment>
  </commentList>
</comments>
</file>

<file path=xl/sharedStrings.xml><?xml version="1.0" encoding="utf-8"?>
<sst xmlns="http://schemas.openxmlformats.org/spreadsheetml/2006/main" count="467" uniqueCount="191">
  <si>
    <t>Województwo</t>
  </si>
  <si>
    <t>Moc przyłączeniowa [kW]</t>
  </si>
  <si>
    <t>Data wydania warunków przyłączenia</t>
  </si>
  <si>
    <t>dolnośląskie</t>
  </si>
  <si>
    <t>kujawsko-pomorskie</t>
  </si>
  <si>
    <t>lubelskie</t>
  </si>
  <si>
    <t>łódzkie</t>
  </si>
  <si>
    <t>małopolskie</t>
  </si>
  <si>
    <t>opolskie</t>
  </si>
  <si>
    <t>podkarpackie</t>
  </si>
  <si>
    <t>śląskie</t>
  </si>
  <si>
    <t>świętokrzyskie</t>
  </si>
  <si>
    <t>warmińsko-mazurskie</t>
  </si>
  <si>
    <t>wielkopolskie</t>
  </si>
  <si>
    <t>lubuskie</t>
  </si>
  <si>
    <t>pomorskie</t>
  </si>
  <si>
    <t>zachodniopomorskie</t>
  </si>
  <si>
    <t>podlaskie</t>
  </si>
  <si>
    <t>mazowieckie</t>
  </si>
  <si>
    <t>Lp.</t>
  </si>
  <si>
    <t>Liczba projektów</t>
  </si>
  <si>
    <t>ZESTAWIENIE OGÓLNOKRAJOWE</t>
  </si>
  <si>
    <t>suma</t>
  </si>
  <si>
    <t>Lokalizacja instalacji</t>
  </si>
  <si>
    <t>ZESTAWIENIE DLA DEWELOPERÓW</t>
  </si>
  <si>
    <t>Informacje o największych inwestorach PV</t>
  </si>
  <si>
    <t xml:space="preserve">Copyright ©2019 IEO. Wszelkie prawa zastrzeżone. </t>
  </si>
  <si>
    <t>PGE</t>
  </si>
  <si>
    <t>liczba</t>
  </si>
  <si>
    <t xml:space="preserve">   </t>
  </si>
  <si>
    <t>Lokalizacja przyłączenia</t>
  </si>
  <si>
    <t>Powiat</t>
  </si>
  <si>
    <t>Data zawarcia umowy o przyłączenie</t>
  </si>
  <si>
    <t>Adres Inwestora</t>
  </si>
  <si>
    <t>Spółka holdingowa</t>
  </si>
  <si>
    <t>moc</t>
  </si>
  <si>
    <t xml:space="preserve">liczba </t>
  </si>
  <si>
    <r>
      <t xml:space="preserve">     </t>
    </r>
    <r>
      <rPr>
        <b/>
        <sz val="22"/>
        <color theme="3"/>
        <rFont val="Calibri"/>
        <family val="2"/>
        <charset val="238"/>
        <scheme val="minor"/>
      </rPr>
      <t xml:space="preserve">    </t>
    </r>
    <r>
      <rPr>
        <b/>
        <sz val="22"/>
        <color theme="0"/>
        <rFont val="Calibri"/>
        <family val="2"/>
        <charset val="238"/>
        <scheme val="minor"/>
      </rPr>
      <t xml:space="preserve">    MAPY PROJEKTÓW PV W POLSCE </t>
    </r>
  </si>
  <si>
    <t>moc [MW]</t>
  </si>
  <si>
    <t>Stan zaawansowania projektów</t>
  </si>
  <si>
    <t>Rozkład projektów w województwach</t>
  </si>
  <si>
    <t xml:space="preserve">Projekty, które mają ważne pozwolenia budowlane </t>
  </si>
  <si>
    <t>Liczba i moc  projektów, które posiadają:</t>
  </si>
  <si>
    <t>MW</t>
  </si>
  <si>
    <t>Liczba i moc projektów, które posiadają:</t>
  </si>
  <si>
    <t>do wykresu</t>
  </si>
  <si>
    <t>MOC</t>
  </si>
  <si>
    <t>LICZBA</t>
  </si>
  <si>
    <t>Mapy zostały stworzone przy użyciu strony Mapy Google. Po kliknięciu na grafikę mapy otworzy się przeglądarka z interaktywną zawartością mapy</t>
  </si>
  <si>
    <t xml:space="preserve">PROJEKTY FOTOWOLTAICZNE W POLSCE </t>
  </si>
  <si>
    <r>
      <t xml:space="preserve">Nazwa </t>
    </r>
    <r>
      <rPr>
        <b/>
        <sz val="16"/>
        <color theme="3"/>
        <rFont val="Calibri"/>
        <family val="2"/>
        <charset val="238"/>
        <scheme val="minor"/>
      </rPr>
      <t>Inwestora (spółki holdingowej)</t>
    </r>
  </si>
  <si>
    <t>Nazwa inwestora</t>
  </si>
  <si>
    <t>kw</t>
  </si>
  <si>
    <t>Wpisz tutaj-&gt;</t>
  </si>
  <si>
    <t>moc od</t>
  </si>
  <si>
    <t>do</t>
  </si>
  <si>
    <t>Zawarte umowy o przyłączenie wg Operatorów</t>
  </si>
  <si>
    <t>Wydane pozwolenia budowlane zidentyfikowane przez IEO</t>
  </si>
  <si>
    <t>Wydane warunki przyłączenia wg Operatorów</t>
  </si>
  <si>
    <t>warunki przyłączenia wg Operatorów</t>
  </si>
  <si>
    <t>umowę przyłączeniową wg Operatorów</t>
  </si>
  <si>
    <t>pozwolenie budowlane zidentyfikowane przez IEO</t>
  </si>
  <si>
    <t>Moc przyłączeniowa projektów w poszczególnych przedziałach mocy [MW]</t>
  </si>
  <si>
    <t xml:space="preserve">Aktualizacja bazy danych Instytutu Energetyki Odnawialnej projektów gotowych do realizacji </t>
  </si>
  <si>
    <t>ZESTAWIENIE DLA PROJEKTÓW Z DANEGO ZAKRESU MOCY</t>
  </si>
  <si>
    <t>wszystkie projekty w bazie</t>
  </si>
  <si>
    <t>&gt;1 MW</t>
  </si>
  <si>
    <t>≥5 MW</t>
  </si>
  <si>
    <t>≥10MW</t>
  </si>
  <si>
    <t>≥30 MW</t>
  </si>
  <si>
    <t>≥50 MW</t>
  </si>
  <si>
    <t>0,5-1MW</t>
  </si>
  <si>
    <t>Wydane pozwolenia budowlane - liczba</t>
  </si>
  <si>
    <t>Pozostałe projekty zidentyfikowanych inwestorów</t>
  </si>
  <si>
    <t>-</t>
  </si>
  <si>
    <t>Tauron</t>
  </si>
  <si>
    <t>Energa</t>
  </si>
  <si>
    <t>Moc Projektów [MW]</t>
  </si>
  <si>
    <t>łącznie zidentyfikowanych projektów</t>
  </si>
  <si>
    <t>Gmina</t>
  </si>
  <si>
    <t>styczeń 2022</t>
  </si>
  <si>
    <t>luty 2022</t>
  </si>
  <si>
    <t>marzec 2022</t>
  </si>
  <si>
    <t>Czy projekt ma pozwolenie budowlane?</t>
  </si>
  <si>
    <t>Enea</t>
  </si>
  <si>
    <t>kwiecień 2022</t>
  </si>
  <si>
    <t>maj 2022</t>
  </si>
  <si>
    <t>czerwiec 2022</t>
  </si>
  <si>
    <t>lipiec 2022</t>
  </si>
  <si>
    <t>sierpień 2022</t>
  </si>
  <si>
    <t>wrzesień 2022</t>
  </si>
  <si>
    <t>PSE</t>
  </si>
  <si>
    <t>Moc przyłączeniowa oraz liczba projektów z wydanymi warunkami przyłączenia [MW]</t>
  </si>
  <si>
    <t>Liczba</t>
  </si>
  <si>
    <t>Moc [MW]</t>
  </si>
  <si>
    <t>*</t>
  </si>
  <si>
    <t>październik 2022</t>
  </si>
  <si>
    <t>Wydane pozwolenia budowlane w poszczególnych miesiącach</t>
  </si>
  <si>
    <t>wągrowiecki</t>
  </si>
  <si>
    <t>kamieński</t>
  </si>
  <si>
    <t>strzelecko-drezdenecki</t>
  </si>
  <si>
    <t>Wągrowiec</t>
  </si>
  <si>
    <t>Rgielsko</t>
  </si>
  <si>
    <t>listopad 2022</t>
  </si>
  <si>
    <t>grudzień 2022</t>
  </si>
  <si>
    <t>styczeń 2023</t>
  </si>
  <si>
    <t>luty 2023</t>
  </si>
  <si>
    <t>marzec 2023</t>
  </si>
  <si>
    <t>kwiecień 2023</t>
  </si>
  <si>
    <t>maj 2023</t>
  </si>
  <si>
    <t>czerwiec 2023</t>
  </si>
  <si>
    <t>lipiec 2023</t>
  </si>
  <si>
    <t>sierpień 2023</t>
  </si>
  <si>
    <t>październik 2023</t>
  </si>
  <si>
    <t>wrzesień 2023</t>
  </si>
  <si>
    <t>Wapnica</t>
  </si>
  <si>
    <t>Strzelce Krajeńskie</t>
  </si>
  <si>
    <t>Operator</t>
  </si>
  <si>
    <t>Międzyzdroje</t>
  </si>
  <si>
    <t>2024*</t>
  </si>
  <si>
    <t>styczeń 2024</t>
  </si>
  <si>
    <t>luty 2024</t>
  </si>
  <si>
    <t>marzec 2024</t>
  </si>
  <si>
    <t>listopad 2023</t>
  </si>
  <si>
    <t>grudzień 2023</t>
  </si>
  <si>
    <t>Stan na I kwartał 2024 roku</t>
  </si>
  <si>
    <t>kwiecień 2024</t>
  </si>
  <si>
    <t>35000</t>
  </si>
  <si>
    <t>Gardzko</t>
  </si>
  <si>
    <t>10000</t>
  </si>
  <si>
    <t>2000</t>
  </si>
  <si>
    <t>X</t>
  </si>
  <si>
    <t>* może dotyczyć projektu składającego się z kilku mniejszych</t>
  </si>
  <si>
    <t>Łask</t>
  </si>
  <si>
    <t>Wola Buczkowska dz. nr 553</t>
  </si>
  <si>
    <t>łaski</t>
  </si>
  <si>
    <t>Mushcenter Sp. z o. o.</t>
  </si>
  <si>
    <t>Sokołowska 152E, 08-110 Siedlce</t>
  </si>
  <si>
    <t>Mushcenter</t>
  </si>
  <si>
    <t>Margonin</t>
  </si>
  <si>
    <t>chodzieski</t>
  </si>
  <si>
    <t>PVE 287 Sp. z o.o.</t>
  </si>
  <si>
    <t>Jana I Jędrzeja Śniadeckich 21
85-011 Bydgoszcz</t>
  </si>
  <si>
    <t>PRO VENTO ENERGIA</t>
  </si>
  <si>
    <t>Krapkowice</t>
  </si>
  <si>
    <t>Ściborowice dz. nr 669</t>
  </si>
  <si>
    <t>krapkowicki</t>
  </si>
  <si>
    <t>Elektorwnia PV 32 Sp.z o.o.</t>
  </si>
  <si>
    <t>Puławska 2, 02-566 Warszawa</t>
  </si>
  <si>
    <t>R.POWER INVESTMENT</t>
  </si>
  <si>
    <t>[44] Ostróda, Ciąg SN [4406] BYNOWO</t>
  </si>
  <si>
    <t>Ostróda</t>
  </si>
  <si>
    <t>ostródzki</t>
  </si>
  <si>
    <t>SPE PV 3 Sp. z o.o.</t>
  </si>
  <si>
    <t>Taneczna 18, 02-829 Warszawa, Polska</t>
  </si>
  <si>
    <t>LETO RENEWABLE ENERGY</t>
  </si>
  <si>
    <t>Bydgoszcz</t>
  </si>
  <si>
    <t>Solmax Sp. z o.o.</t>
  </si>
  <si>
    <t>Witebska 37, 85-778 Bydgoszcz</t>
  </si>
  <si>
    <t>Solmax</t>
  </si>
  <si>
    <t>Szczerców</t>
  </si>
  <si>
    <t>jarosławski</t>
  </si>
  <si>
    <t>Invest PV 3 Sp. z o.o.</t>
  </si>
  <si>
    <t>Aleja Walentego Roździeńskiego 1A, 40-202 Katowice</t>
  </si>
  <si>
    <t>TDJ</t>
  </si>
  <si>
    <t>Rosnowo</t>
  </si>
  <si>
    <t xml:space="preserve">Komorniki </t>
  </si>
  <si>
    <t>poznański</t>
  </si>
  <si>
    <t>BOWA Polska Sp. z o.o.</t>
  </si>
  <si>
    <t>Obornicka 10, Złotkowo, 62-002 Suchy Las</t>
  </si>
  <si>
    <t>BOWA AUTOMOTIVE</t>
  </si>
  <si>
    <t>Górzno</t>
  </si>
  <si>
    <t>brodnicki</t>
  </si>
  <si>
    <t>Solarmodules Sp. z o.o.</t>
  </si>
  <si>
    <t>Solarmodules</t>
  </si>
  <si>
    <t>Moc instalacji PV [kW]</t>
  </si>
  <si>
    <t>Moc przyłączeniowa pobierana
z sieci [kW]*</t>
  </si>
  <si>
    <t>Moc przyłączeniowa wprowadzana do sieci
[kW]**</t>
  </si>
  <si>
    <t>Narew</t>
  </si>
  <si>
    <t>hajnowski</t>
  </si>
  <si>
    <t>Eplant 31 Sp. z o.o.</t>
  </si>
  <si>
    <t>Salwatorska 14 / 310, 30-109 Kraków</t>
  </si>
  <si>
    <t xml:space="preserve">ALSEVA INNOWACJE </t>
  </si>
  <si>
    <t>*Moc przyłączeniowa pobierana z sieci - wartość mocy pobieranej przez system dystrybucyjny, instalację odbiorczą lub magazyn energii elektrycznej (tryb ładowania)</t>
  </si>
  <si>
    <t>**Moc przyłączeniowa wprowadzana z sieci - wartość mocy wprowadzanej przez system dystrybucyjny lub moc wprowadzana w trybie rozładowania magazynu energii elektrycznej
lub magazynu z instalacją fotowoltaiczną</t>
  </si>
  <si>
    <t xml:space="preserve">* </t>
  </si>
  <si>
    <t>szczegóły w zakładce „Magazyny energii"</t>
  </si>
  <si>
    <t>BESS*</t>
  </si>
  <si>
    <t>Baza powstała na podstawie informacji o podmiotach ubiegających się o przyłączenie do sieci dystrybucyjnej i przesyłowej powyżej 1 kW – czyli od spółek ENERGA Operator, PGE Dystrybucja, Tauron Dystrybucja, ENEA Operator oraz informacji z Głównego Urzędu Nadzoru Budowlanego. Stan na 13 maja 2025. Uwaga: Baza danych standardowo obejmuje jedynie projekty, które uzyskały warunki przyłączenia do sieci (WP) nie wcześniej niż dwa lata przed datą jej aktualizacji. Wynika to z przyjętego założenia, że standardowy okres ważności WP wynosi dwa lata. W rejestrach OSD/OSP mogą znajdować się również starsze projekty, często już zrealizowane, lecz wciąż nieusunięte przez operatorów. Dodatkowo, projekty wycofane lub anulowane są dostępne w archiwalnych edycjach baz danych IEO. Osoby zainteresowane starszymi projektami proszone są o kontakt pod adresem: biuro@ieo.pl.</t>
  </si>
  <si>
    <t>LCOE [zł/MWh]</t>
  </si>
  <si>
    <t xml:space="preserve">Copyright ©2025 IEO. Wszelkie prawa zastrzeżone.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</si>
</sst>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0.000"/>
    <numFmt numFmtId="166" formatCode="#,##0.000"/>
    <numFmt numFmtId="167" formatCode="_-* #,##0\ _z_ł_-;\-* #,##0\ _z_ł_-;_-* &quot;-&quot;??\ _z_ł_-;_-@_-"/>
    <numFmt numFmtId="168" formatCode="_-* #,##0.0\ _z_ł_-;\-* #,##0.0\ _z_ł_-;_-* &quot;-&quot;??\ _z_ł_-;_-@_-"/>
    <numFmt numFmtId="169" formatCode="yyyy\-mm\-dd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2"/>
      <color theme="0" tint="-0.24997711111789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2"/>
      <color theme="3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4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b/>
      <sz val="14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b/>
      <sz val="11"/>
      <color theme="6" tint="-0.499984740745262"/>
      <name val="Calibri"/>
      <family val="2"/>
      <charset val="238"/>
      <scheme val="minor"/>
    </font>
    <font>
      <sz val="11"/>
      <color rgb="FFC0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rgb="FFD3D3D3"/>
      <name val="Calibri"/>
      <family val="2"/>
      <charset val="238"/>
      <scheme val="minor"/>
    </font>
    <font>
      <b/>
      <sz val="2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4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b/>
      <i/>
      <sz val="11"/>
      <color theme="0" tint="-4.9989318521683403E-2"/>
      <name val="Calibri"/>
      <family val="2"/>
      <charset val="238"/>
      <scheme val="minor"/>
    </font>
    <font>
      <sz val="11"/>
      <color theme="1" tint="4.9989318521683403E-2"/>
      <name val="Calibri"/>
      <family val="2"/>
      <scheme val="minor"/>
    </font>
    <font>
      <b/>
      <sz val="14"/>
      <color theme="1" tint="4.9989318521683403E-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8"/>
      <name val="Calibri"/>
      <family val="2"/>
      <scheme val="minor"/>
    </font>
    <font>
      <sz val="18"/>
      <name val="Calibri"/>
      <family val="2"/>
      <scheme val="minor"/>
    </font>
    <font>
      <sz val="16"/>
      <name val="Calibri"/>
      <family val="2"/>
      <scheme val="minor"/>
    </font>
    <font>
      <i/>
      <sz val="18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9"/>
      <color indexed="81"/>
      <name val="Tahoma"/>
      <charset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8468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499984740745262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/>
      <right/>
      <top/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  <border>
      <left/>
      <right/>
      <top style="thick">
        <color theme="4"/>
      </top>
      <bottom style="thick">
        <color theme="4" tint="0.499984740745262"/>
      </bottom>
      <diagonal/>
    </border>
    <border>
      <left/>
      <right style="thin">
        <color theme="3" tint="0.79998168889431442"/>
      </right>
      <top/>
      <bottom style="thick">
        <color theme="4" tint="0.499984740745262"/>
      </bottom>
      <diagonal/>
    </border>
    <border>
      <left/>
      <right/>
      <top/>
      <bottom style="medium">
        <color theme="6" tint="-0.249977111117893"/>
      </bottom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  <border>
      <left style="thin">
        <color rgb="FF18468B"/>
      </left>
      <right/>
      <top style="medium">
        <color rgb="FF18468B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4" tint="0.39997558519241921"/>
      </bottom>
      <diagonal/>
    </border>
    <border>
      <left/>
      <right/>
      <top style="medium">
        <color rgb="FF18468B"/>
      </top>
      <bottom style="thin">
        <color theme="4"/>
      </bottom>
      <diagonal/>
    </border>
  </borders>
  <cellStyleXfs count="16">
    <xf numFmtId="0" fontId="0" fillId="0" borderId="0"/>
    <xf numFmtId="9" fontId="6" fillId="0" borderId="0" applyFont="0" applyFill="0" applyBorder="0" applyAlignment="0" applyProtection="0"/>
    <xf numFmtId="0" fontId="18" fillId="0" borderId="0"/>
    <xf numFmtId="44" fontId="6" fillId="0" borderId="0" applyFont="0" applyFill="0" applyBorder="0" applyAlignment="0" applyProtection="0"/>
    <xf numFmtId="0" fontId="4" fillId="0" borderId="0"/>
    <xf numFmtId="0" fontId="6" fillId="0" borderId="0"/>
    <xf numFmtId="0" fontId="29" fillId="0" borderId="0"/>
    <xf numFmtId="0" fontId="3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0" fillId="0" borderId="21" applyNumberFormat="0" applyFill="0" applyAlignment="0" applyProtection="0"/>
    <xf numFmtId="0" fontId="31" fillId="0" borderId="22" applyNumberFormat="0" applyFill="0" applyAlignment="0" applyProtection="0"/>
    <xf numFmtId="0" fontId="35" fillId="0" borderId="25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</cellStyleXfs>
  <cellXfs count="349">
    <xf numFmtId="0" fontId="0" fillId="0" borderId="0" xfId="0"/>
    <xf numFmtId="0" fontId="0" fillId="2" borderId="0" xfId="0" applyFill="1"/>
    <xf numFmtId="0" fontId="0" fillId="3" borderId="0" xfId="0" applyFill="1"/>
    <xf numFmtId="2" fontId="0" fillId="2" borderId="0" xfId="0" applyNumberFormat="1" applyFill="1" applyAlignment="1">
      <alignment vertical="center"/>
    </xf>
    <xf numFmtId="9" fontId="0" fillId="2" borderId="0" xfId="1" applyFont="1" applyFill="1" applyBorder="1"/>
    <xf numFmtId="0" fontId="23" fillId="4" borderId="0" xfId="0" applyFont="1" applyFill="1"/>
    <xf numFmtId="0" fontId="24" fillId="2" borderId="0" xfId="0" applyFont="1" applyFill="1"/>
    <xf numFmtId="0" fontId="25" fillId="2" borderId="0" xfId="0" applyFont="1" applyFill="1"/>
    <xf numFmtId="0" fontId="0" fillId="2" borderId="18" xfId="0" applyFill="1" applyBorder="1"/>
    <xf numFmtId="0" fontId="0" fillId="2" borderId="14" xfId="0" applyFill="1" applyBorder="1"/>
    <xf numFmtId="0" fontId="0" fillId="2" borderId="19" xfId="0" applyFill="1" applyBorder="1"/>
    <xf numFmtId="0" fontId="0" fillId="2" borderId="20" xfId="0" applyFill="1" applyBorder="1"/>
    <xf numFmtId="4" fontId="0" fillId="3" borderId="0" xfId="0" applyNumberFormat="1" applyFill="1"/>
    <xf numFmtId="0" fontId="0" fillId="2" borderId="0" xfId="0" applyFill="1" applyAlignment="1">
      <alignment horizontal="center"/>
    </xf>
    <xf numFmtId="0" fontId="13" fillId="2" borderId="0" xfId="0" applyFont="1" applyFill="1"/>
    <xf numFmtId="2" fontId="0" fillId="2" borderId="0" xfId="0" applyNumberFormat="1" applyFill="1"/>
    <xf numFmtId="4" fontId="0" fillId="2" borderId="0" xfId="0" applyNumberFormat="1" applyFill="1"/>
    <xf numFmtId="0" fontId="5" fillId="2" borderId="0" xfId="0" applyFont="1" applyFill="1"/>
    <xf numFmtId="0" fontId="7" fillId="2" borderId="0" xfId="0" applyFont="1" applyFill="1" applyAlignment="1">
      <alignment vertical="center"/>
    </xf>
    <xf numFmtId="0" fontId="0" fillId="6" borderId="0" xfId="0" applyFill="1"/>
    <xf numFmtId="0" fontId="33" fillId="7" borderId="23" xfId="0" applyFont="1" applyFill="1" applyBorder="1"/>
    <xf numFmtId="0" fontId="22" fillId="6" borderId="0" xfId="0" applyFont="1" applyFill="1" applyAlignment="1">
      <alignment vertical="center"/>
    </xf>
    <xf numFmtId="0" fontId="0" fillId="6" borderId="0" xfId="0" applyFill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4" fontId="7" fillId="2" borderId="0" xfId="0" applyNumberFormat="1" applyFont="1" applyFill="1" applyAlignment="1">
      <alignment horizontal="center" vertical="center"/>
    </xf>
    <xf numFmtId="2" fontId="7" fillId="2" borderId="0" xfId="1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4" fontId="10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22" fillId="2" borderId="0" xfId="0" applyFont="1" applyFill="1" applyAlignment="1">
      <alignment vertical="center"/>
    </xf>
    <xf numFmtId="14" fontId="13" fillId="2" borderId="0" xfId="0" applyNumberFormat="1" applyFont="1" applyFill="1"/>
    <xf numFmtId="0" fontId="14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26" fillId="2" borderId="0" xfId="0" applyFont="1" applyFill="1"/>
    <xf numFmtId="0" fontId="14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0" fontId="31" fillId="2" borderId="22" xfId="12" applyFill="1"/>
    <xf numFmtId="0" fontId="33" fillId="7" borderId="0" xfId="0" applyFont="1" applyFill="1" applyAlignment="1">
      <alignment wrapText="1"/>
    </xf>
    <xf numFmtId="0" fontId="22" fillId="2" borderId="14" xfId="0" applyFont="1" applyFill="1" applyBorder="1" applyAlignment="1">
      <alignment vertical="center"/>
    </xf>
    <xf numFmtId="0" fontId="22" fillId="2" borderId="18" xfId="0" applyFont="1" applyFill="1" applyBorder="1" applyAlignment="1">
      <alignment vertical="center"/>
    </xf>
    <xf numFmtId="0" fontId="23" fillId="2" borderId="19" xfId="0" applyFont="1" applyFill="1" applyBorder="1"/>
    <xf numFmtId="0" fontId="23" fillId="2" borderId="20" xfId="0" applyFont="1" applyFill="1" applyBorder="1"/>
    <xf numFmtId="0" fontId="0" fillId="2" borderId="26" xfId="0" applyFill="1" applyBorder="1"/>
    <xf numFmtId="0" fontId="30" fillId="2" borderId="21" xfId="11" applyFill="1"/>
    <xf numFmtId="0" fontId="35" fillId="2" borderId="25" xfId="13" applyFill="1"/>
    <xf numFmtId="0" fontId="35" fillId="2" borderId="0" xfId="14" applyFill="1" applyBorder="1"/>
    <xf numFmtId="0" fontId="21" fillId="6" borderId="2" xfId="0" applyFont="1" applyFill="1" applyBorder="1" applyAlignment="1">
      <alignment vertical="center"/>
    </xf>
    <xf numFmtId="0" fontId="21" fillId="6" borderId="3" xfId="0" applyFont="1" applyFill="1" applyBorder="1" applyAlignment="1">
      <alignment vertical="center"/>
    </xf>
    <xf numFmtId="0" fontId="22" fillId="6" borderId="5" xfId="0" applyFont="1" applyFill="1" applyBorder="1" applyAlignment="1">
      <alignment vertical="center"/>
    </xf>
    <xf numFmtId="0" fontId="22" fillId="6" borderId="0" xfId="0" applyFont="1" applyFill="1" applyAlignment="1">
      <alignment horizontal="center" vertical="center"/>
    </xf>
    <xf numFmtId="0" fontId="22" fillId="6" borderId="5" xfId="0" applyFont="1" applyFill="1" applyBorder="1" applyAlignment="1">
      <alignment horizontal="center" vertical="center"/>
    </xf>
    <xf numFmtId="0" fontId="0" fillId="6" borderId="5" xfId="0" applyFill="1" applyBorder="1"/>
    <xf numFmtId="14" fontId="13" fillId="6" borderId="0" xfId="0" applyNumberFormat="1" applyFont="1" applyFill="1"/>
    <xf numFmtId="0" fontId="8" fillId="6" borderId="0" xfId="0" applyFont="1" applyFill="1"/>
    <xf numFmtId="0" fontId="7" fillId="6" borderId="0" xfId="0" applyFont="1" applyFill="1" applyAlignment="1">
      <alignment horizontal="center" vertical="center"/>
    </xf>
    <xf numFmtId="0" fontId="13" fillId="6" borderId="0" xfId="0" applyFont="1" applyFill="1"/>
    <xf numFmtId="4" fontId="7" fillId="6" borderId="0" xfId="0" applyNumberFormat="1" applyFont="1" applyFill="1" applyAlignment="1">
      <alignment horizontal="center" vertical="center"/>
    </xf>
    <xf numFmtId="3" fontId="7" fillId="6" borderId="0" xfId="0" applyNumberFormat="1" applyFont="1" applyFill="1" applyAlignment="1">
      <alignment horizontal="center" vertical="center"/>
    </xf>
    <xf numFmtId="4" fontId="0" fillId="6" borderId="0" xfId="0" applyNumberFormat="1" applyFill="1"/>
    <xf numFmtId="0" fontId="0" fillId="6" borderId="0" xfId="0" applyFill="1" applyAlignment="1">
      <alignment vertical="center"/>
    </xf>
    <xf numFmtId="0" fontId="0" fillId="6" borderId="0" xfId="0" applyFill="1" applyAlignment="1">
      <alignment horizontal="right" vertical="center"/>
    </xf>
    <xf numFmtId="4" fontId="0" fillId="6" borderId="0" xfId="0" applyNumberForma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4" fillId="0" borderId="0" xfId="4"/>
    <xf numFmtId="0" fontId="22" fillId="2" borderId="14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/>
    </xf>
    <xf numFmtId="4" fontId="0" fillId="2" borderId="14" xfId="0" applyNumberFormat="1" applyFill="1" applyBorder="1"/>
    <xf numFmtId="2" fontId="0" fillId="2" borderId="14" xfId="0" applyNumberFormat="1" applyFill="1" applyBorder="1" applyAlignment="1">
      <alignment horizontal="center" vertical="center"/>
    </xf>
    <xf numFmtId="4" fontId="10" fillId="2" borderId="14" xfId="0" applyNumberFormat="1" applyFont="1" applyFill="1" applyBorder="1" applyAlignment="1">
      <alignment horizontal="center" vertical="center"/>
    </xf>
    <xf numFmtId="14" fontId="13" fillId="2" borderId="14" xfId="0" applyNumberFormat="1" applyFont="1" applyFill="1" applyBorder="1"/>
    <xf numFmtId="0" fontId="14" fillId="2" borderId="14" xfId="0" applyFont="1" applyFill="1" applyBorder="1" applyAlignment="1">
      <alignment horizontal="center" vertical="center"/>
    </xf>
    <xf numFmtId="4" fontId="7" fillId="2" borderId="14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4" fontId="0" fillId="2" borderId="14" xfId="0" applyNumberFormat="1" applyFill="1" applyBorder="1" applyAlignment="1">
      <alignment horizontal="center" vertical="center"/>
    </xf>
    <xf numFmtId="0" fontId="36" fillId="6" borderId="0" xfId="0" applyFont="1" applyFill="1"/>
    <xf numFmtId="0" fontId="35" fillId="2" borderId="0" xfId="14" applyFill="1" applyBorder="1" applyAlignment="1">
      <alignment horizontal="left" vertical="top" wrapText="1"/>
    </xf>
    <xf numFmtId="0" fontId="41" fillId="2" borderId="0" xfId="14" applyFont="1" applyFill="1" applyBorder="1" applyAlignment="1">
      <alignment horizontal="left" vertical="top" wrapText="1"/>
    </xf>
    <xf numFmtId="0" fontId="41" fillId="2" borderId="0" xfId="13" applyFont="1" applyFill="1" applyBorder="1"/>
    <xf numFmtId="164" fontId="15" fillId="2" borderId="0" xfId="0" applyNumberFormat="1" applyFont="1" applyFill="1"/>
    <xf numFmtId="0" fontId="12" fillId="2" borderId="0" xfId="0" applyFont="1" applyFill="1"/>
    <xf numFmtId="164" fontId="32" fillId="2" borderId="0" xfId="0" applyNumberFormat="1" applyFont="1" applyFill="1"/>
    <xf numFmtId="0" fontId="25" fillId="2" borderId="18" xfId="0" applyFont="1" applyFill="1" applyBorder="1"/>
    <xf numFmtId="0" fontId="17" fillId="2" borderId="20" xfId="0" applyFont="1" applyFill="1" applyBorder="1" applyAlignment="1">
      <alignment horizontal="center" vertical="center"/>
    </xf>
    <xf numFmtId="0" fontId="31" fillId="2" borderId="22" xfId="12" applyFill="1" applyAlignment="1">
      <alignment horizontal="left" vertical="center"/>
    </xf>
    <xf numFmtId="0" fontId="8" fillId="2" borderId="14" xfId="0" applyFont="1" applyFill="1" applyBorder="1"/>
    <xf numFmtId="0" fontId="8" fillId="2" borderId="18" xfId="0" applyFont="1" applyFill="1" applyBorder="1"/>
    <xf numFmtId="0" fontId="8" fillId="2" borderId="19" xfId="0" applyFont="1" applyFill="1" applyBorder="1"/>
    <xf numFmtId="0" fontId="8" fillId="2" borderId="20" xfId="0" applyFont="1" applyFill="1" applyBorder="1"/>
    <xf numFmtId="0" fontId="8" fillId="2" borderId="26" xfId="0" applyFont="1" applyFill="1" applyBorder="1"/>
    <xf numFmtId="0" fontId="43" fillId="2" borderId="0" xfId="0" applyFont="1" applyFill="1"/>
    <xf numFmtId="2" fontId="43" fillId="2" borderId="0" xfId="0" applyNumberFormat="1" applyFont="1" applyFill="1"/>
    <xf numFmtId="0" fontId="44" fillId="2" borderId="0" xfId="13" applyFont="1" applyFill="1" applyBorder="1"/>
    <xf numFmtId="0" fontId="44" fillId="2" borderId="0" xfId="14" applyFont="1" applyFill="1" applyBorder="1" applyAlignment="1">
      <alignment horizontal="left" vertical="top" wrapText="1"/>
    </xf>
    <xf numFmtId="0" fontId="31" fillId="2" borderId="22" xfId="12" applyFill="1" applyAlignment="1">
      <alignment horizontal="center" vertical="center" wrapText="1"/>
    </xf>
    <xf numFmtId="0" fontId="34" fillId="2" borderId="21" xfId="11" applyFont="1" applyFill="1" applyAlignment="1">
      <alignment horizontal="center" vertical="center"/>
    </xf>
    <xf numFmtId="164" fontId="0" fillId="2" borderId="24" xfId="10" applyFont="1" applyFill="1" applyBorder="1" applyAlignment="1">
      <alignment horizontal="center" vertical="center"/>
    </xf>
    <xf numFmtId="0" fontId="0" fillId="2" borderId="24" xfId="0" applyFill="1" applyBorder="1" applyAlignment="1">
      <alignment horizontal="right" vertical="center"/>
    </xf>
    <xf numFmtId="0" fontId="4" fillId="4" borderId="0" xfId="4" applyFill="1" applyAlignment="1">
      <alignment wrapText="1"/>
    </xf>
    <xf numFmtId="0" fontId="4" fillId="4" borderId="0" xfId="4" applyFill="1"/>
    <xf numFmtId="0" fontId="4" fillId="4" borderId="0" xfId="4" applyFill="1" applyAlignment="1">
      <alignment horizontal="center" vertical="center" wrapText="1"/>
    </xf>
    <xf numFmtId="0" fontId="0" fillId="4" borderId="0" xfId="0" applyFill="1"/>
    <xf numFmtId="4" fontId="0" fillId="4" borderId="0" xfId="0" applyNumberFormat="1" applyFill="1"/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/>
    </xf>
    <xf numFmtId="0" fontId="27" fillId="4" borderId="0" xfId="0" applyFont="1" applyFill="1"/>
    <xf numFmtId="0" fontId="22" fillId="4" borderId="0" xfId="0" applyFont="1" applyFill="1" applyAlignment="1">
      <alignment vertical="center"/>
    </xf>
    <xf numFmtId="0" fontId="0" fillId="4" borderId="0" xfId="0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165" fontId="0" fillId="4" borderId="0" xfId="0" applyNumberForma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36" fillId="4" borderId="0" xfId="0" applyFont="1" applyFill="1"/>
    <xf numFmtId="0" fontId="8" fillId="4" borderId="0" xfId="0" applyFont="1" applyFill="1"/>
    <xf numFmtId="9" fontId="15" fillId="2" borderId="0" xfId="1" applyFont="1" applyFill="1" applyBorder="1"/>
    <xf numFmtId="0" fontId="8" fillId="2" borderId="0" xfId="0" applyFont="1" applyFill="1"/>
    <xf numFmtId="0" fontId="35" fillId="2" borderId="0" xfId="14" applyFill="1" applyBorder="1" applyAlignment="1">
      <alignment horizontal="left" vertical="center" wrapText="1"/>
    </xf>
    <xf numFmtId="167" fontId="0" fillId="2" borderId="0" xfId="0" applyNumberFormat="1" applyFill="1"/>
    <xf numFmtId="164" fontId="0" fillId="2" borderId="0" xfId="0" applyNumberFormat="1" applyFill="1"/>
    <xf numFmtId="0" fontId="43" fillId="2" borderId="18" xfId="0" applyFont="1" applyFill="1" applyBorder="1"/>
    <xf numFmtId="167" fontId="7" fillId="2" borderId="0" xfId="0" applyNumberFormat="1" applyFont="1" applyFill="1" applyAlignment="1">
      <alignment vertical="center"/>
    </xf>
    <xf numFmtId="1" fontId="0" fillId="2" borderId="0" xfId="0" applyNumberFormat="1" applyFill="1" applyAlignment="1">
      <alignment vertical="center"/>
    </xf>
    <xf numFmtId="49" fontId="31" fillId="2" borderId="31" xfId="12" applyNumberFormat="1" applyFill="1" applyBorder="1" applyAlignment="1">
      <alignment horizontal="center" vertical="center"/>
    </xf>
    <xf numFmtId="0" fontId="51" fillId="7" borderId="23" xfId="0" applyFont="1" applyFill="1" applyBorder="1"/>
    <xf numFmtId="164" fontId="24" fillId="2" borderId="24" xfId="10" applyFont="1" applyFill="1" applyBorder="1" applyAlignment="1">
      <alignment horizontal="center" vertical="center"/>
    </xf>
    <xf numFmtId="0" fontId="0" fillId="2" borderId="32" xfId="0" applyFill="1" applyBorder="1"/>
    <xf numFmtId="0" fontId="7" fillId="2" borderId="32" xfId="0" applyFont="1" applyFill="1" applyBorder="1" applyAlignment="1">
      <alignment horizontal="center" vertical="center"/>
    </xf>
    <xf numFmtId="0" fontId="50" fillId="2" borderId="25" xfId="13" applyFont="1" applyFill="1" applyAlignment="1">
      <alignment horizontal="left"/>
    </xf>
    <xf numFmtId="0" fontId="31" fillId="0" borderId="22" xfId="12" applyFill="1" applyAlignment="1">
      <alignment horizontal="center" vertical="center" wrapText="1"/>
    </xf>
    <xf numFmtId="0" fontId="4" fillId="9" borderId="0" xfId="4" applyFill="1" applyAlignment="1">
      <alignment wrapText="1"/>
    </xf>
    <xf numFmtId="0" fontId="4" fillId="9" borderId="0" xfId="4" applyFill="1" applyAlignment="1">
      <alignment vertical="center" wrapText="1"/>
    </xf>
    <xf numFmtId="0" fontId="4" fillId="9" borderId="0" xfId="4" applyFill="1" applyAlignment="1">
      <alignment horizontal="left" vertical="center" wrapText="1"/>
    </xf>
    <xf numFmtId="14" fontId="4" fillId="9" borderId="0" xfId="4" applyNumberFormat="1" applyFill="1" applyAlignment="1">
      <alignment horizontal="left" vertical="center" wrapText="1"/>
    </xf>
    <xf numFmtId="0" fontId="0" fillId="9" borderId="0" xfId="0" applyFill="1"/>
    <xf numFmtId="0" fontId="4" fillId="9" borderId="0" xfId="4" applyFill="1" applyAlignment="1">
      <alignment horizontal="center" vertical="center" wrapText="1"/>
    </xf>
    <xf numFmtId="0" fontId="4" fillId="9" borderId="0" xfId="4" applyFill="1"/>
    <xf numFmtId="0" fontId="48" fillId="9" borderId="0" xfId="0" applyFont="1" applyFill="1" applyAlignment="1">
      <alignment vertical="center"/>
    </xf>
    <xf numFmtId="0" fontId="4" fillId="9" borderId="0" xfId="4" applyFill="1" applyAlignment="1">
      <alignment horizontal="left" vertical="center"/>
    </xf>
    <xf numFmtId="0" fontId="4" fillId="9" borderId="0" xfId="4" applyFill="1" applyAlignment="1">
      <alignment vertical="center"/>
    </xf>
    <xf numFmtId="0" fontId="2" fillId="9" borderId="0" xfId="4" applyFont="1" applyFill="1" applyAlignment="1">
      <alignment vertical="center"/>
    </xf>
    <xf numFmtId="14" fontId="4" fillId="9" borderId="0" xfId="4" applyNumberFormat="1" applyFill="1" applyAlignment="1">
      <alignment horizontal="right" vertical="center"/>
    </xf>
    <xf numFmtId="4" fontId="0" fillId="9" borderId="0" xfId="0" applyNumberFormat="1" applyFill="1"/>
    <xf numFmtId="0" fontId="36" fillId="9" borderId="0" xfId="0" applyFont="1" applyFill="1"/>
    <xf numFmtId="14" fontId="13" fillId="2" borderId="0" xfId="0" applyNumberFormat="1" applyFont="1" applyFill="1" applyAlignment="1">
      <alignment horizontal="center" vertical="center"/>
    </xf>
    <xf numFmtId="2" fontId="13" fillId="2" borderId="0" xfId="0" applyNumberFormat="1" applyFont="1" applyFill="1"/>
    <xf numFmtId="0" fontId="0" fillId="8" borderId="0" xfId="0" applyFill="1" applyAlignment="1">
      <alignment horizontal="right" vertical="center"/>
    </xf>
    <xf numFmtId="167" fontId="0" fillId="8" borderId="0" xfId="10" applyNumberFormat="1" applyFont="1" applyFill="1" applyBorder="1" applyAlignment="1">
      <alignment horizontal="center" vertical="center"/>
    </xf>
    <xf numFmtId="167" fontId="24" fillId="8" borderId="0" xfId="10" applyNumberFormat="1" applyFont="1" applyFill="1" applyBorder="1" applyAlignment="1">
      <alignment horizontal="center" vertical="center"/>
    </xf>
    <xf numFmtId="9" fontId="0" fillId="8" borderId="0" xfId="1" applyFont="1" applyFill="1" applyBorder="1"/>
    <xf numFmtId="167" fontId="0" fillId="8" borderId="0" xfId="10" applyNumberFormat="1" applyFont="1" applyFill="1" applyBorder="1"/>
    <xf numFmtId="0" fontId="21" fillId="9" borderId="0" xfId="0" applyFont="1" applyFill="1" applyAlignment="1">
      <alignment vertical="center"/>
    </xf>
    <xf numFmtId="0" fontId="22" fillId="9" borderId="0" xfId="0" applyFont="1" applyFill="1" applyAlignment="1">
      <alignment vertical="center"/>
    </xf>
    <xf numFmtId="0" fontId="22" fillId="9" borderId="0" xfId="0" applyFont="1" applyFill="1" applyAlignment="1">
      <alignment horizontal="center" vertical="center"/>
    </xf>
    <xf numFmtId="14" fontId="13" fillId="9" borderId="0" xfId="0" applyNumberFormat="1" applyFont="1" applyFill="1"/>
    <xf numFmtId="0" fontId="14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4" fontId="7" fillId="9" borderId="0" xfId="0" applyNumberFormat="1" applyFont="1" applyFill="1" applyAlignment="1">
      <alignment horizontal="center" vertical="center"/>
    </xf>
    <xf numFmtId="0" fontId="38" fillId="9" borderId="0" xfId="0" applyFont="1" applyFill="1" applyAlignment="1">
      <alignment vertical="center"/>
    </xf>
    <xf numFmtId="0" fontId="39" fillId="9" borderId="0" xfId="0" applyFont="1" applyFill="1" applyAlignment="1">
      <alignment horizontal="center" vertical="center"/>
    </xf>
    <xf numFmtId="165" fontId="36" fillId="9" borderId="0" xfId="0" applyNumberFormat="1" applyFont="1" applyFill="1" applyAlignment="1">
      <alignment horizontal="center" vertical="center"/>
    </xf>
    <xf numFmtId="0" fontId="36" fillId="9" borderId="6" xfId="0" applyFont="1" applyFill="1" applyBorder="1"/>
    <xf numFmtId="0" fontId="33" fillId="7" borderId="0" xfId="0" applyFont="1" applyFill="1" applyAlignment="1">
      <alignment vertic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8" fillId="9" borderId="0" xfId="0" applyFont="1" applyFill="1"/>
    <xf numFmtId="14" fontId="4" fillId="9" borderId="0" xfId="4" applyNumberFormat="1" applyFill="1" applyAlignment="1">
      <alignment horizontal="right" wrapText="1"/>
    </xf>
    <xf numFmtId="0" fontId="4" fillId="4" borderId="0" xfId="4" applyFill="1" applyAlignment="1">
      <alignment vertical="center" wrapText="1"/>
    </xf>
    <xf numFmtId="14" fontId="4" fillId="4" borderId="0" xfId="4" applyNumberFormat="1" applyFill="1" applyAlignment="1">
      <alignment horizontal="right" vertical="center" wrapText="1"/>
    </xf>
    <xf numFmtId="0" fontId="4" fillId="4" borderId="0" xfId="4" applyFill="1" applyAlignment="1">
      <alignment horizontal="left" vertical="center" wrapText="1"/>
    </xf>
    <xf numFmtId="14" fontId="4" fillId="4" borderId="0" xfId="4" applyNumberFormat="1" applyFill="1" applyAlignment="1">
      <alignment horizontal="center" vertical="center" wrapText="1"/>
    </xf>
    <xf numFmtId="14" fontId="4" fillId="4" borderId="0" xfId="4" applyNumberFormat="1" applyFill="1" applyAlignment="1">
      <alignment vertical="center" wrapText="1"/>
    </xf>
    <xf numFmtId="0" fontId="47" fillId="2" borderId="31" xfId="12" applyNumberFormat="1" applyFont="1" applyFill="1" applyBorder="1" applyAlignment="1">
      <alignment horizontal="center" vertical="center"/>
    </xf>
    <xf numFmtId="0" fontId="36" fillId="9" borderId="5" xfId="0" applyFont="1" applyFill="1" applyBorder="1"/>
    <xf numFmtId="4" fontId="36" fillId="9" borderId="0" xfId="0" applyNumberFormat="1" applyFont="1" applyFill="1"/>
    <xf numFmtId="0" fontId="37" fillId="9" borderId="0" xfId="0" applyFont="1" applyFill="1"/>
    <xf numFmtId="0" fontId="38" fillId="9" borderId="5" xfId="0" applyFont="1" applyFill="1" applyBorder="1" applyAlignment="1">
      <alignment vertical="center"/>
    </xf>
    <xf numFmtId="0" fontId="36" fillId="9" borderId="0" xfId="0" applyFont="1" applyFill="1" applyAlignment="1">
      <alignment horizontal="center" vertical="center"/>
    </xf>
    <xf numFmtId="0" fontId="39" fillId="9" borderId="0" xfId="0" applyFont="1" applyFill="1" applyAlignment="1">
      <alignment horizontal="center" vertical="center" wrapText="1"/>
    </xf>
    <xf numFmtId="0" fontId="36" fillId="9" borderId="0" xfId="0" applyFont="1" applyFill="1" applyAlignment="1">
      <alignment horizontal="center" vertical="center" wrapText="1"/>
    </xf>
    <xf numFmtId="1" fontId="36" fillId="9" borderId="0" xfId="0" applyNumberFormat="1" applyFont="1" applyFill="1" applyAlignment="1">
      <alignment horizontal="center" vertical="center"/>
    </xf>
    <xf numFmtId="3" fontId="36" fillId="9" borderId="0" xfId="0" applyNumberFormat="1" applyFont="1" applyFill="1" applyAlignment="1">
      <alignment horizontal="center" vertical="center"/>
    </xf>
    <xf numFmtId="166" fontId="36" fillId="9" borderId="0" xfId="0" applyNumberFormat="1" applyFont="1" applyFill="1" applyAlignment="1">
      <alignment horizontal="center" vertical="center"/>
    </xf>
    <xf numFmtId="0" fontId="36" fillId="9" borderId="4" xfId="0" applyFont="1" applyFill="1" applyBorder="1"/>
    <xf numFmtId="0" fontId="36" fillId="9" borderId="10" xfId="0" applyFont="1" applyFill="1" applyBorder="1"/>
    <xf numFmtId="0" fontId="54" fillId="2" borderId="18" xfId="0" applyFont="1" applyFill="1" applyBorder="1"/>
    <xf numFmtId="0" fontId="30" fillId="2" borderId="33" xfId="11" applyFill="1" applyBorder="1" applyAlignment="1">
      <alignment horizontal="left" vertical="center" wrapText="1"/>
    </xf>
    <xf numFmtId="168" fontId="31" fillId="2" borderId="22" xfId="10" applyNumberFormat="1" applyFont="1" applyFill="1" applyBorder="1" applyAlignment="1">
      <alignment horizontal="right" vertical="center"/>
    </xf>
    <xf numFmtId="0" fontId="55" fillId="12" borderId="34" xfId="0" applyFont="1" applyFill="1" applyBorder="1"/>
    <xf numFmtId="0" fontId="55" fillId="12" borderId="34" xfId="0" applyFont="1" applyFill="1" applyBorder="1" applyAlignment="1">
      <alignment horizontal="right"/>
    </xf>
    <xf numFmtId="0" fontId="55" fillId="0" borderId="0" xfId="0" applyFont="1"/>
    <xf numFmtId="0" fontId="55" fillId="0" borderId="0" xfId="0" applyFont="1" applyAlignment="1">
      <alignment horizontal="right"/>
    </xf>
    <xf numFmtId="168" fontId="55" fillId="12" borderId="34" xfId="10" applyNumberFormat="1" applyFont="1" applyFill="1" applyBorder="1" applyAlignment="1">
      <alignment horizontal="right"/>
    </xf>
    <xf numFmtId="168" fontId="55" fillId="0" borderId="0" xfId="10" applyNumberFormat="1" applyFont="1" applyAlignment="1">
      <alignment horizontal="right"/>
    </xf>
    <xf numFmtId="0" fontId="15" fillId="2" borderId="0" xfId="0" applyFont="1" applyFill="1"/>
    <xf numFmtId="0" fontId="17" fillId="2" borderId="0" xfId="0" applyFont="1" applyFill="1" applyAlignment="1">
      <alignment vertical="center"/>
    </xf>
    <xf numFmtId="167" fontId="4" fillId="9" borderId="0" xfId="10" applyNumberFormat="1" applyFont="1" applyFill="1" applyAlignment="1">
      <alignment horizontal="right" wrapText="1"/>
    </xf>
    <xf numFmtId="167" fontId="4" fillId="9" borderId="0" xfId="10" applyNumberFormat="1" applyFont="1" applyFill="1" applyAlignment="1">
      <alignment horizontal="right" vertical="center"/>
    </xf>
    <xf numFmtId="167" fontId="4" fillId="4" borderId="0" xfId="10" applyNumberFormat="1" applyFont="1" applyFill="1" applyAlignment="1">
      <alignment horizontal="right" vertical="center" wrapText="1"/>
    </xf>
    <xf numFmtId="0" fontId="57" fillId="2" borderId="0" xfId="0" applyFont="1" applyFill="1"/>
    <xf numFmtId="14" fontId="57" fillId="2" borderId="0" xfId="0" applyNumberFormat="1" applyFont="1" applyFill="1"/>
    <xf numFmtId="0" fontId="57" fillId="2" borderId="14" xfId="0" applyFont="1" applyFill="1" applyBorder="1"/>
    <xf numFmtId="0" fontId="58" fillId="2" borderId="0" xfId="0" applyFont="1" applyFill="1" applyAlignment="1">
      <alignment horizontal="center" vertical="center"/>
    </xf>
    <xf numFmtId="0" fontId="58" fillId="2" borderId="14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wrapText="1"/>
    </xf>
    <xf numFmtId="2" fontId="13" fillId="2" borderId="18" xfId="0" applyNumberFormat="1" applyFont="1" applyFill="1" applyBorder="1"/>
    <xf numFmtId="0" fontId="13" fillId="2" borderId="18" xfId="0" applyFont="1" applyFill="1" applyBorder="1"/>
    <xf numFmtId="0" fontId="30" fillId="2" borderId="0" xfId="11" applyFill="1" applyBorder="1"/>
    <xf numFmtId="0" fontId="50" fillId="2" borderId="36" xfId="12" applyFont="1" applyFill="1" applyBorder="1" applyAlignment="1">
      <alignment horizontal="center" vertical="center"/>
    </xf>
    <xf numFmtId="0" fontId="59" fillId="2" borderId="0" xfId="0" applyFont="1" applyFill="1"/>
    <xf numFmtId="0" fontId="48" fillId="0" borderId="36" xfId="0" applyFont="1" applyBorder="1"/>
    <xf numFmtId="0" fontId="60" fillId="2" borderId="0" xfId="0" applyFont="1" applyFill="1"/>
    <xf numFmtId="0" fontId="60" fillId="2" borderId="0" xfId="4" applyFont="1" applyFill="1"/>
    <xf numFmtId="14" fontId="60" fillId="2" borderId="0" xfId="0" applyNumberFormat="1" applyFont="1" applyFill="1"/>
    <xf numFmtId="0" fontId="61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right" vertical="center"/>
    </xf>
    <xf numFmtId="0" fontId="13" fillId="9" borderId="0" xfId="0" applyFont="1" applyFill="1"/>
    <xf numFmtId="0" fontId="62" fillId="2" borderId="0" xfId="0" applyFont="1" applyFill="1" applyAlignment="1">
      <alignment horizontal="center" vertical="center"/>
    </xf>
    <xf numFmtId="0" fontId="13" fillId="2" borderId="14" xfId="0" applyFont="1" applyFill="1" applyBorder="1"/>
    <xf numFmtId="0" fontId="13" fillId="3" borderId="0" xfId="0" applyFont="1" applyFill="1"/>
    <xf numFmtId="0" fontId="13" fillId="2" borderId="0" xfId="0" applyFont="1" applyFill="1" applyAlignment="1">
      <alignment horizontal="right" vertical="center"/>
    </xf>
    <xf numFmtId="0" fontId="13" fillId="0" borderId="36" xfId="0" applyFont="1" applyBorder="1"/>
    <xf numFmtId="0" fontId="62" fillId="0" borderId="36" xfId="0" applyFont="1" applyBorder="1" applyAlignment="1">
      <alignment horizontal="center" vertical="center"/>
    </xf>
    <xf numFmtId="0" fontId="13" fillId="6" borderId="5" xfId="0" applyFont="1" applyFill="1" applyBorder="1"/>
    <xf numFmtId="0" fontId="62" fillId="2" borderId="14" xfId="0" applyFont="1" applyFill="1" applyBorder="1" applyAlignment="1">
      <alignment horizontal="center" vertical="center"/>
    </xf>
    <xf numFmtId="0" fontId="62" fillId="9" borderId="0" xfId="0" applyFont="1" applyFill="1" applyAlignment="1">
      <alignment horizontal="center" vertical="center"/>
    </xf>
    <xf numFmtId="0" fontId="62" fillId="6" borderId="0" xfId="0" applyFont="1" applyFill="1" applyAlignment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63" fillId="8" borderId="0" xfId="0" applyFont="1" applyFill="1"/>
    <xf numFmtId="0" fontId="64" fillId="8" borderId="0" xfId="0" applyFont="1" applyFill="1" applyAlignment="1">
      <alignment horizontal="right"/>
    </xf>
    <xf numFmtId="0" fontId="64" fillId="8" borderId="0" xfId="0" applyFont="1" applyFill="1" applyAlignment="1">
      <alignment horizontal="center"/>
    </xf>
    <xf numFmtId="0" fontId="64" fillId="8" borderId="0" xfId="0" applyFont="1" applyFill="1"/>
    <xf numFmtId="0" fontId="0" fillId="13" borderId="0" xfId="0" applyFill="1"/>
    <xf numFmtId="0" fontId="13" fillId="14" borderId="0" xfId="0" applyFont="1" applyFill="1"/>
    <xf numFmtId="0" fontId="0" fillId="14" borderId="0" xfId="0" applyFill="1"/>
    <xf numFmtId="1" fontId="0" fillId="8" borderId="0" xfId="10" applyNumberFormat="1" applyFont="1" applyFill="1" applyBorder="1" applyAlignment="1">
      <alignment horizontal="center" vertical="center"/>
    </xf>
    <xf numFmtId="1" fontId="32" fillId="8" borderId="0" xfId="10" applyNumberFormat="1" applyFont="1" applyFill="1" applyBorder="1" applyAlignment="1">
      <alignment horizontal="center" vertical="center"/>
    </xf>
    <xf numFmtId="1" fontId="0" fillId="2" borderId="24" xfId="10" applyNumberFormat="1" applyFont="1" applyFill="1" applyBorder="1" applyAlignment="1">
      <alignment horizontal="center" vertical="center"/>
    </xf>
    <xf numFmtId="1" fontId="32" fillId="2" borderId="24" xfId="10" applyNumberFormat="1" applyFont="1" applyFill="1" applyBorder="1" applyAlignment="1">
      <alignment horizontal="center" vertical="center"/>
    </xf>
    <xf numFmtId="0" fontId="15" fillId="0" borderId="0" xfId="0" applyFont="1"/>
    <xf numFmtId="169" fontId="15" fillId="0" borderId="0" xfId="0" applyNumberFormat="1" applyFont="1"/>
    <xf numFmtId="0" fontId="16" fillId="9" borderId="0" xfId="4" applyFont="1" applyFill="1" applyAlignment="1">
      <alignment vertical="center"/>
    </xf>
    <xf numFmtId="168" fontId="0" fillId="2" borderId="0" xfId="0" applyNumberFormat="1" applyFill="1"/>
    <xf numFmtId="4" fontId="0" fillId="9" borderId="0" xfId="0" applyNumberFormat="1" applyFill="1" applyAlignment="1">
      <alignment horizontal="right"/>
    </xf>
    <xf numFmtId="0" fontId="15" fillId="12" borderId="0" xfId="0" applyFont="1" applyFill="1"/>
    <xf numFmtId="169" fontId="15" fillId="12" borderId="0" xfId="0" applyNumberFormat="1" applyFont="1" applyFill="1"/>
    <xf numFmtId="14" fontId="56" fillId="5" borderId="35" xfId="4" applyNumberFormat="1" applyFont="1" applyFill="1" applyBorder="1" applyAlignment="1">
      <alignment horizontal="center" vertical="center" wrapText="1"/>
    </xf>
    <xf numFmtId="0" fontId="56" fillId="5" borderId="35" xfId="4" applyFont="1" applyFill="1" applyBorder="1" applyAlignment="1">
      <alignment horizontal="center" vertical="center" wrapText="1"/>
    </xf>
    <xf numFmtId="1" fontId="56" fillId="5" borderId="35" xfId="10" applyNumberFormat="1" applyFont="1" applyFill="1" applyBorder="1" applyAlignment="1">
      <alignment horizontal="center" vertical="center" wrapText="1"/>
    </xf>
    <xf numFmtId="0" fontId="30" fillId="2" borderId="21" xfId="11" applyFill="1" applyAlignment="1">
      <alignment horizontal="center"/>
    </xf>
    <xf numFmtId="0" fontId="30" fillId="2" borderId="0" xfId="11" applyFill="1" applyBorder="1" applyAlignment="1"/>
    <xf numFmtId="0" fontId="0" fillId="8" borderId="0" xfId="0" applyFill="1" applyAlignment="1">
      <alignment horizontal="center" vertical="center"/>
    </xf>
    <xf numFmtId="2" fontId="0" fillId="2" borderId="24" xfId="0" applyNumberFormat="1" applyFill="1" applyBorder="1" applyAlignment="1">
      <alignment horizontal="center" vertical="center"/>
    </xf>
    <xf numFmtId="0" fontId="35" fillId="2" borderId="25" xfId="13" applyFill="1" applyAlignment="1"/>
    <xf numFmtId="1" fontId="31" fillId="2" borderId="22" xfId="12" applyNumberFormat="1" applyFill="1" applyAlignment="1">
      <alignment horizontal="right" vertical="center"/>
    </xf>
    <xf numFmtId="0" fontId="48" fillId="9" borderId="0" xfId="0" applyFont="1" applyFill="1" applyAlignment="1">
      <alignment horizontal="center" vertical="center"/>
    </xf>
    <xf numFmtId="14" fontId="4" fillId="9" borderId="0" xfId="4" applyNumberFormat="1" applyFill="1" applyAlignment="1">
      <alignment horizontal="center" vertical="center" wrapText="1"/>
    </xf>
    <xf numFmtId="0" fontId="4" fillId="9" borderId="0" xfId="4" applyFill="1" applyAlignment="1">
      <alignment horizontal="center" vertical="center"/>
    </xf>
    <xf numFmtId="0" fontId="2" fillId="9" borderId="0" xfId="4" applyFont="1" applyFill="1" applyAlignment="1">
      <alignment horizontal="center" vertical="center"/>
    </xf>
    <xf numFmtId="167" fontId="4" fillId="9" borderId="0" xfId="10" applyNumberFormat="1" applyFont="1" applyFill="1" applyAlignment="1">
      <alignment horizontal="center" vertical="center"/>
    </xf>
    <xf numFmtId="0" fontId="15" fillId="12" borderId="0" xfId="0" applyFont="1" applyFill="1" applyAlignment="1">
      <alignment horizontal="center" vertical="center"/>
    </xf>
    <xf numFmtId="1" fontId="15" fillId="12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0" fontId="15" fillId="12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167" fontId="4" fillId="9" borderId="0" xfId="10" applyNumberFormat="1" applyFont="1" applyFill="1" applyAlignment="1">
      <alignment horizontal="center" vertical="center" wrapText="1"/>
    </xf>
    <xf numFmtId="0" fontId="4" fillId="4" borderId="0" xfId="4" applyFill="1" applyAlignment="1">
      <alignment horizontal="center" vertical="center"/>
    </xf>
    <xf numFmtId="167" fontId="4" fillId="4" borderId="0" xfId="10" applyNumberFormat="1" applyFont="1" applyFill="1" applyAlignment="1">
      <alignment horizontal="center" vertical="center" wrapText="1"/>
    </xf>
    <xf numFmtId="167" fontId="65" fillId="10" borderId="0" xfId="10" applyNumberFormat="1" applyFont="1" applyFill="1" applyBorder="1"/>
    <xf numFmtId="0" fontId="66" fillId="2" borderId="0" xfId="0" applyFont="1" applyFill="1"/>
    <xf numFmtId="0" fontId="67" fillId="2" borderId="0" xfId="0" applyFont="1" applyFill="1" applyAlignment="1">
      <alignment horizontal="right"/>
    </xf>
    <xf numFmtId="167" fontId="67" fillId="2" borderId="0" xfId="10" applyNumberFormat="1" applyFont="1" applyFill="1" applyBorder="1"/>
    <xf numFmtId="0" fontId="67" fillId="2" borderId="0" xfId="0" applyFont="1" applyFill="1" applyAlignment="1">
      <alignment horizontal="center"/>
    </xf>
    <xf numFmtId="0" fontId="67" fillId="2" borderId="0" xfId="0" applyFont="1" applyFill="1"/>
    <xf numFmtId="169" fontId="4" fillId="9" borderId="0" xfId="4" applyNumberFormat="1" applyFill="1" applyAlignment="1">
      <alignment horizontal="left" vertical="center" wrapText="1"/>
    </xf>
    <xf numFmtId="169" fontId="56" fillId="5" borderId="35" xfId="4" applyNumberFormat="1" applyFont="1" applyFill="1" applyBorder="1" applyAlignment="1">
      <alignment horizontal="center" vertical="center" wrapText="1"/>
    </xf>
    <xf numFmtId="169" fontId="4" fillId="9" borderId="0" xfId="4" applyNumberFormat="1" applyFill="1" applyAlignment="1">
      <alignment horizontal="right" wrapText="1"/>
    </xf>
    <xf numFmtId="169" fontId="4" fillId="9" borderId="0" xfId="4" applyNumberFormat="1" applyFill="1" applyAlignment="1">
      <alignment horizontal="right" vertical="center"/>
    </xf>
    <xf numFmtId="0" fontId="42" fillId="2" borderId="11" xfId="0" applyFont="1" applyFill="1" applyBorder="1"/>
    <xf numFmtId="0" fontId="22" fillId="2" borderId="12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/>
    </xf>
    <xf numFmtId="168" fontId="34" fillId="2" borderId="25" xfId="10" applyNumberFormat="1" applyFont="1" applyFill="1" applyBorder="1" applyAlignment="1">
      <alignment horizontal="right" vertical="center"/>
    </xf>
    <xf numFmtId="0" fontId="34" fillId="2" borderId="25" xfId="10" applyNumberFormat="1" applyFont="1" applyFill="1" applyBorder="1" applyAlignment="1">
      <alignment horizontal="right" vertical="center"/>
    </xf>
    <xf numFmtId="0" fontId="42" fillId="2" borderId="27" xfId="0" applyFont="1" applyFill="1" applyBorder="1"/>
    <xf numFmtId="0" fontId="8" fillId="2" borderId="28" xfId="0" applyFont="1" applyFill="1" applyBorder="1"/>
    <xf numFmtId="0" fontId="8" fillId="2" borderId="29" xfId="0" applyFont="1" applyFill="1" applyBorder="1"/>
    <xf numFmtId="0" fontId="1" fillId="9" borderId="0" xfId="15" applyFill="1" applyAlignment="1">
      <alignment horizontal="center" vertical="center" wrapText="1"/>
    </xf>
    <xf numFmtId="3" fontId="1" fillId="9" borderId="0" xfId="15" applyNumberFormat="1" applyFill="1" applyAlignment="1">
      <alignment horizontal="center" vertical="center" wrapText="1"/>
    </xf>
    <xf numFmtId="3" fontId="1" fillId="9" borderId="0" xfId="10" applyNumberFormat="1" applyFont="1" applyFill="1" applyAlignment="1">
      <alignment horizontal="center" vertical="center" wrapText="1"/>
    </xf>
    <xf numFmtId="167" fontId="1" fillId="9" borderId="0" xfId="10" applyNumberFormat="1" applyFont="1" applyFill="1" applyAlignment="1">
      <alignment horizontal="center" vertical="center" wrapText="1"/>
    </xf>
    <xf numFmtId="169" fontId="1" fillId="9" borderId="0" xfId="15" applyNumberFormat="1" applyFill="1" applyAlignment="1">
      <alignment horizontal="center" vertical="center" wrapText="1"/>
    </xf>
    <xf numFmtId="0" fontId="1" fillId="4" borderId="0" xfId="15" applyFill="1" applyAlignment="1">
      <alignment horizontal="center" vertical="center" wrapText="1"/>
    </xf>
    <xf numFmtId="0" fontId="1" fillId="4" borderId="0" xfId="15" applyFill="1" applyAlignment="1">
      <alignment horizontal="center" vertical="center"/>
    </xf>
    <xf numFmtId="0" fontId="1" fillId="9" borderId="0" xfId="15" applyFill="1" applyAlignment="1">
      <alignment horizontal="center" vertical="center"/>
    </xf>
    <xf numFmtId="3" fontId="1" fillId="9" borderId="0" xfId="15" applyNumberFormat="1" applyFill="1" applyAlignment="1">
      <alignment horizontal="center" vertical="center"/>
    </xf>
    <xf numFmtId="3" fontId="1" fillId="9" borderId="0" xfId="10" applyNumberFormat="1" applyFont="1" applyFill="1" applyAlignment="1">
      <alignment horizontal="center" vertical="center"/>
    </xf>
    <xf numFmtId="167" fontId="1" fillId="9" borderId="0" xfId="10" applyNumberFormat="1" applyFont="1" applyFill="1" applyAlignment="1">
      <alignment horizontal="center" vertical="center"/>
    </xf>
    <xf numFmtId="0" fontId="56" fillId="5" borderId="35" xfId="15" applyFont="1" applyFill="1" applyBorder="1" applyAlignment="1">
      <alignment horizontal="center" vertical="center" wrapText="1"/>
    </xf>
    <xf numFmtId="3" fontId="56" fillId="5" borderId="35" xfId="15" applyNumberFormat="1" applyFont="1" applyFill="1" applyBorder="1" applyAlignment="1">
      <alignment horizontal="center" vertical="center" wrapText="1"/>
    </xf>
    <xf numFmtId="3" fontId="56" fillId="5" borderId="35" xfId="10" applyNumberFormat="1" applyFont="1" applyFill="1" applyBorder="1" applyAlignment="1">
      <alignment horizontal="center" vertical="center" wrapText="1"/>
    </xf>
    <xf numFmtId="14" fontId="56" fillId="5" borderId="35" xfId="15" applyNumberFormat="1" applyFont="1" applyFill="1" applyBorder="1" applyAlignment="1">
      <alignment horizontal="center" vertical="center" wrapText="1"/>
    </xf>
    <xf numFmtId="169" fontId="56" fillId="5" borderId="35" xfId="15" applyNumberFormat="1" applyFont="1" applyFill="1" applyBorder="1" applyAlignment="1">
      <alignment horizontal="center" vertical="center" wrapText="1"/>
    </xf>
    <xf numFmtId="0" fontId="15" fillId="12" borderId="0" xfId="0" applyFont="1" applyFill="1" applyAlignment="1">
      <alignment horizontal="left"/>
    </xf>
    <xf numFmtId="3" fontId="15" fillId="12" borderId="0" xfId="0" applyNumberFormat="1" applyFont="1" applyFill="1" applyAlignment="1">
      <alignment horizontal="center"/>
    </xf>
    <xf numFmtId="3" fontId="15" fillId="12" borderId="0" xfId="0" applyNumberFormat="1" applyFont="1" applyFill="1" applyAlignment="1">
      <alignment horizontal="center" vertical="center"/>
    </xf>
    <xf numFmtId="169" fontId="15" fillId="12" borderId="0" xfId="0" applyNumberFormat="1" applyFont="1" applyFill="1" applyAlignment="1">
      <alignment horizontal="center"/>
    </xf>
    <xf numFmtId="169" fontId="15" fillId="12" borderId="0" xfId="0" applyNumberFormat="1" applyFont="1" applyFill="1" applyAlignment="1">
      <alignment horizontal="center" vertical="center"/>
    </xf>
    <xf numFmtId="0" fontId="1" fillId="9" borderId="0" xfId="15" applyFill="1" applyAlignment="1">
      <alignment vertical="center" wrapText="1"/>
    </xf>
    <xf numFmtId="0" fontId="16" fillId="9" borderId="0" xfId="15" applyFont="1" applyFill="1" applyAlignment="1">
      <alignment horizontal="right" vertical="center"/>
    </xf>
    <xf numFmtId="0" fontId="56" fillId="5" borderId="39" xfId="4" applyFont="1" applyFill="1" applyBorder="1" applyAlignment="1">
      <alignment horizontal="center" vertical="center" wrapText="1"/>
    </xf>
    <xf numFmtId="0" fontId="45" fillId="14" borderId="21" xfId="11" applyFont="1" applyFill="1" applyAlignment="1">
      <alignment horizontal="center" vertical="center"/>
    </xf>
    <xf numFmtId="0" fontId="46" fillId="14" borderId="30" xfId="12" applyFont="1" applyFill="1" applyBorder="1" applyAlignment="1">
      <alignment horizontal="center"/>
    </xf>
    <xf numFmtId="0" fontId="53" fillId="11" borderId="0" xfId="0" applyFont="1" applyFill="1" applyAlignment="1">
      <alignment horizontal="center" vertical="center"/>
    </xf>
    <xf numFmtId="0" fontId="1" fillId="9" borderId="0" xfId="15" applyFill="1" applyAlignment="1">
      <alignment horizontal="left" wrapText="1"/>
    </xf>
    <xf numFmtId="0" fontId="52" fillId="9" borderId="0" xfId="4" applyFont="1" applyFill="1" applyAlignment="1">
      <alignment horizontal="center" vertical="center" wrapText="1"/>
    </xf>
    <xf numFmtId="0" fontId="1" fillId="9" borderId="0" xfId="15" applyFill="1" applyAlignment="1">
      <alignment horizontal="left" vertical="center" wrapText="1"/>
    </xf>
    <xf numFmtId="0" fontId="40" fillId="9" borderId="7" xfId="0" applyFont="1" applyFill="1" applyBorder="1" applyAlignment="1">
      <alignment horizontal="center" vertical="center"/>
    </xf>
    <xf numFmtId="0" fontId="40" fillId="9" borderId="8" xfId="0" applyFont="1" applyFill="1" applyBorder="1" applyAlignment="1">
      <alignment horizontal="center" vertical="center"/>
    </xf>
    <xf numFmtId="0" fontId="40" fillId="9" borderId="9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42" fillId="2" borderId="11" xfId="0" applyFont="1" applyFill="1" applyBorder="1" applyAlignment="1">
      <alignment horizontal="center"/>
    </xf>
    <xf numFmtId="0" fontId="42" fillId="2" borderId="12" xfId="0" applyFont="1" applyFill="1" applyBorder="1" applyAlignment="1">
      <alignment horizontal="center"/>
    </xf>
    <xf numFmtId="0" fontId="42" fillId="2" borderId="13" xfId="0" applyFont="1" applyFill="1" applyBorder="1" applyAlignment="1">
      <alignment horizontal="center"/>
    </xf>
    <xf numFmtId="0" fontId="30" fillId="2" borderId="0" xfId="11" applyFill="1" applyBorder="1" applyAlignment="1">
      <alignment horizontal="center"/>
    </xf>
    <xf numFmtId="0" fontId="34" fillId="2" borderId="0" xfId="11" applyFont="1" applyFill="1" applyBorder="1" applyAlignment="1">
      <alignment horizontal="center" wrapText="1"/>
    </xf>
    <xf numFmtId="0" fontId="34" fillId="2" borderId="21" xfId="11" applyFont="1" applyFill="1" applyAlignment="1">
      <alignment horizontal="center" wrapText="1"/>
    </xf>
    <xf numFmtId="0" fontId="50" fillId="2" borderId="37" xfId="13" applyFont="1" applyFill="1" applyBorder="1" applyAlignment="1">
      <alignment horizontal="center" wrapText="1"/>
    </xf>
    <xf numFmtId="0" fontId="50" fillId="2" borderId="38" xfId="13" applyFont="1" applyFill="1" applyBorder="1" applyAlignment="1">
      <alignment horizontal="center" wrapText="1"/>
    </xf>
    <xf numFmtId="0" fontId="42" fillId="2" borderId="11" xfId="0" applyFont="1" applyFill="1" applyBorder="1" applyAlignment="1">
      <alignment horizontal="center" vertical="center"/>
    </xf>
    <xf numFmtId="0" fontId="42" fillId="2" borderId="12" xfId="0" applyFont="1" applyFill="1" applyBorder="1" applyAlignment="1">
      <alignment horizontal="center" vertical="center"/>
    </xf>
    <xf numFmtId="0" fontId="42" fillId="2" borderId="13" xfId="0" applyFont="1" applyFill="1" applyBorder="1" applyAlignment="1">
      <alignment horizontal="center" vertical="center"/>
    </xf>
    <xf numFmtId="0" fontId="21" fillId="5" borderId="15" xfId="0" applyFont="1" applyFill="1" applyBorder="1" applyAlignment="1">
      <alignment horizontal="center" vertical="center"/>
    </xf>
    <xf numFmtId="0" fontId="21" fillId="5" borderId="16" xfId="0" applyFont="1" applyFill="1" applyBorder="1" applyAlignment="1">
      <alignment horizontal="center" vertical="center"/>
    </xf>
    <xf numFmtId="0" fontId="21" fillId="5" borderId="17" xfId="0" applyFont="1" applyFill="1" applyBorder="1" applyAlignment="1">
      <alignment horizontal="center" vertical="center"/>
    </xf>
    <xf numFmtId="0" fontId="28" fillId="8" borderId="18" xfId="0" applyFont="1" applyFill="1" applyBorder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28" fillId="8" borderId="14" xfId="0" applyFont="1" applyFill="1" applyBorder="1" applyAlignment="1">
      <alignment horizontal="center" vertical="center"/>
    </xf>
    <xf numFmtId="0" fontId="9" fillId="5" borderId="15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22" fillId="8" borderId="18" xfId="0" applyFont="1" applyFill="1" applyBorder="1" applyAlignment="1">
      <alignment horizontal="center"/>
    </xf>
    <xf numFmtId="0" fontId="22" fillId="8" borderId="0" xfId="0" applyFont="1" applyFill="1" applyAlignment="1">
      <alignment horizontal="center"/>
    </xf>
    <xf numFmtId="0" fontId="22" fillId="8" borderId="14" xfId="0" applyFont="1" applyFill="1" applyBorder="1" applyAlignment="1">
      <alignment horizontal="center"/>
    </xf>
  </cellXfs>
  <cellStyles count="16">
    <cellStyle name="Dziesiętny" xfId="10" builtinId="3"/>
    <cellStyle name="Nagłówek 1" xfId="11" builtinId="16"/>
    <cellStyle name="Nagłówek 2" xfId="12" builtinId="17"/>
    <cellStyle name="Nagłówek 3" xfId="13" builtinId="18"/>
    <cellStyle name="Nagłówek 4" xfId="14" builtinId="19"/>
    <cellStyle name="Normalny" xfId="0" builtinId="0"/>
    <cellStyle name="Normalny 2" xfId="4" xr:uid="{00000000-0005-0000-0000-000006000000}"/>
    <cellStyle name="Normalny 2 2" xfId="6" xr:uid="{00000000-0005-0000-0000-000007000000}"/>
    <cellStyle name="Normalny 2 3" xfId="15" xr:uid="{5EF7EF73-1A73-4D00-A18A-85C29E7FD1A0}"/>
    <cellStyle name="Normalny 3" xfId="2" xr:uid="{00000000-0005-0000-0000-000008000000}"/>
    <cellStyle name="Normalny 3 2" xfId="5" xr:uid="{00000000-0005-0000-0000-000009000000}"/>
    <cellStyle name="Normalny 4" xfId="7" xr:uid="{00000000-0005-0000-0000-00000A000000}"/>
    <cellStyle name="Procentowy" xfId="1" builtinId="5"/>
    <cellStyle name="Procentowy 2" xfId="8" xr:uid="{00000000-0005-0000-0000-00000C000000}"/>
    <cellStyle name="Walutowy 2" xfId="3" xr:uid="{00000000-0005-0000-0000-00000D000000}"/>
    <cellStyle name="Walutowy 3" xfId="9" xr:uid="{00000000-0005-0000-0000-00000E000000}"/>
  </cellStyles>
  <dxfs count="4"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Medium9"/>
  <colors>
    <mruColors>
      <color rgb="FF18468B"/>
      <color rgb="FFE4E4E4"/>
      <color rgb="FFD3D3D3"/>
      <color rgb="FF18365C"/>
      <color rgb="FFECECEC"/>
      <color rgb="FFD1D1D1"/>
      <color rgb="FFF2DB32"/>
      <color rgb="FFADE977"/>
      <color rgb="FF0033CC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'Projekty z danego zakresu mocy'!$I$12</c:f>
              <c:strCache>
                <c:ptCount val="1"/>
                <c:pt idx="0">
                  <c:v>moc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mocy'!$J$12:$M$12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3.2130000000000001</c:v>
                </c:pt>
                <c:pt idx="3">
                  <c:v>0.79500000000000004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6-4AB8-BA0C-6FCD5C1189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49402368"/>
        <c:axId val="149405056"/>
      </c:barChart>
      <c:catAx>
        <c:axId val="1494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9405056"/>
        <c:crosses val="autoZero"/>
        <c:auto val="1"/>
        <c:lblAlgn val="ctr"/>
        <c:lblOffset val="100"/>
        <c:noMultiLvlLbl val="0"/>
      </c:catAx>
      <c:valAx>
        <c:axId val="149405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49402368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0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są na danym etapie zaawansowania [MW]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'Zestawienie ogólnokrajowe'!$H$13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ogólnokrajowe'!$J$14:$M$14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4.008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7-423F-A4EB-D2F60A2603FF}"/>
            </c:ext>
          </c:extLst>
        </c:ser>
        <c:ser>
          <c:idx val="2"/>
          <c:order val="2"/>
          <c:tx>
            <c:strRef>
              <c:f>'Zestawienie ogólnokrajowe'!$H$11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ogólnokrajowe'!$J$12:$M$12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7-423F-A4EB-D2F60A2603FF}"/>
            </c:ext>
          </c:extLst>
        </c:ser>
        <c:ser>
          <c:idx val="1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ogólnokrajowe'!$J$10:$M$10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3.2130000000000001</c:v>
                </c:pt>
                <c:pt idx="3">
                  <c:v>0.79500000000000004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7-423F-A4EB-D2F60A26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47360"/>
        <c:axId val="157248896"/>
      </c:barChart>
      <c:catAx>
        <c:axId val="1572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248896"/>
        <c:crosses val="autoZero"/>
        <c:auto val="1"/>
        <c:lblAlgn val="ctr"/>
        <c:lblOffset val="100"/>
        <c:noMultiLvlLbl val="0"/>
      </c:catAx>
      <c:valAx>
        <c:axId val="1572488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247360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 w poszczególnych województwach z wyróżnieniem tych, które posiadają pozwolenie budowlane</a:t>
            </a:r>
          </a:p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ogólnokrajowe'!$I$136</c:f>
              <c:strCache>
                <c:ptCount val="1"/>
                <c:pt idx="0">
                  <c:v>Rozkład projektów w województwach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ogólnokrajowe'!$K$140:$K$155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E-4CD0-8B59-C3A232DBAD80}"/>
            </c:ext>
          </c:extLst>
        </c:ser>
        <c:ser>
          <c:idx val="0"/>
          <c:order val="1"/>
          <c:tx>
            <c:strRef>
              <c:f>'Zestawienie ogólnokrajowe'!$M$136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>
              <a:noFill/>
            </a:ln>
          </c:spPr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ogólnokrajowe'!$M$140:$M$155</c:f>
              <c:numCache>
                <c:formatCode>General</c:formatCode>
                <c:ptCount val="1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E-4CD0-8B59-C3A232DBA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37888"/>
        <c:axId val="161639424"/>
      </c:barChart>
      <c:catAx>
        <c:axId val="16163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639424"/>
        <c:crosses val="autoZero"/>
        <c:auto val="1"/>
        <c:lblAlgn val="ctr"/>
        <c:lblOffset val="100"/>
        <c:noMultiLvlLbl val="0"/>
      </c:catAx>
      <c:valAx>
        <c:axId val="1616394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637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z wyróżnieniem tych, które posiadają pozwolenie budowlane [MW]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ogólnokrajowe'!$I$136</c:f>
              <c:strCache>
                <c:ptCount val="1"/>
                <c:pt idx="0">
                  <c:v>Rozkład projektów w województwach</c:v>
                </c:pt>
              </c:strCache>
            </c:strRef>
          </c:tx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ogólnokrajowe'!$L$140:$L$155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3-4575-B135-33FDB6FCCDF9}"/>
            </c:ext>
          </c:extLst>
        </c:ser>
        <c:ser>
          <c:idx val="0"/>
          <c:order val="1"/>
          <c:tx>
            <c:strRef>
              <c:f>'Zestawienie ogólnokrajowe'!$M$136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invertIfNegative val="0"/>
          <c:cat>
            <c:strRef>
              <c:f>'Zestawienie ogólnokrajowe'!$H$140:$H$155</c:f>
              <c:strCache>
                <c:ptCount val="16"/>
                <c:pt idx="0">
                  <c:v>wielkopolskie</c:v>
                </c:pt>
                <c:pt idx="1">
                  <c:v>lubuskie</c:v>
                </c:pt>
                <c:pt idx="2">
                  <c:v>zachodniopomorskie</c:v>
                </c:pt>
                <c:pt idx="3">
                  <c:v>kujawsko-pomorskie</c:v>
                </c:pt>
                <c:pt idx="4">
                  <c:v>dolnośląskie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podlaskie</c:v>
                </c:pt>
                <c:pt idx="8">
                  <c:v>lubelskie</c:v>
                </c:pt>
                <c:pt idx="9">
                  <c:v>łódzkie</c:v>
                </c:pt>
                <c:pt idx="10">
                  <c:v>podkarpackie</c:v>
                </c:pt>
                <c:pt idx="11">
                  <c:v>pomorskie</c:v>
                </c:pt>
                <c:pt idx="12">
                  <c:v>śląskie</c:v>
                </c:pt>
                <c:pt idx="13">
                  <c:v>opolskie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'Zestawienie ogólnokrajowe'!$N$140:$N$155</c:f>
              <c:numCache>
                <c:formatCode>0.00</c:formatCode>
                <c:ptCount val="16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0.61299999999999999</c:v>
                </c:pt>
                <c:pt idx="4">
                  <c:v>0</c:v>
                </c:pt>
                <c:pt idx="5">
                  <c:v>0</c:v>
                </c:pt>
                <c:pt idx="6">
                  <c:v>0.495</c:v>
                </c:pt>
                <c:pt idx="7">
                  <c:v>0</c:v>
                </c:pt>
                <c:pt idx="8">
                  <c:v>0</c:v>
                </c:pt>
                <c:pt idx="9">
                  <c:v>2.1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0.3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3-4575-B135-33FDB6FC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90368"/>
        <c:axId val="161691904"/>
      </c:barChart>
      <c:catAx>
        <c:axId val="1616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1691904"/>
        <c:crosses val="autoZero"/>
        <c:auto val="1"/>
        <c:lblAlgn val="ctr"/>
        <c:lblOffset val="100"/>
        <c:noMultiLvlLbl val="0"/>
      </c:catAx>
      <c:valAx>
        <c:axId val="1616919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1690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>
                <a:solidFill>
                  <a:schemeClr val="tx1">
                    <a:lumMod val="65000"/>
                    <a:lumOff val="35000"/>
                  </a:schemeClr>
                </a:solidFill>
              </a:rPr>
              <a:t>Stan zaawansowania projektów: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B89B-43D7-96A0-EA10686C15CC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B89B-43D7-96A0-EA10686C15CC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B89B-43D7-96A0-EA10686C15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ogólnokrajowe'!$C$115:$E$115</c:f>
              <c:strCache>
                <c:ptCount val="3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pozwolenie budowlane zidentyfikowane przez IEO</c:v>
                </c:pt>
              </c:strCache>
            </c:strRef>
          </c:cat>
          <c:val>
            <c:numRef>
              <c:f>'Zestawienie ogólnokrajowe'!$C$118:$E$118</c:f>
              <c:numCache>
                <c:formatCode>0%</c:formatCode>
                <c:ptCount val="3"/>
                <c:pt idx="0">
                  <c:v>0.83333333333333337</c:v>
                </c:pt>
                <c:pt idx="1">
                  <c:v>0.83333333333333337</c:v>
                </c:pt>
                <c:pt idx="2">
                  <c:v>0.83333333333333337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B-43D7-96A0-EA10686C1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40288"/>
        <c:axId val="161741824"/>
      </c:barChart>
      <c:catAx>
        <c:axId val="16174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1741824"/>
        <c:crosses val="autoZero"/>
        <c:auto val="1"/>
        <c:lblAlgn val="ctr"/>
        <c:lblOffset val="100"/>
        <c:noMultiLvlLbl val="0"/>
      </c:catAx>
      <c:valAx>
        <c:axId val="16174182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7402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projektów 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ogólnokrajowe'!$H$83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07DF-4A83-B0F3-3424CF1121D0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07DF-4A83-B0F3-3424CF1121D0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07DF-4A83-B0F3-3424CF1121D0}"/>
              </c:ext>
            </c:extLst>
          </c:dPt>
          <c:dPt>
            <c:idx val="4"/>
            <c:invertIfNegative val="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07DF-4A83-B0F3-3424CF1121D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ogólnokrajowe'!$I$81:$N$81</c:f>
              <c:strCache>
                <c:ptCount val="6"/>
                <c:pt idx="0">
                  <c:v>0,5-1MW</c:v>
                </c:pt>
                <c:pt idx="1">
                  <c:v>&gt;1 MW</c:v>
                </c:pt>
                <c:pt idx="2">
                  <c:v>≥5 MW</c:v>
                </c:pt>
                <c:pt idx="3">
                  <c:v>≥10MW</c:v>
                </c:pt>
                <c:pt idx="4">
                  <c:v>≥30 MW</c:v>
                </c:pt>
                <c:pt idx="5">
                  <c:v>≥50 MW</c:v>
                </c:pt>
              </c:strCache>
            </c:strRef>
          </c:cat>
          <c:val>
            <c:numRef>
              <c:f>'Zestawienie ogólnokrajowe'!$I$83:$N$83</c:f>
              <c:numCache>
                <c:formatCode>_-* #\ ##0.00\ _z_ł_-;\-* #\ ##0.00\ _z_ł_-;_-* "-"??\ _z_ł_-;_-@_-</c:formatCode>
                <c:ptCount val="6"/>
                <c:pt idx="0">
                  <c:v>1.113</c:v>
                </c:pt>
                <c:pt idx="1">
                  <c:v>2.1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DF-4A83-B0F3-3424CF112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795456"/>
        <c:axId val="167052416"/>
      </c:barChart>
      <c:catAx>
        <c:axId val="16179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7052416"/>
        <c:crosses val="autoZero"/>
        <c:auto val="1"/>
        <c:lblAlgn val="ctr"/>
        <c:lblOffset val="100"/>
        <c:noMultiLvlLbl val="0"/>
      </c:catAx>
      <c:valAx>
        <c:axId val="16705241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79545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Wydane pozwolenia budowlane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ogólnokrajowe'!$K$55</c:f>
              <c:strCache>
                <c:ptCount val="1"/>
                <c:pt idx="0">
                  <c:v>Wydane pozwolenia budowlane w poszczególnych miesiącach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('Zestawienie ogólnokrajowe'!$F$59:$Q$59,'Zestawienie ogólnokrajowe'!$F$64:$Q$64,'Zestawienie ogólnokrajowe'!$F$69:$I$69)</c:f>
              <c:strCache>
                <c:ptCount val="28"/>
                <c:pt idx="0">
                  <c:v>styczeń 2022</c:v>
                </c:pt>
                <c:pt idx="1">
                  <c:v>luty 2022</c:v>
                </c:pt>
                <c:pt idx="2">
                  <c:v>marzec 2022</c:v>
                </c:pt>
                <c:pt idx="3">
                  <c:v>kwiecień 2022</c:v>
                </c:pt>
                <c:pt idx="4">
                  <c:v>maj 2022</c:v>
                </c:pt>
                <c:pt idx="5">
                  <c:v>czerwiec 2022</c:v>
                </c:pt>
                <c:pt idx="6">
                  <c:v>lipiec 2022</c:v>
                </c:pt>
                <c:pt idx="7">
                  <c:v>sierpień 2022</c:v>
                </c:pt>
                <c:pt idx="8">
                  <c:v>wrzesień 2022</c:v>
                </c:pt>
                <c:pt idx="9">
                  <c:v>październik 2022</c:v>
                </c:pt>
                <c:pt idx="10">
                  <c:v>listopad 2022</c:v>
                </c:pt>
                <c:pt idx="11">
                  <c:v>grudzień 2022</c:v>
                </c:pt>
                <c:pt idx="12">
                  <c:v>styczeń 2023</c:v>
                </c:pt>
                <c:pt idx="13">
                  <c:v>luty 2023</c:v>
                </c:pt>
                <c:pt idx="14">
                  <c:v>marzec 2023</c:v>
                </c:pt>
                <c:pt idx="15">
                  <c:v>kwiecień 2023</c:v>
                </c:pt>
                <c:pt idx="16">
                  <c:v>maj 2023</c:v>
                </c:pt>
                <c:pt idx="17">
                  <c:v>czerwiec 2023</c:v>
                </c:pt>
                <c:pt idx="18">
                  <c:v>lipiec 2023</c:v>
                </c:pt>
                <c:pt idx="19">
                  <c:v>sierpień 2023</c:v>
                </c:pt>
                <c:pt idx="20">
                  <c:v>wrzesień 2023</c:v>
                </c:pt>
                <c:pt idx="21">
                  <c:v>październik 2023</c:v>
                </c:pt>
                <c:pt idx="22">
                  <c:v>listopad 2023</c:v>
                </c:pt>
                <c:pt idx="23">
                  <c:v>grudzień 2023</c:v>
                </c:pt>
                <c:pt idx="24">
                  <c:v>styczeń 2024</c:v>
                </c:pt>
                <c:pt idx="25">
                  <c:v>luty 2024</c:v>
                </c:pt>
                <c:pt idx="26">
                  <c:v>marzec 2024</c:v>
                </c:pt>
                <c:pt idx="27">
                  <c:v>kwiecień 2024</c:v>
                </c:pt>
              </c:strCache>
            </c:strRef>
          </c:cat>
          <c:val>
            <c:numRef>
              <c:f>('Zestawienie ogólnokrajowe'!$F$61:$Q$61,'Zestawienie ogólnokrajowe'!$F$66:$Q$66,'Zestawienie ogólnokrajowe'!$F$71:$I$71)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0.61299999999999999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2.1</c:v>
                </c:pt>
                <c:pt idx="24">
                  <c:v>0.495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A-4962-A2DA-2A5843E52C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7101184"/>
        <c:axId val="167103872"/>
      </c:barChart>
      <c:catAx>
        <c:axId val="1671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7103872"/>
        <c:crosses val="autoZero"/>
        <c:auto val="1"/>
        <c:lblAlgn val="ctr"/>
        <c:lblOffset val="100"/>
        <c:noMultiLvlLbl val="0"/>
      </c:catAx>
      <c:valAx>
        <c:axId val="167103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710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przyłączeniowa oraz liczba projektów z wydanymi warunkami przyłączenia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'Zestawienie ogólnokrajowe'!$I$190</c:f>
              <c:strCache>
                <c:ptCount val="1"/>
                <c:pt idx="0">
                  <c:v>Moc [MW]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7FA-4DEF-819C-CA88529058C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FA-4DEF-819C-CA88529058C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FA-4DEF-819C-CA88529058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FA-4DEF-819C-CA88529058C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ogólnokrajowe'!$J$188:$N$188</c:f>
              <c:strCache>
                <c:ptCount val="5"/>
                <c:pt idx="0">
                  <c:v>Enea</c:v>
                </c:pt>
                <c:pt idx="1">
                  <c:v>Energa</c:v>
                </c:pt>
                <c:pt idx="2">
                  <c:v>PGE</c:v>
                </c:pt>
                <c:pt idx="3">
                  <c:v>Tauron</c:v>
                </c:pt>
                <c:pt idx="4">
                  <c:v>PSE</c:v>
                </c:pt>
              </c:strCache>
            </c:strRef>
          </c:cat>
          <c:val>
            <c:numRef>
              <c:f>'Zestawienie ogólnokrajowe'!$J$190:$N$190</c:f>
              <c:numCache>
                <c:formatCode>_-* #\ ##0.00\ _z_ł_-;\-* #\ ##0.00\ _z_ł_-;_-* "-"??\ _z_ł_-;_-@_-</c:formatCode>
                <c:ptCount val="5"/>
                <c:pt idx="0">
                  <c:v>1.113</c:v>
                </c:pt>
                <c:pt idx="1">
                  <c:v>0.495</c:v>
                </c:pt>
                <c:pt idx="2">
                  <c:v>2.1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FA-4DEF-819C-CA88529058CA}"/>
            </c:ext>
          </c:extLst>
        </c:ser>
        <c:ser>
          <c:idx val="1"/>
          <c:order val="1"/>
          <c:tx>
            <c:strRef>
              <c:f>'Zestawienie ogólnokrajowe'!$I$189</c:f>
              <c:strCache>
                <c:ptCount val="1"/>
                <c:pt idx="0">
                  <c:v>Liczba</c:v>
                </c:pt>
              </c:strCache>
            </c:strRef>
          </c:tx>
          <c:spPr>
            <a:solidFill>
              <a:srgbClr val="18468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ogólnokrajowe'!$J$188:$N$188</c:f>
              <c:strCache>
                <c:ptCount val="5"/>
                <c:pt idx="0">
                  <c:v>Enea</c:v>
                </c:pt>
                <c:pt idx="1">
                  <c:v>Energa</c:v>
                </c:pt>
                <c:pt idx="2">
                  <c:v>PGE</c:v>
                </c:pt>
                <c:pt idx="3">
                  <c:v>Tauron</c:v>
                </c:pt>
                <c:pt idx="4">
                  <c:v>PSE</c:v>
                </c:pt>
              </c:strCache>
            </c:strRef>
          </c:cat>
          <c:val>
            <c:numRef>
              <c:f>'Zestawienie ogólnokrajowe'!$J$189:$N$189</c:f>
              <c:numCache>
                <c:formatCode>_-* #\ ##0\ _z_ł_-;\-* #\ ##0\ _z_ł_-;_-* "-"??\ _z_ł_-;_-@_-</c:formatCode>
                <c:ptCount val="5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FA-4DEF-819C-CA8852905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5264"/>
        <c:axId val="161281152"/>
      </c:barChart>
      <c:catAx>
        <c:axId val="161275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61281152"/>
        <c:crosses val="autoZero"/>
        <c:auto val="1"/>
        <c:lblAlgn val="ctr"/>
        <c:lblOffset val="100"/>
        <c:noMultiLvlLbl val="0"/>
      </c:catAx>
      <c:valAx>
        <c:axId val="16128115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612752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MOCY PROJEKTÓW DLA DEWELOPERÓW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8.2474308203169325E-2"/>
          <c:w val="0.93054938312013347"/>
          <c:h val="0.68120610575054996"/>
        </c:manualLayout>
      </c:layout>
      <c:barChart>
        <c:barDir val="col"/>
        <c:grouping val="clustered"/>
        <c:varyColors val="0"/>
        <c:ser>
          <c:idx val="1"/>
          <c:order val="0"/>
          <c:tx>
            <c:v>Liczba projektów</c:v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X</c:v>
              </c:pt>
              <c:pt idx="1">
                <c:v>X</c:v>
              </c:pt>
              <c:pt idx="2">
                <c:v>X</c:v>
              </c:pt>
              <c:pt idx="3">
                <c:v>X</c:v>
              </c:pt>
              <c:pt idx="4">
                <c:v>X</c:v>
              </c:pt>
              <c:pt idx="5">
                <c:v>X</c:v>
              </c:pt>
              <c:pt idx="6">
                <c:v>X</c:v>
              </c:pt>
              <c:pt idx="7">
                <c:v>X</c:v>
              </c:pt>
              <c:pt idx="8">
                <c:v>X</c:v>
              </c:pt>
              <c:pt idx="9">
                <c:v>X</c:v>
              </c:pt>
              <c:pt idx="10">
                <c:v>X</c:v>
              </c:pt>
              <c:pt idx="11">
                <c:v>X</c:v>
              </c:pt>
              <c:pt idx="12">
                <c:v>X</c:v>
              </c:pt>
              <c:pt idx="13">
                <c:v>X</c:v>
              </c:pt>
              <c:pt idx="14">
                <c:v>X</c:v>
              </c:pt>
              <c:pt idx="15">
                <c:v>X</c:v>
              </c:pt>
              <c:pt idx="16">
                <c:v>X</c:v>
              </c:pt>
              <c:pt idx="17">
                <c:v>X</c:v>
              </c:pt>
              <c:pt idx="18">
                <c:v>X</c:v>
              </c:pt>
            </c:strLit>
          </c:cat>
          <c:val>
            <c:numLit>
              <c:formatCode>General</c:formatCode>
              <c:ptCount val="19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5E99-41E6-A335-000760A81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27264"/>
        <c:axId val="160828800"/>
      </c:barChart>
      <c:catAx>
        <c:axId val="1608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60828800"/>
        <c:crosses val="autoZero"/>
        <c:auto val="1"/>
        <c:lblAlgn val="ctr"/>
        <c:lblOffset val="100"/>
        <c:noMultiLvlLbl val="0"/>
      </c:catAx>
      <c:valAx>
        <c:axId val="160828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608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deweloperów</a:t>
            </a:r>
          </a:p>
        </c:rich>
      </c:tx>
      <c:layout>
        <c:manualLayout>
          <c:xMode val="edge"/>
          <c:yMode val="edge"/>
          <c:x val="0.1857735306301099"/>
          <c:y val="1.08915786541915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1-49D0-BB1E-1D966456DA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01-49D0-BB1E-1D966456DA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01-49D0-BB1E-1D966456DA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01-49D0-BB1E-1D966456DA2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01-49D0-BB1E-1D966456DA2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01-49D0-BB1E-1D966456DA2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01-49D0-BB1E-1D966456DA2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01-49D0-BB1E-1D966456DA2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301-49D0-BB1E-1D966456DA2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01-49D0-BB1E-1D966456DA2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301-49D0-BB1E-1D966456DA2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301-49D0-BB1E-1D966456DA25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301-49D0-BB1E-1D966456DA25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301-49D0-BB1E-1D966456DA25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301-49D0-BB1E-1D966456DA25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301-49D0-BB1E-1D966456DA25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301-49D0-BB1E-1D966456DA25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301-49D0-BB1E-1D966456DA25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301-49D0-BB1E-1D966456DA25}"/>
              </c:ext>
            </c:extLst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301-49D0-BB1E-1D966456DA25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301-49D0-BB1E-1D966456DA25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301-49D0-BB1E-1D966456DA25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301-49D0-BB1E-1D966456DA25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301-49D0-BB1E-1D966456DA25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301-49D0-BB1E-1D966456DA25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301-49D0-BB1E-1D966456DA25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301-49D0-BB1E-1D966456DA25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301-49D0-BB1E-1D966456DA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20"/>
              <c:pt idx="0">
                <c:v>X</c:v>
              </c:pt>
              <c:pt idx="1">
                <c:v>X</c:v>
              </c:pt>
              <c:pt idx="2">
                <c:v>X</c:v>
              </c:pt>
              <c:pt idx="3">
                <c:v>X</c:v>
              </c:pt>
              <c:pt idx="4">
                <c:v>X</c:v>
              </c:pt>
              <c:pt idx="5">
                <c:v>X</c:v>
              </c:pt>
              <c:pt idx="6">
                <c:v>X</c:v>
              </c:pt>
              <c:pt idx="7">
                <c:v>X</c:v>
              </c:pt>
              <c:pt idx="8">
                <c:v>X</c:v>
              </c:pt>
              <c:pt idx="9">
                <c:v>X</c:v>
              </c:pt>
              <c:pt idx="10">
                <c:v>X</c:v>
              </c:pt>
              <c:pt idx="11">
                <c:v>X</c:v>
              </c:pt>
              <c:pt idx="12">
                <c:v>X</c:v>
              </c:pt>
              <c:pt idx="13">
                <c:v>X</c:v>
              </c:pt>
              <c:pt idx="14">
                <c:v>X</c:v>
              </c:pt>
              <c:pt idx="15">
                <c:v>X</c:v>
              </c:pt>
              <c:pt idx="16">
                <c:v>X</c:v>
              </c:pt>
              <c:pt idx="17">
                <c:v>X</c:v>
              </c:pt>
              <c:pt idx="18">
                <c:v>X</c:v>
              </c:pt>
              <c:pt idx="19">
                <c:v>Pozostałe projekty zidentyfikowanych inwestorów</c:v>
              </c:pt>
            </c:strLit>
          </c:cat>
          <c:val>
            <c:numLit>
              <c:formatCode>General</c:formatCode>
              <c:ptCount val="2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1</c:v>
              </c:pt>
              <c:pt idx="18">
                <c:v>1</c:v>
              </c:pt>
              <c:pt idx="19">
                <c:v>-32.71</c:v>
              </c:pt>
            </c:numLit>
          </c:val>
          <c:extLst>
            <c:ext xmlns:c16="http://schemas.microsoft.com/office/drawing/2014/chart" uri="{C3380CC4-5D6E-409C-BE32-E72D297353CC}">
              <c16:uniqueId val="{00000038-E301-49D0-BB1E-1D966456DA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 (dotyczy projektów niewybudowanych)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mocy'!$J$11:$M$11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 </c15:sqref>
                        </c15:formulaRef>
                      </c:ext>
                    </c:extLst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603-45D4-8AA0-2A1AE673E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389952"/>
        <c:axId val="157391488"/>
      </c:barChart>
      <c:catAx>
        <c:axId val="1573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391488"/>
        <c:crosses val="autoZero"/>
        <c:auto val="1"/>
        <c:lblAlgn val="ctr"/>
        <c:lblOffset val="100"/>
        <c:noMultiLvlLbl val="0"/>
      </c:catAx>
      <c:valAx>
        <c:axId val="157391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389952"/>
        <c:crosses val="autoZero"/>
        <c:crossBetween val="between"/>
      </c:valAx>
      <c:spPr>
        <a:ln>
          <a:noFill/>
        </a:ln>
      </c:spPr>
    </c:plotArea>
    <c:legend>
      <c:legendPos val="b"/>
      <c:legendEntry>
        <c:idx val="0"/>
        <c:delete val="1"/>
      </c:legendEntry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419347197547641"/>
        </c:manualLayout>
      </c:layout>
      <c:barChart>
        <c:barDir val="col"/>
        <c:grouping val="clustered"/>
        <c:varyColors val="0"/>
        <c:ser>
          <c:idx val="1"/>
          <c:order val="0"/>
          <c:tx>
            <c:v>Wydane warunki przyłączenia wg Operatorów</c:v>
          </c:tx>
          <c:spPr>
            <a:solidFill>
              <a:srgbClr val="F79646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mocy'!$J$15:$M$15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9-4408-A709-6915FB34994E}"/>
            </c:ext>
          </c:extLst>
        </c:ser>
        <c:ser>
          <c:idx val="0"/>
          <c:order val="1"/>
          <c:tx>
            <c:v>Zawarte umowy o przyłączenie wg Operatorów</c:v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mocy'!$J$13:$M$13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9-4408-A709-6915FB34994E}"/>
            </c:ext>
          </c:extLst>
        </c:ser>
        <c:ser>
          <c:idx val="2"/>
          <c:order val="2"/>
          <c:tx>
            <c:v>Wydane pozwolenia budowlane zidentyfikowane przez IEO</c:v>
          </c:tx>
          <c:spPr>
            <a:solidFill>
              <a:srgbClr val="F79646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mocy'!$J$11:$M$11</c:f>
              <c:numCache>
                <c:formatCode>_-* #\ ##0\ _z_ł_-;\-* #\ ##0\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29-4408-A709-6915FB349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95808"/>
        <c:axId val="159118080"/>
      </c:barChart>
      <c:catAx>
        <c:axId val="1590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9118080"/>
        <c:crosses val="autoZero"/>
        <c:auto val="1"/>
        <c:lblAlgn val="ctr"/>
        <c:lblOffset val="100"/>
        <c:noMultiLvlLbl val="0"/>
      </c:catAx>
      <c:valAx>
        <c:axId val="1591180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9095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2415277510323221"/>
          <c:y val="0.8773104817640297"/>
          <c:w val="0.78482455982249655"/>
          <c:h val="0.1226895182359703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0502299315431085"/>
        </c:manualLayout>
      </c:layout>
      <c:barChart>
        <c:barDir val="col"/>
        <c:grouping val="clustered"/>
        <c:varyColors val="0"/>
        <c:ser>
          <c:idx val="1"/>
          <c:order val="0"/>
          <c:tx>
            <c:v>Wydane warunki przyłączenia wg Operatorów</c:v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mocy'!$J$16:$M$16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4.008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8-4A67-B96C-119E0F856949}"/>
            </c:ext>
          </c:extLst>
        </c:ser>
        <c:ser>
          <c:idx val="0"/>
          <c:order val="1"/>
          <c:tx>
            <c:v>Zawarte umowy o przyłączenie wg Operatorów</c:v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mocy'!$J$14:$M$14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4.319</c:v>
                </c:pt>
                <c:pt idx="3">
                  <c:v>0.24399999999999999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8-4A67-B96C-119E0F856949}"/>
            </c:ext>
          </c:extLst>
        </c:ser>
        <c:ser>
          <c:idx val="2"/>
          <c:order val="2"/>
          <c:tx>
            <c:v>Wydane pozowlenia budowlane zidentyfikowane przez IEO</c:v>
          </c:tx>
          <c:spPr>
            <a:solidFill>
              <a:srgbClr val="4F81BD">
                <a:lumMod val="40000"/>
                <a:lumOff val="6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mocy'!$J$10:$M$10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'Projekty z danego zakresu mocy'!$J$12:$M$12</c:f>
              <c:numCache>
                <c:formatCode>_-* #\ ##0.00\ _z_ł_-;\-* #\ ##0.00\ _z_ł_-;_-* "-"??\ _z_ł_-;_-@_-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3.2130000000000001</c:v>
                </c:pt>
                <c:pt idx="3">
                  <c:v>0.79500000000000004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8-4A67-B96C-119E0F8569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7452544"/>
        <c:axId val="157470720"/>
      </c:barChart>
      <c:catAx>
        <c:axId val="1574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470720"/>
        <c:crosses val="autoZero"/>
        <c:auto val="1"/>
        <c:lblAlgn val="ctr"/>
        <c:lblOffset val="100"/>
        <c:noMultiLvlLbl val="0"/>
      </c:catAx>
      <c:valAx>
        <c:axId val="15747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452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9456125888686344E-2"/>
          <c:y val="0.87496449920591823"/>
          <c:w val="0.88334578236005168"/>
          <c:h val="0.12503550079408177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Stan zaawansowania projektów: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5709-4D96-92EC-7FDCC5C5B4CC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5709-4D96-92EC-7FDCC5C5B4CC}"/>
              </c:ext>
            </c:extLst>
          </c:dPt>
          <c:dPt>
            <c:idx val="2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5709-4D96-92EC-7FDCC5C5B4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mocy'!$C$120:$E$120</c:f>
              <c:strCache>
                <c:ptCount val="3"/>
                <c:pt idx="0">
                  <c:v>warunki przyłączenia wg Operatorów</c:v>
                </c:pt>
                <c:pt idx="1">
                  <c:v>umowę przyłączeniową wg Operatorów</c:v>
                </c:pt>
                <c:pt idx="2">
                  <c:v>pozwolenie budowlane zidentyfikowane przez IEO</c:v>
                </c:pt>
              </c:strCache>
            </c:strRef>
          </c:cat>
          <c:val>
            <c:numRef>
              <c:f>'Projekty z danego zakresu mocy'!$C$123:$E$123</c:f>
              <c:numCache>
                <c:formatCode>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09-4D96-92EC-7FDCC5C5B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169920"/>
        <c:axId val="159171712"/>
      </c:barChart>
      <c:catAx>
        <c:axId val="15916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59171712"/>
        <c:crosses val="autoZero"/>
        <c:auto val="1"/>
        <c:lblAlgn val="ctr"/>
        <c:lblOffset val="100"/>
        <c:noMultiLvlLbl val="0"/>
      </c:catAx>
      <c:valAx>
        <c:axId val="159171712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5916992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Wydane pozwolenia budowlane</a:t>
            </a:r>
          </a:p>
        </c:rich>
      </c:tx>
      <c:layout>
        <c:manualLayout>
          <c:xMode val="edge"/>
          <c:yMode val="edge"/>
          <c:x val="0.4237775990650024"/>
          <c:y val="3.98452873378579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09804651861888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mocy'!$H$58</c:f>
              <c:strCache>
                <c:ptCount val="1"/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('Projekty z danego zakresu mocy'!$F$62:$Q$62,'Projekty z danego zakresu mocy'!$F$68:$Q$68,'Projekty z danego zakresu mocy'!$F$74:$I$74)</c:f>
              <c:strCache>
                <c:ptCount val="28"/>
                <c:pt idx="0">
                  <c:v>styczeń 2022</c:v>
                </c:pt>
                <c:pt idx="1">
                  <c:v>luty 2022</c:v>
                </c:pt>
                <c:pt idx="2">
                  <c:v>marzec 2022</c:v>
                </c:pt>
                <c:pt idx="3">
                  <c:v>kwiecień 2022</c:v>
                </c:pt>
                <c:pt idx="4">
                  <c:v>maj 2022</c:v>
                </c:pt>
                <c:pt idx="5">
                  <c:v>czerwiec 2022</c:v>
                </c:pt>
                <c:pt idx="6">
                  <c:v>lipiec 2022</c:v>
                </c:pt>
                <c:pt idx="7">
                  <c:v>sierpień 2022</c:v>
                </c:pt>
                <c:pt idx="8">
                  <c:v>wrzesień 2022</c:v>
                </c:pt>
                <c:pt idx="9">
                  <c:v>październik 2022</c:v>
                </c:pt>
                <c:pt idx="10">
                  <c:v>listopad 2022</c:v>
                </c:pt>
                <c:pt idx="11">
                  <c:v>grudzień 2022</c:v>
                </c:pt>
                <c:pt idx="12">
                  <c:v>styczeń 2023</c:v>
                </c:pt>
                <c:pt idx="13">
                  <c:v>luty 2023</c:v>
                </c:pt>
                <c:pt idx="14">
                  <c:v>marzec 2023</c:v>
                </c:pt>
                <c:pt idx="15">
                  <c:v>kwiecień 2023</c:v>
                </c:pt>
                <c:pt idx="16">
                  <c:v>maj 2023</c:v>
                </c:pt>
                <c:pt idx="17">
                  <c:v>czerwiec 2023</c:v>
                </c:pt>
                <c:pt idx="18">
                  <c:v>lipiec 2023</c:v>
                </c:pt>
                <c:pt idx="19">
                  <c:v>sierpień 2023</c:v>
                </c:pt>
                <c:pt idx="20">
                  <c:v>wrzesień 2023</c:v>
                </c:pt>
                <c:pt idx="21">
                  <c:v>październik 2023</c:v>
                </c:pt>
                <c:pt idx="22">
                  <c:v>listopad 2023</c:v>
                </c:pt>
                <c:pt idx="23">
                  <c:v>grudzień 2023</c:v>
                </c:pt>
                <c:pt idx="24">
                  <c:v>styczeń 2024</c:v>
                </c:pt>
                <c:pt idx="25">
                  <c:v>luty 2024</c:v>
                </c:pt>
                <c:pt idx="26">
                  <c:v>marzec 2024</c:v>
                </c:pt>
                <c:pt idx="27">
                  <c:v>kwiecień 2024</c:v>
                </c:pt>
              </c:strCache>
            </c:strRef>
          </c:cat>
          <c:val>
            <c:numRef>
              <c:f>('Projekty z danego zakresu mocy'!$F$64:$Q$64,'Projekty z danego zakresu mocy'!$F$70:$Q$70,'Projekty z danego zakresu mocy'!$F$76:$I$76)</c:f>
              <c:numCache>
                <c:formatCode>0.00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0.61299999999999999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2.1</c:v>
                </c:pt>
                <c:pt idx="24">
                  <c:v>0.495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7-48C6-88CA-454FC5A4BD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0765056"/>
        <c:axId val="160817152"/>
      </c:barChart>
      <c:catAx>
        <c:axId val="1607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100"/>
            </a:pPr>
            <a:endParaRPr lang="pl-PL"/>
          </a:p>
        </c:txPr>
        <c:crossAx val="160817152"/>
        <c:crosses val="autoZero"/>
        <c:auto val="1"/>
        <c:lblAlgn val="ctr"/>
        <c:lblOffset val="100"/>
        <c:noMultiLvlLbl val="0"/>
      </c:catAx>
      <c:valAx>
        <c:axId val="160817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6076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29451570048273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ogólnokrajowe'!$J$10:$M$10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3.2130000000000001</c:v>
                </c:pt>
                <c:pt idx="3">
                  <c:v>0.79500000000000004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5-4E27-BC10-52BBA7FDB4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7057792"/>
        <c:axId val="157058944"/>
      </c:barChart>
      <c:catAx>
        <c:axId val="1570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058944"/>
        <c:crosses val="autoZero"/>
        <c:auto val="1"/>
        <c:lblAlgn val="ctr"/>
        <c:lblOffset val="100"/>
        <c:noMultiLvlLbl val="0"/>
      </c:catAx>
      <c:valAx>
        <c:axId val="15705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57057792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budownalnych w poszczególnych latach (dotyczy projketów niewybudowanych) 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ogólnokrajowe'!$J$9:$M$9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5-4055-B88D-EC1CD6B7CE6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57206016"/>
        <c:axId val="157208960"/>
      </c:barChart>
      <c:catAx>
        <c:axId val="1572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208960"/>
        <c:crosses val="autoZero"/>
        <c:auto val="1"/>
        <c:lblAlgn val="ctr"/>
        <c:lblOffset val="100"/>
        <c:noMultiLvlLbl val="0"/>
      </c:catAx>
      <c:valAx>
        <c:axId val="15720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57206016"/>
        <c:crosses val="autoZero"/>
        <c:crossBetween val="between"/>
      </c:valAx>
      <c:spPr>
        <a:ln>
          <a:noFill/>
        </a:ln>
      </c:spPr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</a:t>
            </a:r>
            <a:r>
              <a:rPr lang="pl-PL" baseline="0"/>
              <a:t> projektów, które są na danym etapie zaawansowania</a:t>
            </a:r>
            <a:endParaRPr lang="pl-PL"/>
          </a:p>
        </c:rich>
      </c:tx>
      <c:layout>
        <c:manualLayout>
          <c:xMode val="edge"/>
          <c:yMode val="edge"/>
          <c:x val="0.20174528056850136"/>
          <c:y val="1.95992392820196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3044151385119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ogólnokrajowe'!$H$13</c:f>
              <c:strCache>
                <c:ptCount val="1"/>
                <c:pt idx="0">
                  <c:v>Wydane warunki przyłączenia wg Operatorów</c:v>
                </c:pt>
              </c:strCache>
            </c:strRef>
          </c:tx>
          <c:spPr>
            <a:solidFill>
              <a:srgbClr val="F79646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ogólnokrajowe'!$J$13:$M$13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2-408F-8A2B-A9D89425F86A}"/>
            </c:ext>
          </c:extLst>
        </c:ser>
        <c:ser>
          <c:idx val="0"/>
          <c:order val="1"/>
          <c:tx>
            <c:strRef>
              <c:f>'Zestawienie ogólnokrajowe'!$H$11</c:f>
              <c:strCache>
                <c:ptCount val="1"/>
                <c:pt idx="0">
                  <c:v>Zawarte umowy o przyłączenie wg Operatorów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ogólnokrajowe'!$J$11:$M$11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2-408F-8A2B-A9D89425F86A}"/>
            </c:ext>
          </c:extLst>
        </c:ser>
        <c:ser>
          <c:idx val="2"/>
          <c:order val="2"/>
          <c:tx>
            <c:strRef>
              <c:f>'Zestawienie ogólnokrajowe'!$H$9</c:f>
              <c:strCache>
                <c:ptCount val="1"/>
                <c:pt idx="0">
                  <c:v>Wydane pozwolenia budowlane zidentyfikowane przez IEO</c:v>
                </c:pt>
              </c:strCache>
            </c:strRef>
          </c:tx>
          <c:spPr>
            <a:solidFill>
              <a:srgbClr val="F79646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'Zestawienie ogólnokrajowe'!$J$8:$M$8</c:f>
              <c:strCach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2024*</c:v>
                </c:pt>
              </c:strCache>
            </c:strRef>
          </c:cat>
          <c:val>
            <c:numRef>
              <c:f>'Zestawienie ogólnokrajowe'!$J$9:$M$9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2-408F-8A2B-A9D89425F8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1190272"/>
        <c:axId val="161191808"/>
      </c:barChart>
      <c:catAx>
        <c:axId val="1611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191808"/>
        <c:crosses val="autoZero"/>
        <c:auto val="1"/>
        <c:lblAlgn val="ctr"/>
        <c:lblOffset val="100"/>
        <c:noMultiLvlLbl val="0"/>
      </c:catAx>
      <c:valAx>
        <c:axId val="1611918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6119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5">
  <dgm:title val=""/>
  <dgm:desc val=""/>
  <dgm:catLst>
    <dgm:cat type="accent1" pri="11500"/>
  </dgm:catLst>
  <dgm:styleLbl name="node0">
    <dgm:fillClrLst meth="cycle"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1">
        <a:alpha val="90000"/>
      </a:schemeClr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1">
        <a:alpha val="90000"/>
      </a:schemeClr>
      <a:schemeClr val="accent1">
        <a:alpha val="5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/>
    <dgm:txEffectClrLst/>
  </dgm:styleLbl>
  <dgm:styleLbl name="lnNode1">
    <dgm:fillClrLst>
      <a:schemeClr val="accent1">
        <a:shade val="90000"/>
      </a:schemeClr>
      <a:schemeClr val="accent1">
        <a:alpha val="50000"/>
        <a:tint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1">
        <a:shade val="80000"/>
        <a:alpha val="50000"/>
      </a:schemeClr>
      <a:schemeClr val="accent1">
        <a:alpha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1">
        <a:alpha val="3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1">
        <a:tint val="50000"/>
        <a:alpha val="90000"/>
      </a:schemeClr>
      <a:schemeClr val="accent1">
        <a:tint val="20000"/>
        <a:alpha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1">
        <a:tint val="50000"/>
      </a:schemeClr>
      <a:schemeClr val="accent1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f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bgSibTrans2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/>
    <dgm:txEffectClrLst/>
  </dgm:styleLbl>
  <dgm:styleLbl name="sibTrans1D1">
    <dgm:fillClrLst>
      <a:schemeClr val="accent1">
        <a:shade val="90000"/>
      </a:schemeClr>
      <a:schemeClr val="accent1">
        <a:tint val="50000"/>
      </a:schemeClr>
    </dgm:fillClrLst>
    <dgm:linClrLst>
      <a:schemeClr val="accent1">
        <a:shade val="90000"/>
      </a:schemeClr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1">
        <a:alpha val="90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1">
        <a:alpha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/>
    <dgm:txEffectClrLst/>
  </dgm:styleLbl>
  <dgm:styleLbl name="parChTrans2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parChTrans1D1">
    <dgm:fillClrLst meth="repeat">
      <a:schemeClr val="accent1">
        <a:shade val="8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>
        <a:tint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>
        <a:tint val="7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>
        <a:tint val="5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1">
        <a:alpha val="90000"/>
      </a:schemeClr>
      <a:schemeClr val="accent1">
        <a:alpha val="5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>
      <a:schemeClr val="accent1">
        <a:alpha val="90000"/>
        <a:tint val="40000"/>
      </a:schemeClr>
      <a:schemeClr val="accent1">
        <a:alpha val="5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>
        <a:tint val="90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>
        <a:tint val="5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5/8/layout/hierarchy1" loCatId="hierarchy" qsTypeId="urn:microsoft.com/office/officeart/2005/8/quickstyle/simple3" qsCatId="simple" csTypeId="urn:microsoft.com/office/officeart/2005/8/colors/accent1_5" csCatId="accent1" phldr="1"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/>
      <dgm:t>
        <a:bodyPr/>
        <a:lstStyle/>
        <a:p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Baza Projektów Fotowoltaicznych w Polsce zawiera:</a:t>
          </a:r>
        </a:p>
      </dgm: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20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716F901-7BFD-42EF-83A2-98C6390DE10C}">
      <dgm:prSet/>
      <dgm:spPr/>
      <dgm:t>
        <a:bodyPr/>
        <a:lstStyle/>
        <a:p>
          <a:r>
            <a:rPr lang="pl-PL" b="0" i="0" u="none"/>
            <a:t>532</a:t>
          </a:r>
          <a:r>
            <a:rPr lang="en-GB" b="0" i="0" u="none"/>
            <a:t>  </a:t>
          </a:r>
          <a:r>
            <a:rPr lang="pl-PL"/>
            <a:t>projektów z wydanym pozwoleniem budowlanym </a:t>
          </a:r>
          <a:r>
            <a:rPr lang="pl-PL" b="1"/>
            <a:t>o łącznej mocy 950</a:t>
          </a:r>
          <a:r>
            <a:rPr lang="pl-PL" b="1" i="0" u="none"/>
            <a:t> </a:t>
          </a:r>
          <a:r>
            <a:rPr lang="pl-PL" b="1"/>
            <a:t>MW</a:t>
          </a:r>
        </a:p>
      </dgm:t>
    </dgm:pt>
    <dgm:pt modelId="{FBE908B4-DFE5-45C2-A077-1798459F301E}" type="parTrans" cxnId="{1AF4EB92-8166-4EF9-A9DC-3565DF1B5C34}">
      <dgm:prSet/>
      <dgm:spPr/>
      <dgm:t>
        <a:bodyPr/>
        <a:lstStyle/>
        <a:p>
          <a:endParaRPr lang="pl-PL"/>
        </a:p>
      </dgm:t>
    </dgm:pt>
    <dgm:pt modelId="{6E3678D9-5D43-403E-B0A8-0ADA0160C435}" type="sibTrans" cxnId="{1AF4EB92-8166-4EF9-A9DC-3565DF1B5C34}">
      <dgm:prSet/>
      <dgm:spPr/>
      <dgm:t>
        <a:bodyPr/>
        <a:lstStyle/>
        <a:p>
          <a:endParaRPr lang="pl-PL"/>
        </a:p>
      </dgm:t>
    </dgm:pt>
    <dgm:pt modelId="{9807BC87-D431-474C-A20D-22A29575865E}">
      <dgm:prSet/>
      <dgm:spPr/>
      <dgm:t>
        <a:bodyPr/>
        <a:lstStyle/>
        <a:p>
          <a:r>
            <a:rPr lang="pl-PL"/>
            <a:t>3 286 projektów z wydanymi warunkami przyłączenia </a:t>
          </a:r>
          <a:r>
            <a:rPr lang="pl-PL" b="1"/>
            <a:t>o łącznej mocy 21 887</a:t>
          </a:r>
          <a:r>
            <a:rPr lang="pl-PL" b="1" i="0" u="none"/>
            <a:t> </a:t>
          </a:r>
          <a:r>
            <a:rPr lang="pl-PL" b="1"/>
            <a:t>MW</a:t>
          </a:r>
        </a:p>
      </dgm:t>
    </dgm:pt>
    <dgm:pt modelId="{90035903-D763-48EE-8684-C66A372E6E19}" type="parTrans" cxnId="{E7B7EFD3-A2AE-4850-B5E5-67A24D728743}">
      <dgm:prSet/>
      <dgm:spPr/>
      <dgm:t>
        <a:bodyPr/>
        <a:lstStyle/>
        <a:p>
          <a:endParaRPr lang="pl-PL"/>
        </a:p>
      </dgm:t>
    </dgm:pt>
    <dgm:pt modelId="{D4ED16FE-4A49-4ABC-AD47-036C640C293F}" type="sibTrans" cxnId="{E7B7EFD3-A2AE-4850-B5E5-67A24D728743}">
      <dgm:prSet/>
      <dgm:spPr/>
      <dgm:t>
        <a:bodyPr/>
        <a:lstStyle/>
        <a:p>
          <a:endParaRPr lang="pl-PL"/>
        </a:p>
      </dgm:t>
    </dgm:pt>
    <dgm:pt modelId="{B1385ABD-2BE2-4D0C-9DA7-9BECC147B102}">
      <dgm:prSet/>
      <dgm:spPr/>
      <dgm:t>
        <a:bodyPr/>
        <a:lstStyle/>
        <a:p>
          <a:r>
            <a:rPr lang="pl-PL" b="0" i="0" u="none"/>
            <a:t>1 389</a:t>
          </a:r>
          <a:r>
            <a:rPr lang="en-GB" b="0" i="0" u="none"/>
            <a:t>  </a:t>
          </a:r>
          <a:r>
            <a:rPr lang="pl-PL" baseline="0"/>
            <a:t>projektów z zawartą umową </a:t>
          </a:r>
          <a:r>
            <a:rPr lang="pl-PL"/>
            <a:t>przyłączeniową                 </a:t>
          </a:r>
          <a:r>
            <a:rPr lang="pl-PL" b="1"/>
            <a:t>o łącznej mocy             3 537 MW</a:t>
          </a:r>
        </a:p>
      </dgm:t>
    </dgm:pt>
    <dgm:pt modelId="{7C5BE05A-70F7-43FC-99F8-BD7F7DBC1C6A}" type="parTrans" cxnId="{7B7C7C11-2F72-41A4-8FA4-F051DE269DF8}">
      <dgm:prSet/>
      <dgm:spPr/>
      <dgm:t>
        <a:bodyPr/>
        <a:lstStyle/>
        <a:p>
          <a:endParaRPr lang="pl-PL"/>
        </a:p>
      </dgm:t>
    </dgm:pt>
    <dgm:pt modelId="{1A72A69A-5EC8-4E3F-BAC5-34D1135F0362}" type="sibTrans" cxnId="{7B7C7C11-2F72-41A4-8FA4-F051DE269DF8}">
      <dgm:prSet/>
      <dgm:spPr/>
      <dgm:t>
        <a:bodyPr/>
        <a:lstStyle/>
        <a:p>
          <a:endParaRPr lang="pl-PL"/>
        </a:p>
      </dgm:t>
    </dgm:pt>
    <dgm:pt modelId="{E09BB444-10BB-4458-A852-97A517E399A3}">
      <dgm:prSet/>
      <dgm:spPr/>
      <dgm:t>
        <a:bodyPr/>
        <a:lstStyle/>
        <a:p>
          <a:r>
            <a:rPr lang="pl-PL"/>
            <a:t>649 projektów z rozpoznanym inwestorem </a:t>
          </a:r>
          <a:r>
            <a:rPr lang="pl-PL" b="1"/>
            <a:t>o łącznej mocy 13 484 MW</a:t>
          </a:r>
        </a:p>
      </dgm:t>
    </dgm:pt>
    <dgm:pt modelId="{464A3C1F-8F06-4910-AA5C-155D3D2430C5}" type="parTrans" cxnId="{483764C7-1591-4FB5-A60F-869E3A8D72E1}">
      <dgm:prSet/>
      <dgm:spPr/>
      <dgm:t>
        <a:bodyPr/>
        <a:lstStyle/>
        <a:p>
          <a:endParaRPr lang="pl-PL"/>
        </a:p>
      </dgm:t>
    </dgm:pt>
    <dgm:pt modelId="{B565A5CA-D3A6-4029-AEB8-87998D94D090}" type="sibTrans" cxnId="{483764C7-1591-4FB5-A60F-869E3A8D72E1}">
      <dgm:prSet/>
      <dgm:spPr/>
      <dgm:t>
        <a:bodyPr/>
        <a:lstStyle/>
        <a:p>
          <a:endParaRPr lang="pl-PL"/>
        </a:p>
      </dgm:t>
    </dgm:pt>
    <dgm:pt modelId="{33DAEB64-A201-4EB8-BBF2-8E2ED956CF31}" type="pres">
      <dgm:prSet presAssocID="{BB628022-1040-4C6A-884C-D79D3AFB5002}" presName="hierChild1" presStyleCnt="0">
        <dgm:presLayoutVars>
          <dgm:chPref val="1"/>
          <dgm:dir/>
          <dgm:animOne val="branch"/>
          <dgm:animLvl val="lvl"/>
          <dgm:resizeHandles/>
        </dgm:presLayoutVars>
      </dgm:prSet>
      <dgm:spPr/>
    </dgm:pt>
    <dgm:pt modelId="{5D6461AB-3DDA-4E85-9F1B-06BED77C6037}" type="pres">
      <dgm:prSet presAssocID="{4640858F-0A94-4BCA-949A-D552B575DEE5}" presName="hierRoot1" presStyleCnt="0"/>
      <dgm:spPr/>
    </dgm:pt>
    <dgm:pt modelId="{E698B2FD-F176-4BFF-86E9-F69F1660337B}" type="pres">
      <dgm:prSet presAssocID="{4640858F-0A94-4BCA-949A-D552B575DEE5}" presName="composite" presStyleCnt="0"/>
      <dgm:spPr/>
    </dgm:pt>
    <dgm:pt modelId="{D0CBB672-39AF-450F-94BC-13107E9AF241}" type="pres">
      <dgm:prSet presAssocID="{4640858F-0A94-4BCA-949A-D552B575DEE5}" presName="background" presStyleLbl="node0" presStyleIdx="0" presStyleCnt="1"/>
      <dgm:spPr/>
    </dgm:pt>
    <dgm:pt modelId="{96C160BC-DC87-46ED-AE1D-F5F04969E3B2}" type="pres">
      <dgm:prSet presAssocID="{4640858F-0A94-4BCA-949A-D552B575DEE5}" presName="text" presStyleLbl="fgAcc0" presStyleIdx="0" presStyleCnt="1" custScaleX="194510" custScaleY="78331" custLinFactNeighborX="-628" custLinFactNeighborY="-4948">
        <dgm:presLayoutVars>
          <dgm:chPref val="3"/>
        </dgm:presLayoutVars>
      </dgm:prSet>
      <dgm:spPr/>
    </dgm:pt>
    <dgm:pt modelId="{01448BC9-503E-43D8-8E8E-E0F0DEF065AB}" type="pres">
      <dgm:prSet presAssocID="{4640858F-0A94-4BCA-949A-D552B575DEE5}" presName="hierChild2" presStyleCnt="0"/>
      <dgm:spPr/>
    </dgm:pt>
    <dgm:pt modelId="{09B97418-9631-4882-B292-B9D8136BED31}" type="pres">
      <dgm:prSet presAssocID="{FBE908B4-DFE5-45C2-A077-1798459F301E}" presName="Name10" presStyleLbl="parChTrans1D2" presStyleIdx="0" presStyleCnt="4"/>
      <dgm:spPr/>
    </dgm:pt>
    <dgm:pt modelId="{88D97E17-3C99-4E0F-BF5A-AA58F7BBC5F2}" type="pres">
      <dgm:prSet presAssocID="{C716F901-7BFD-42EF-83A2-98C6390DE10C}" presName="hierRoot2" presStyleCnt="0"/>
      <dgm:spPr/>
    </dgm:pt>
    <dgm:pt modelId="{A98FAF2C-A8F1-4ABA-A652-46D12C1631ED}" type="pres">
      <dgm:prSet presAssocID="{C716F901-7BFD-42EF-83A2-98C6390DE10C}" presName="composite2" presStyleCnt="0"/>
      <dgm:spPr/>
    </dgm:pt>
    <dgm:pt modelId="{0EC998AA-DEF7-4192-962D-5F35B60709B5}" type="pres">
      <dgm:prSet presAssocID="{C716F901-7BFD-42EF-83A2-98C6390DE10C}" presName="background2" presStyleLbl="node2" presStyleIdx="0" presStyleCnt="4"/>
      <dgm:spPr/>
    </dgm:pt>
    <dgm:pt modelId="{C85A998F-AEC7-49DC-BF0F-A2491D4FA47F}" type="pres">
      <dgm:prSet presAssocID="{C716F901-7BFD-42EF-83A2-98C6390DE10C}" presName="text2" presStyleLbl="fgAcc2" presStyleIdx="0" presStyleCnt="4">
        <dgm:presLayoutVars>
          <dgm:chPref val="3"/>
        </dgm:presLayoutVars>
      </dgm:prSet>
      <dgm:spPr/>
    </dgm:pt>
    <dgm:pt modelId="{C61FD369-BE00-401C-9E6E-C6D7259492C9}" type="pres">
      <dgm:prSet presAssocID="{C716F901-7BFD-42EF-83A2-98C6390DE10C}" presName="hierChild3" presStyleCnt="0"/>
      <dgm:spPr/>
    </dgm:pt>
    <dgm:pt modelId="{2C88FAC9-1B07-424B-943F-D388FA864FE1}" type="pres">
      <dgm:prSet presAssocID="{90035903-D763-48EE-8684-C66A372E6E19}" presName="Name10" presStyleLbl="parChTrans1D2" presStyleIdx="1" presStyleCnt="4"/>
      <dgm:spPr/>
    </dgm:pt>
    <dgm:pt modelId="{5F8A632A-5F4B-4B8E-9190-5D28F2300C52}" type="pres">
      <dgm:prSet presAssocID="{9807BC87-D431-474C-A20D-22A29575865E}" presName="hierRoot2" presStyleCnt="0"/>
      <dgm:spPr/>
    </dgm:pt>
    <dgm:pt modelId="{6B06C094-B062-4202-B617-2E920C57F3A9}" type="pres">
      <dgm:prSet presAssocID="{9807BC87-D431-474C-A20D-22A29575865E}" presName="composite2" presStyleCnt="0"/>
      <dgm:spPr/>
    </dgm:pt>
    <dgm:pt modelId="{D51DF0FE-4F86-4A3D-97A5-9E5676A7DB03}" type="pres">
      <dgm:prSet presAssocID="{9807BC87-D431-474C-A20D-22A29575865E}" presName="background2" presStyleLbl="node2" presStyleIdx="1" presStyleCnt="4"/>
      <dgm:spPr/>
    </dgm:pt>
    <dgm:pt modelId="{60032065-9469-471C-9B0E-8C8F6706ECA8}" type="pres">
      <dgm:prSet presAssocID="{9807BC87-D431-474C-A20D-22A29575865E}" presName="text2" presStyleLbl="fgAcc2" presStyleIdx="1" presStyleCnt="4">
        <dgm:presLayoutVars>
          <dgm:chPref val="3"/>
        </dgm:presLayoutVars>
      </dgm:prSet>
      <dgm:spPr/>
    </dgm:pt>
    <dgm:pt modelId="{9E851558-1A58-4383-BD29-4EE5C0C175F9}" type="pres">
      <dgm:prSet presAssocID="{9807BC87-D431-474C-A20D-22A29575865E}" presName="hierChild3" presStyleCnt="0"/>
      <dgm:spPr/>
    </dgm:pt>
    <dgm:pt modelId="{660A4CAE-E31C-47BF-BD46-2A1F4CECE107}" type="pres">
      <dgm:prSet presAssocID="{7C5BE05A-70F7-43FC-99F8-BD7F7DBC1C6A}" presName="Name10" presStyleLbl="parChTrans1D2" presStyleIdx="2" presStyleCnt="4"/>
      <dgm:spPr/>
    </dgm:pt>
    <dgm:pt modelId="{E24E223D-916A-42ED-B302-2AFC56AA99B9}" type="pres">
      <dgm:prSet presAssocID="{B1385ABD-2BE2-4D0C-9DA7-9BECC147B102}" presName="hierRoot2" presStyleCnt="0"/>
      <dgm:spPr/>
    </dgm:pt>
    <dgm:pt modelId="{F22259EB-EFD0-4C9E-9919-4E03860AD121}" type="pres">
      <dgm:prSet presAssocID="{B1385ABD-2BE2-4D0C-9DA7-9BECC147B102}" presName="composite2" presStyleCnt="0"/>
      <dgm:spPr/>
    </dgm:pt>
    <dgm:pt modelId="{080A63BD-CF46-4F3F-B984-F8FF50DFACBF}" type="pres">
      <dgm:prSet presAssocID="{B1385ABD-2BE2-4D0C-9DA7-9BECC147B102}" presName="background2" presStyleLbl="node2" presStyleIdx="2" presStyleCnt="4"/>
      <dgm:spPr/>
    </dgm:pt>
    <dgm:pt modelId="{4F5352A8-4B26-4B04-BF23-E2A2607A7EBC}" type="pres">
      <dgm:prSet presAssocID="{B1385ABD-2BE2-4D0C-9DA7-9BECC147B102}" presName="text2" presStyleLbl="fgAcc2" presStyleIdx="2" presStyleCnt="4">
        <dgm:presLayoutVars>
          <dgm:chPref val="3"/>
        </dgm:presLayoutVars>
      </dgm:prSet>
      <dgm:spPr/>
    </dgm:pt>
    <dgm:pt modelId="{6D72C792-7C77-4E4E-B4AA-4E169B77FD0D}" type="pres">
      <dgm:prSet presAssocID="{B1385ABD-2BE2-4D0C-9DA7-9BECC147B102}" presName="hierChild3" presStyleCnt="0"/>
      <dgm:spPr/>
    </dgm:pt>
    <dgm:pt modelId="{D8D58E0B-2A2B-48C4-B200-96B5D69DE800}" type="pres">
      <dgm:prSet presAssocID="{464A3C1F-8F06-4910-AA5C-155D3D2430C5}" presName="Name10" presStyleLbl="parChTrans1D2" presStyleIdx="3" presStyleCnt="4"/>
      <dgm:spPr/>
    </dgm:pt>
    <dgm:pt modelId="{4FA4EEBF-ED51-4F22-B4D2-FA39D33390D6}" type="pres">
      <dgm:prSet presAssocID="{E09BB444-10BB-4458-A852-97A517E399A3}" presName="hierRoot2" presStyleCnt="0"/>
      <dgm:spPr/>
    </dgm:pt>
    <dgm:pt modelId="{CEB7E67B-F386-495F-A971-91617339319C}" type="pres">
      <dgm:prSet presAssocID="{E09BB444-10BB-4458-A852-97A517E399A3}" presName="composite2" presStyleCnt="0"/>
      <dgm:spPr/>
    </dgm:pt>
    <dgm:pt modelId="{170510EF-E30E-4556-AF13-8CD835367DE2}" type="pres">
      <dgm:prSet presAssocID="{E09BB444-10BB-4458-A852-97A517E399A3}" presName="background2" presStyleLbl="node2" presStyleIdx="3" presStyleCnt="4"/>
      <dgm:spPr/>
    </dgm:pt>
    <dgm:pt modelId="{1D8401F5-6EA7-443F-9CF4-CA27D13ABC7D}" type="pres">
      <dgm:prSet presAssocID="{E09BB444-10BB-4458-A852-97A517E399A3}" presName="text2" presStyleLbl="fgAcc2" presStyleIdx="3" presStyleCnt="4">
        <dgm:presLayoutVars>
          <dgm:chPref val="3"/>
        </dgm:presLayoutVars>
      </dgm:prSet>
      <dgm:spPr/>
    </dgm:pt>
    <dgm:pt modelId="{7C69AAE0-D12D-4EDC-A91A-2881E80F6465}" type="pres">
      <dgm:prSet presAssocID="{E09BB444-10BB-4458-A852-97A517E399A3}" presName="hierChild3" presStyleCnt="0"/>
      <dgm:spPr/>
    </dgm:pt>
  </dgm:ptLst>
  <dgm:cxnLst>
    <dgm:cxn modelId="{3C166010-E5B3-44A9-A2F6-42860DA931A2}" type="presOf" srcId="{C716F901-7BFD-42EF-83A2-98C6390DE10C}" destId="{C85A998F-AEC7-49DC-BF0F-A2491D4FA47F}" srcOrd="0" destOrd="0" presId="urn:microsoft.com/office/officeart/2005/8/layout/hierarchy1"/>
    <dgm:cxn modelId="{7B7C7C11-2F72-41A4-8FA4-F051DE269DF8}" srcId="{4640858F-0A94-4BCA-949A-D552B575DEE5}" destId="{B1385ABD-2BE2-4D0C-9DA7-9BECC147B102}" srcOrd="2" destOrd="0" parTransId="{7C5BE05A-70F7-43FC-99F8-BD7F7DBC1C6A}" sibTransId="{1A72A69A-5EC8-4E3F-BAC5-34D1135F0362}"/>
    <dgm:cxn modelId="{8D172A18-4A21-4DD2-8012-28BF607C7554}" type="presOf" srcId="{90035903-D763-48EE-8684-C66A372E6E19}" destId="{2C88FAC9-1B07-424B-943F-D388FA864FE1}" srcOrd="0" destOrd="0" presId="urn:microsoft.com/office/officeart/2005/8/layout/hierarchy1"/>
    <dgm:cxn modelId="{7CD47535-7EED-4D17-A4C3-578387E15ABF}" type="presOf" srcId="{464A3C1F-8F06-4910-AA5C-155D3D2430C5}" destId="{D8D58E0B-2A2B-48C4-B200-96B5D69DE800}" srcOrd="0" destOrd="0" presId="urn:microsoft.com/office/officeart/2005/8/layout/hierarchy1"/>
    <dgm:cxn modelId="{E78A7542-CF1F-4ADE-9E58-DD972CB55B38}" type="presOf" srcId="{E09BB444-10BB-4458-A852-97A517E399A3}" destId="{1D8401F5-6EA7-443F-9CF4-CA27D13ABC7D}" srcOrd="0" destOrd="0" presId="urn:microsoft.com/office/officeart/2005/8/layout/hierarchy1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D1E17B92-479C-4030-939A-925F56AF72C0}" type="presOf" srcId="{4640858F-0A94-4BCA-949A-D552B575DEE5}" destId="{96C160BC-DC87-46ED-AE1D-F5F04969E3B2}" srcOrd="0" destOrd="0" presId="urn:microsoft.com/office/officeart/2005/8/layout/hierarchy1"/>
    <dgm:cxn modelId="{1AF4EB92-8166-4EF9-A9DC-3565DF1B5C34}" srcId="{4640858F-0A94-4BCA-949A-D552B575DEE5}" destId="{C716F901-7BFD-42EF-83A2-98C6390DE10C}" srcOrd="0" destOrd="0" parTransId="{FBE908B4-DFE5-45C2-A077-1798459F301E}" sibTransId="{6E3678D9-5D43-403E-B0A8-0ADA0160C435}"/>
    <dgm:cxn modelId="{18451896-2E8B-49C9-A114-949E0BC78768}" type="presOf" srcId="{B1385ABD-2BE2-4D0C-9DA7-9BECC147B102}" destId="{4F5352A8-4B26-4B04-BF23-E2A2607A7EBC}" srcOrd="0" destOrd="0" presId="urn:microsoft.com/office/officeart/2005/8/layout/hierarchy1"/>
    <dgm:cxn modelId="{483764C7-1591-4FB5-A60F-869E3A8D72E1}" srcId="{4640858F-0A94-4BCA-949A-D552B575DEE5}" destId="{E09BB444-10BB-4458-A852-97A517E399A3}" srcOrd="3" destOrd="0" parTransId="{464A3C1F-8F06-4910-AA5C-155D3D2430C5}" sibTransId="{B565A5CA-D3A6-4029-AEB8-87998D94D090}"/>
    <dgm:cxn modelId="{A74296D1-0FC9-40BB-B829-D3693364B93F}" type="presOf" srcId="{7C5BE05A-70F7-43FC-99F8-BD7F7DBC1C6A}" destId="{660A4CAE-E31C-47BF-BD46-2A1F4CECE107}" srcOrd="0" destOrd="0" presId="urn:microsoft.com/office/officeart/2005/8/layout/hierarchy1"/>
    <dgm:cxn modelId="{E7B7EFD3-A2AE-4850-B5E5-67A24D728743}" srcId="{4640858F-0A94-4BCA-949A-D552B575DEE5}" destId="{9807BC87-D431-474C-A20D-22A29575865E}" srcOrd="1" destOrd="0" parTransId="{90035903-D763-48EE-8684-C66A372E6E19}" sibTransId="{D4ED16FE-4A49-4ABC-AD47-036C640C293F}"/>
    <dgm:cxn modelId="{2B68DED4-BADD-44D1-821B-F70B8B6B3460}" type="presOf" srcId="{9807BC87-D431-474C-A20D-22A29575865E}" destId="{60032065-9469-471C-9B0E-8C8F6706ECA8}" srcOrd="0" destOrd="0" presId="urn:microsoft.com/office/officeart/2005/8/layout/hierarchy1"/>
    <dgm:cxn modelId="{A37668E8-B1BB-4098-8610-05793D697F5A}" type="presOf" srcId="{FBE908B4-DFE5-45C2-A077-1798459F301E}" destId="{09B97418-9631-4882-B292-B9D8136BED31}" srcOrd="0" destOrd="0" presId="urn:microsoft.com/office/officeart/2005/8/layout/hierarchy1"/>
    <dgm:cxn modelId="{4BE06CF5-20A9-4041-9962-6FF63743728C}" type="presOf" srcId="{BB628022-1040-4C6A-884C-D79D3AFB5002}" destId="{33DAEB64-A201-4EB8-BBF2-8E2ED956CF31}" srcOrd="0" destOrd="0" presId="urn:microsoft.com/office/officeart/2005/8/layout/hierarchy1"/>
    <dgm:cxn modelId="{AF04ECB9-4784-4FF4-8A15-84826D327082}" type="presParOf" srcId="{33DAEB64-A201-4EB8-BBF2-8E2ED956CF31}" destId="{5D6461AB-3DDA-4E85-9F1B-06BED77C6037}" srcOrd="0" destOrd="0" presId="urn:microsoft.com/office/officeart/2005/8/layout/hierarchy1"/>
    <dgm:cxn modelId="{3EDF95D4-D823-4A1B-B0EC-972321517205}" type="presParOf" srcId="{5D6461AB-3DDA-4E85-9F1B-06BED77C6037}" destId="{E698B2FD-F176-4BFF-86E9-F69F1660337B}" srcOrd="0" destOrd="0" presId="urn:microsoft.com/office/officeart/2005/8/layout/hierarchy1"/>
    <dgm:cxn modelId="{D4DB4B66-727D-4D82-85F3-00021116AE61}" type="presParOf" srcId="{E698B2FD-F176-4BFF-86E9-F69F1660337B}" destId="{D0CBB672-39AF-450F-94BC-13107E9AF241}" srcOrd="0" destOrd="0" presId="urn:microsoft.com/office/officeart/2005/8/layout/hierarchy1"/>
    <dgm:cxn modelId="{1201A118-3AFA-4A0D-BBB0-A4D36310AB66}" type="presParOf" srcId="{E698B2FD-F176-4BFF-86E9-F69F1660337B}" destId="{96C160BC-DC87-46ED-AE1D-F5F04969E3B2}" srcOrd="1" destOrd="0" presId="urn:microsoft.com/office/officeart/2005/8/layout/hierarchy1"/>
    <dgm:cxn modelId="{80DED56E-B129-48F2-B7F1-D4F96B768834}" type="presParOf" srcId="{5D6461AB-3DDA-4E85-9F1B-06BED77C6037}" destId="{01448BC9-503E-43D8-8E8E-E0F0DEF065AB}" srcOrd="1" destOrd="0" presId="urn:microsoft.com/office/officeart/2005/8/layout/hierarchy1"/>
    <dgm:cxn modelId="{20253C2F-EFB6-49B5-B39C-BD2FC5B83B88}" type="presParOf" srcId="{01448BC9-503E-43D8-8E8E-E0F0DEF065AB}" destId="{09B97418-9631-4882-B292-B9D8136BED31}" srcOrd="0" destOrd="0" presId="urn:microsoft.com/office/officeart/2005/8/layout/hierarchy1"/>
    <dgm:cxn modelId="{47C0F79F-18E6-45EA-BB74-4B8558939B32}" type="presParOf" srcId="{01448BC9-503E-43D8-8E8E-E0F0DEF065AB}" destId="{88D97E17-3C99-4E0F-BF5A-AA58F7BBC5F2}" srcOrd="1" destOrd="0" presId="urn:microsoft.com/office/officeart/2005/8/layout/hierarchy1"/>
    <dgm:cxn modelId="{43408700-AB1F-4D5F-93CE-C8B726BE25A1}" type="presParOf" srcId="{88D97E17-3C99-4E0F-BF5A-AA58F7BBC5F2}" destId="{A98FAF2C-A8F1-4ABA-A652-46D12C1631ED}" srcOrd="0" destOrd="0" presId="urn:microsoft.com/office/officeart/2005/8/layout/hierarchy1"/>
    <dgm:cxn modelId="{DE7D4CA9-9F32-4C00-A943-AD86835BC6B8}" type="presParOf" srcId="{A98FAF2C-A8F1-4ABA-A652-46D12C1631ED}" destId="{0EC998AA-DEF7-4192-962D-5F35B60709B5}" srcOrd="0" destOrd="0" presId="urn:microsoft.com/office/officeart/2005/8/layout/hierarchy1"/>
    <dgm:cxn modelId="{1F9CA29A-B725-492A-84B8-DF0DA46ED94B}" type="presParOf" srcId="{A98FAF2C-A8F1-4ABA-A652-46D12C1631ED}" destId="{C85A998F-AEC7-49DC-BF0F-A2491D4FA47F}" srcOrd="1" destOrd="0" presId="urn:microsoft.com/office/officeart/2005/8/layout/hierarchy1"/>
    <dgm:cxn modelId="{FACEBAAF-7EB2-4EB6-A8CE-8248D1935ACE}" type="presParOf" srcId="{88D97E17-3C99-4E0F-BF5A-AA58F7BBC5F2}" destId="{C61FD369-BE00-401C-9E6E-C6D7259492C9}" srcOrd="1" destOrd="0" presId="urn:microsoft.com/office/officeart/2005/8/layout/hierarchy1"/>
    <dgm:cxn modelId="{3E48FB1D-8D73-4446-B777-551477183D6E}" type="presParOf" srcId="{01448BC9-503E-43D8-8E8E-E0F0DEF065AB}" destId="{2C88FAC9-1B07-424B-943F-D388FA864FE1}" srcOrd="2" destOrd="0" presId="urn:microsoft.com/office/officeart/2005/8/layout/hierarchy1"/>
    <dgm:cxn modelId="{E1E6CC61-A608-45AE-B174-800C682B5D5F}" type="presParOf" srcId="{01448BC9-503E-43D8-8E8E-E0F0DEF065AB}" destId="{5F8A632A-5F4B-4B8E-9190-5D28F2300C52}" srcOrd="3" destOrd="0" presId="urn:microsoft.com/office/officeart/2005/8/layout/hierarchy1"/>
    <dgm:cxn modelId="{FFE2C71A-6E44-4037-BD5D-92304A24A6ED}" type="presParOf" srcId="{5F8A632A-5F4B-4B8E-9190-5D28F2300C52}" destId="{6B06C094-B062-4202-B617-2E920C57F3A9}" srcOrd="0" destOrd="0" presId="urn:microsoft.com/office/officeart/2005/8/layout/hierarchy1"/>
    <dgm:cxn modelId="{4F3E77EE-3BBC-4999-99F5-2E3269D70FBA}" type="presParOf" srcId="{6B06C094-B062-4202-B617-2E920C57F3A9}" destId="{D51DF0FE-4F86-4A3D-97A5-9E5676A7DB03}" srcOrd="0" destOrd="0" presId="urn:microsoft.com/office/officeart/2005/8/layout/hierarchy1"/>
    <dgm:cxn modelId="{83B92575-D0C6-44DE-A782-43DDC5241D1A}" type="presParOf" srcId="{6B06C094-B062-4202-B617-2E920C57F3A9}" destId="{60032065-9469-471C-9B0E-8C8F6706ECA8}" srcOrd="1" destOrd="0" presId="urn:microsoft.com/office/officeart/2005/8/layout/hierarchy1"/>
    <dgm:cxn modelId="{69250535-E662-46FD-9D9E-01CD097622E0}" type="presParOf" srcId="{5F8A632A-5F4B-4B8E-9190-5D28F2300C52}" destId="{9E851558-1A58-4383-BD29-4EE5C0C175F9}" srcOrd="1" destOrd="0" presId="urn:microsoft.com/office/officeart/2005/8/layout/hierarchy1"/>
    <dgm:cxn modelId="{1C3F07B9-0488-423C-B33B-32F4B385473D}" type="presParOf" srcId="{01448BC9-503E-43D8-8E8E-E0F0DEF065AB}" destId="{660A4CAE-E31C-47BF-BD46-2A1F4CECE107}" srcOrd="4" destOrd="0" presId="urn:microsoft.com/office/officeart/2005/8/layout/hierarchy1"/>
    <dgm:cxn modelId="{C12390BF-AA98-4884-A979-9D148904095F}" type="presParOf" srcId="{01448BC9-503E-43D8-8E8E-E0F0DEF065AB}" destId="{E24E223D-916A-42ED-B302-2AFC56AA99B9}" srcOrd="5" destOrd="0" presId="urn:microsoft.com/office/officeart/2005/8/layout/hierarchy1"/>
    <dgm:cxn modelId="{CBB034D5-E42D-45F7-AAFF-2E064B95B0FD}" type="presParOf" srcId="{E24E223D-916A-42ED-B302-2AFC56AA99B9}" destId="{F22259EB-EFD0-4C9E-9919-4E03860AD121}" srcOrd="0" destOrd="0" presId="urn:microsoft.com/office/officeart/2005/8/layout/hierarchy1"/>
    <dgm:cxn modelId="{F8B4E69F-D797-499E-8310-61FE4A1383A1}" type="presParOf" srcId="{F22259EB-EFD0-4C9E-9919-4E03860AD121}" destId="{080A63BD-CF46-4F3F-B984-F8FF50DFACBF}" srcOrd="0" destOrd="0" presId="urn:microsoft.com/office/officeart/2005/8/layout/hierarchy1"/>
    <dgm:cxn modelId="{8370E2A1-A29E-4502-ADB2-B24BA2CBF251}" type="presParOf" srcId="{F22259EB-EFD0-4C9E-9919-4E03860AD121}" destId="{4F5352A8-4B26-4B04-BF23-E2A2607A7EBC}" srcOrd="1" destOrd="0" presId="urn:microsoft.com/office/officeart/2005/8/layout/hierarchy1"/>
    <dgm:cxn modelId="{2DBB6D72-83AF-45E6-B365-7D594149E4D5}" type="presParOf" srcId="{E24E223D-916A-42ED-B302-2AFC56AA99B9}" destId="{6D72C792-7C77-4E4E-B4AA-4E169B77FD0D}" srcOrd="1" destOrd="0" presId="urn:microsoft.com/office/officeart/2005/8/layout/hierarchy1"/>
    <dgm:cxn modelId="{2E73B787-6E18-4F3C-8049-3AF3565FD92D}" type="presParOf" srcId="{01448BC9-503E-43D8-8E8E-E0F0DEF065AB}" destId="{D8D58E0B-2A2B-48C4-B200-96B5D69DE800}" srcOrd="6" destOrd="0" presId="urn:microsoft.com/office/officeart/2005/8/layout/hierarchy1"/>
    <dgm:cxn modelId="{7C5CA6E7-D427-4B26-9C45-65338FC92097}" type="presParOf" srcId="{01448BC9-503E-43D8-8E8E-E0F0DEF065AB}" destId="{4FA4EEBF-ED51-4F22-B4D2-FA39D33390D6}" srcOrd="7" destOrd="0" presId="urn:microsoft.com/office/officeart/2005/8/layout/hierarchy1"/>
    <dgm:cxn modelId="{EF7722D1-78F3-45D1-9D52-C56529FD22C8}" type="presParOf" srcId="{4FA4EEBF-ED51-4F22-B4D2-FA39D33390D6}" destId="{CEB7E67B-F386-495F-A971-91617339319C}" srcOrd="0" destOrd="0" presId="urn:microsoft.com/office/officeart/2005/8/layout/hierarchy1"/>
    <dgm:cxn modelId="{EAEE89E8-FE09-4F13-BFBF-548638EF607D}" type="presParOf" srcId="{CEB7E67B-F386-495F-A971-91617339319C}" destId="{170510EF-E30E-4556-AF13-8CD835367DE2}" srcOrd="0" destOrd="0" presId="urn:microsoft.com/office/officeart/2005/8/layout/hierarchy1"/>
    <dgm:cxn modelId="{8BD5A13A-7374-423F-ABC3-11340A948A96}" type="presParOf" srcId="{CEB7E67B-F386-495F-A971-91617339319C}" destId="{1D8401F5-6EA7-443F-9CF4-CA27D13ABC7D}" srcOrd="1" destOrd="0" presId="urn:microsoft.com/office/officeart/2005/8/layout/hierarchy1"/>
    <dgm:cxn modelId="{B4DF1640-4EBE-4A68-81D6-793809D23668}" type="presParOf" srcId="{4FA4EEBF-ED51-4F22-B4D2-FA39D33390D6}" destId="{7C69AAE0-D12D-4EDC-A91A-2881E80F6465}" srcOrd="1" destOrd="0" presId="urn:microsoft.com/office/officeart/2005/8/layout/hierarchy1"/>
  </dgm:cxnLst>
  <dgm:bg/>
  <dgm:whole>
    <a:ln>
      <a:noFill/>
    </a:ln>
  </dgm:whole>
  <dgm:extLst>
    <a:ext uri="http://schemas.microsoft.com/office/drawing/2008/diagram">
      <dsp:dataModelExt xmlns:dsp="http://schemas.microsoft.com/office/drawing/2008/diagram" relId="rId2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D8D58E0B-2A2B-48C4-B200-96B5D69DE800}">
      <dsp:nvSpPr>
        <dsp:cNvPr id="0" name=""/>
        <dsp:cNvSpPr/>
      </dsp:nvSpPr>
      <dsp:spPr>
        <a:xfrm>
          <a:off x="3678961" y="981068"/>
          <a:ext cx="2906592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2906592" y="362790"/>
              </a:lnTo>
              <a:lnTo>
                <a:pt x="2906592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660A4CAE-E31C-47BF-BD46-2A1F4CECE107}">
      <dsp:nvSpPr>
        <dsp:cNvPr id="0" name=""/>
        <dsp:cNvSpPr/>
      </dsp:nvSpPr>
      <dsp:spPr>
        <a:xfrm>
          <a:off x="3678961" y="981068"/>
          <a:ext cx="975479" cy="509160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62790"/>
              </a:lnTo>
              <a:lnTo>
                <a:pt x="975479" y="362790"/>
              </a:lnTo>
              <a:lnTo>
                <a:pt x="975479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C88FAC9-1B07-424B-943F-D388FA864FE1}">
      <dsp:nvSpPr>
        <dsp:cNvPr id="0" name=""/>
        <dsp:cNvSpPr/>
      </dsp:nvSpPr>
      <dsp:spPr>
        <a:xfrm>
          <a:off x="2723327" y="981068"/>
          <a:ext cx="955634" cy="509160"/>
        </a:xfrm>
        <a:custGeom>
          <a:avLst/>
          <a:gdLst/>
          <a:ahLst/>
          <a:cxnLst/>
          <a:rect l="0" t="0" r="0" b="0"/>
          <a:pathLst>
            <a:path>
              <a:moveTo>
                <a:pt x="955634" y="0"/>
              </a:moveTo>
              <a:lnTo>
                <a:pt x="955634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9B97418-9631-4882-B292-B9D8136BED31}">
      <dsp:nvSpPr>
        <dsp:cNvPr id="0" name=""/>
        <dsp:cNvSpPr/>
      </dsp:nvSpPr>
      <dsp:spPr>
        <a:xfrm>
          <a:off x="792213" y="981068"/>
          <a:ext cx="2886747" cy="509160"/>
        </a:xfrm>
        <a:custGeom>
          <a:avLst/>
          <a:gdLst/>
          <a:ahLst/>
          <a:cxnLst/>
          <a:rect l="0" t="0" r="0" b="0"/>
          <a:pathLst>
            <a:path>
              <a:moveTo>
                <a:pt x="2886747" y="0"/>
              </a:moveTo>
              <a:lnTo>
                <a:pt x="2886747" y="362790"/>
              </a:lnTo>
              <a:lnTo>
                <a:pt x="0" y="362790"/>
              </a:lnTo>
              <a:lnTo>
                <a:pt x="0" y="509160"/>
              </a:lnTo>
            </a:path>
          </a:pathLst>
        </a:custGeom>
        <a:noFill/>
        <a:ln w="25400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0CBB672-39AF-450F-94BC-13107E9AF241}">
      <dsp:nvSpPr>
        <dsp:cNvPr id="0" name=""/>
        <dsp:cNvSpPr/>
      </dsp:nvSpPr>
      <dsp:spPr>
        <a:xfrm>
          <a:off x="2142330" y="195172"/>
          <a:ext cx="3073261" cy="785895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8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8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8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96C160BC-DC87-46ED-AE1D-F5F04969E3B2}">
      <dsp:nvSpPr>
        <dsp:cNvPr id="0" name=""/>
        <dsp:cNvSpPr/>
      </dsp:nvSpPr>
      <dsp:spPr>
        <a:xfrm>
          <a:off x="2317886" y="361950"/>
          <a:ext cx="3073261" cy="785895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Baza Projektów Fotowoltaicznych w Polsce zawiera:</a:t>
          </a:r>
        </a:p>
      </dsp:txBody>
      <dsp:txXfrm>
        <a:off x="2340904" y="384968"/>
        <a:ext cx="3027225" cy="739859"/>
      </dsp:txXfrm>
    </dsp:sp>
    <dsp:sp modelId="{0EC998AA-DEF7-4192-962D-5F35B60709B5}">
      <dsp:nvSpPr>
        <dsp:cNvPr id="0" name=""/>
        <dsp:cNvSpPr/>
      </dsp:nvSpPr>
      <dsp:spPr>
        <a:xfrm>
          <a:off x="2212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C85A998F-AEC7-49DC-BF0F-A2491D4FA47F}">
      <dsp:nvSpPr>
        <dsp:cNvPr id="0" name=""/>
        <dsp:cNvSpPr/>
      </dsp:nvSpPr>
      <dsp:spPr>
        <a:xfrm>
          <a:off x="177768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0" i="0" u="none" kern="1200"/>
            <a:t>532</a:t>
          </a:r>
          <a:r>
            <a:rPr lang="en-GB" sz="1200" b="0" i="0" u="none" kern="1200"/>
            <a:t>  </a:t>
          </a:r>
          <a:r>
            <a:rPr lang="pl-PL" sz="1200" kern="1200"/>
            <a:t>projektów z wydanym pozwoleniem budowlanym </a:t>
          </a:r>
          <a:r>
            <a:rPr lang="pl-PL" sz="1200" b="1" kern="1200"/>
            <a:t>o łącznej mocy 950</a:t>
          </a:r>
          <a:r>
            <a:rPr lang="pl-PL" sz="1200" b="1" i="0" u="none" kern="1200"/>
            <a:t> </a:t>
          </a:r>
          <a:r>
            <a:rPr lang="pl-PL" sz="1200" b="1" kern="1200"/>
            <a:t>MW</a:t>
          </a:r>
        </a:p>
      </dsp:txBody>
      <dsp:txXfrm>
        <a:off x="207154" y="1686392"/>
        <a:ext cx="1521229" cy="944529"/>
      </dsp:txXfrm>
    </dsp:sp>
    <dsp:sp modelId="{D51DF0FE-4F86-4A3D-97A5-9E5676A7DB03}">
      <dsp:nvSpPr>
        <dsp:cNvPr id="0" name=""/>
        <dsp:cNvSpPr/>
      </dsp:nvSpPr>
      <dsp:spPr>
        <a:xfrm>
          <a:off x="1933326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60032065-9469-471C-9B0E-8C8F6706ECA8}">
      <dsp:nvSpPr>
        <dsp:cNvPr id="0" name=""/>
        <dsp:cNvSpPr/>
      </dsp:nvSpPr>
      <dsp:spPr>
        <a:xfrm>
          <a:off x="2108882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3 286 projektów z wydanymi warunkami przyłączenia </a:t>
          </a:r>
          <a:r>
            <a:rPr lang="pl-PL" sz="1200" b="1" kern="1200"/>
            <a:t>o łącznej mocy 21 887</a:t>
          </a:r>
          <a:r>
            <a:rPr lang="pl-PL" sz="1200" b="1" i="0" u="none" kern="1200"/>
            <a:t> </a:t>
          </a:r>
          <a:r>
            <a:rPr lang="pl-PL" sz="1200" b="1" kern="1200"/>
            <a:t>MW</a:t>
          </a:r>
        </a:p>
      </dsp:txBody>
      <dsp:txXfrm>
        <a:off x="2138268" y="1686392"/>
        <a:ext cx="1521229" cy="944529"/>
      </dsp:txXfrm>
    </dsp:sp>
    <dsp:sp modelId="{080A63BD-CF46-4F3F-B984-F8FF50DFACBF}">
      <dsp:nvSpPr>
        <dsp:cNvPr id="0" name=""/>
        <dsp:cNvSpPr/>
      </dsp:nvSpPr>
      <dsp:spPr>
        <a:xfrm>
          <a:off x="3864439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4F5352A8-4B26-4B04-BF23-E2A2607A7EBC}">
      <dsp:nvSpPr>
        <dsp:cNvPr id="0" name=""/>
        <dsp:cNvSpPr/>
      </dsp:nvSpPr>
      <dsp:spPr>
        <a:xfrm>
          <a:off x="4039995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b="0" i="0" u="none" kern="1200"/>
            <a:t>1 389</a:t>
          </a:r>
          <a:r>
            <a:rPr lang="en-GB" sz="1200" b="0" i="0" u="none" kern="1200"/>
            <a:t>  </a:t>
          </a:r>
          <a:r>
            <a:rPr lang="pl-PL" sz="1200" kern="1200" baseline="0"/>
            <a:t>projektów z zawartą umową </a:t>
          </a:r>
          <a:r>
            <a:rPr lang="pl-PL" sz="1200" kern="1200"/>
            <a:t>przyłączeniową                 </a:t>
          </a:r>
          <a:r>
            <a:rPr lang="pl-PL" sz="1200" b="1" kern="1200"/>
            <a:t>o łącznej mocy             3 537 MW</a:t>
          </a:r>
        </a:p>
      </dsp:txBody>
      <dsp:txXfrm>
        <a:off x="4069381" y="1686392"/>
        <a:ext cx="1521229" cy="944529"/>
      </dsp:txXfrm>
    </dsp:sp>
    <dsp:sp modelId="{170510EF-E30E-4556-AF13-8CD835367DE2}">
      <dsp:nvSpPr>
        <dsp:cNvPr id="0" name=""/>
        <dsp:cNvSpPr/>
      </dsp:nvSpPr>
      <dsp:spPr>
        <a:xfrm>
          <a:off x="5795553" y="1490228"/>
          <a:ext cx="1580001" cy="1003301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accent1">
                <a:alpha val="70000"/>
                <a:hueOff val="0"/>
                <a:satOff val="0"/>
                <a:lumOff val="0"/>
                <a:alphaOff val="0"/>
                <a:tint val="50000"/>
                <a:satMod val="300000"/>
              </a:schemeClr>
            </a:gs>
            <a:gs pos="35000">
              <a:schemeClr val="accent1">
                <a:alpha val="70000"/>
                <a:hueOff val="0"/>
                <a:satOff val="0"/>
                <a:lumOff val="0"/>
                <a:alphaOff val="0"/>
                <a:tint val="37000"/>
                <a:satMod val="300000"/>
              </a:schemeClr>
            </a:gs>
            <a:gs pos="100000">
              <a:schemeClr val="accent1">
                <a:alpha val="70000"/>
                <a:hueOff val="0"/>
                <a:satOff val="0"/>
                <a:lumOff val="0"/>
                <a:alphaOff val="0"/>
                <a:tint val="15000"/>
                <a:satMod val="350000"/>
              </a:schemeClr>
            </a:gs>
          </a:gsLst>
          <a:lin ang="16200000" scaled="1"/>
        </a:gra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</dsp:sp>
    <dsp:sp modelId="{1D8401F5-6EA7-443F-9CF4-CA27D13ABC7D}">
      <dsp:nvSpPr>
        <dsp:cNvPr id="0" name=""/>
        <dsp:cNvSpPr/>
      </dsp:nvSpPr>
      <dsp:spPr>
        <a:xfrm>
          <a:off x="5971109" y="1657006"/>
          <a:ext cx="1580001" cy="100330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9525" cap="flat" cmpd="sng" algn="ctr">
          <a:solidFill>
            <a:schemeClr val="accent1">
              <a:tint val="9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200" kern="1200"/>
            <a:t>649 projektów z rozpoznanym inwestorem </a:t>
          </a:r>
          <a:r>
            <a:rPr lang="pl-PL" sz="1200" b="1" kern="1200"/>
            <a:t>o łącznej mocy 13 484 MW</a:t>
          </a:r>
        </a:p>
      </dsp:txBody>
      <dsp:txXfrm>
        <a:off x="6000495" y="1686392"/>
        <a:ext cx="1521229" cy="944529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1">
  <dgm:title val=""/>
  <dgm:desc val=""/>
  <dgm:catLst>
    <dgm:cat type="hierarchy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hierChild1">
    <dgm:varLst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ptType="node" op="equ" val="65"/>
      <dgm:constr type="w" for="des" forName="composite" refType="w"/>
      <dgm:constr type="h" for="des" forName="composite" refType="w" refFor="des" refForName="composite" fact="0.667"/>
      <dgm:constr type="w" for="des" forName="composite2" refType="w" refFor="des" refForName="composite"/>
      <dgm:constr type="h" for="des" forName="composite2" refType="h" refFor="des" refForName="composite"/>
      <dgm:constr type="w" for="des" forName="composite3" refType="w" refFor="des" refForName="composite"/>
      <dgm:constr type="h" for="des" forName="composite3" refType="h" refFor="des" refForName="composite"/>
      <dgm:constr type="w" for="des" forName="composite4" refType="w" refFor="des" refForName="composite"/>
      <dgm:constr type="h" for="des" forName="composite4" refType="h" refFor="des" refForName="composite"/>
      <dgm:constr type="w" for="des" forName="composite5" refType="w" refFor="des" refForName="composite"/>
      <dgm:constr type="h" for="des" forName="composite5" refType="h" refFor="des" refForName="composite"/>
      <dgm:constr type="sibSp" refType="w" refFor="des" refForName="composite" fact="0.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p" for="des" forName="hierRoot1" refType="h" refFor="des" refForName="composite" fact="0.25"/>
      <dgm:constr type="sp" for="des" forName="hierRoot2" refType="sp" refFor="des" refForName="hierRoot1"/>
      <dgm:constr type="sp" for="des" forName="hierRoot3" refType="sp" refFor="des" refForName="hierRoot1"/>
      <dgm:constr type="sp" for="des" forName="hierRoot4" refType="sp" refFor="des" refForName="hierRoot1"/>
      <dgm:constr type="sp" for="des" forName="hierRoot5" refType="sp" refFor="des" refForName="hierRoot1"/>
    </dgm:constrLst>
    <dgm:ruleLst/>
    <dgm:forEach name="Name3" axis="ch">
      <dgm:forEach name="Name4" axis="self" ptType="node">
        <dgm:layoutNode name="hierRoot1">
          <dgm:alg type="hierRoot"/>
          <dgm:shape xmlns:r="http://schemas.openxmlformats.org/officeDocument/2006/relationships" r:blip="">
            <dgm:adjLst/>
          </dgm:shape>
          <dgm:presOf/>
          <dgm:constrLst>
            <dgm:constr type="bendDist" for="des" ptType="parTrans" refType="sp" fact="0.5"/>
          </dgm:constrLst>
          <dgm:ruleLst/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w" for="ch" forName="background" refType="w" fact="0.9"/>
              <dgm:constr type="h" for="ch" forName="background" refType="w" refFor="ch" refForName="background" fact="0.635"/>
              <dgm:constr type="t" for="ch" forName="background"/>
              <dgm:constr type="l" for="ch" forName="background"/>
              <dgm:constr type="w" for="ch" forName="text" refType="w" fact="0.9"/>
              <dgm:constr type="h" for="ch" forName="text" refType="w" refFor="ch" refForName="text" fact="0.635"/>
              <dgm:constr type="t" for="ch" forName="text" refType="w" fact="0.095"/>
              <dgm:constr type="l" for="ch" forName="text" refType="w" fact="0.1"/>
            </dgm:constrLst>
            <dgm:ruleLst/>
            <dgm:layoutNode name="background" styleLbl="node0" moveWith="text">
              <dgm:alg type="sp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/>
              <dgm:constrLst/>
              <dgm:ruleLst/>
            </dgm:layoutNode>
            <dgm:layoutNode name="text" styleLbl="fgAcc0">
              <dgm:varLst>
                <dgm:chPref val="3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/>
              <dgm:constrLst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</dgm:layoutNode>
          <dgm:layoutNode name="hierChild2">
            <dgm:choose name="Name5">
              <dgm:if name="Name6" func="var" arg="dir" op="equ" val="norm">
                <dgm:alg type="hierChild">
                  <dgm:param type="linDir" val="fromL"/>
                </dgm:alg>
              </dgm:if>
              <dgm:else name="Name7">
                <dgm:alg type="hierChild">
                  <dgm:param type="linDir" val="from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8" axis="ch">
              <dgm:forEach name="Name9" axis="self" ptType="parTrans" cnt="1">
                <dgm:layoutNode name="Name10">
                  <dgm:alg type="conn">
                    <dgm:param type="dim" val="1D"/>
                    <dgm:param type="endSty" val="noArr"/>
                    <dgm:param type="connRout" val="bend"/>
                    <dgm:param type="bendPt" val="end"/>
                    <dgm:param type="begPts" val="bCtr"/>
                    <dgm:param type="endPts" val="tCtr"/>
                    <dgm:param type="srcNode" val="background"/>
                    <dgm:param type="dstNode" val="background2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forEach name="Name11" axis="self" ptType="node">
                <dgm:layoutNode name="hierRoot2">
                  <dgm:alg type="hierRoot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bendDist" for="des" ptType="parTrans" refType="sp" fact="0.5"/>
                  </dgm:constrLst>
                  <dgm:ruleLst/>
                  <dgm:layoutNode name="composite2">
                    <dgm:alg type="composite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w" for="ch" forName="background2" refType="w" fact="0.9"/>
                      <dgm:constr type="h" for="ch" forName="background2" refType="w" refFor="ch" refForName="background2" fact="0.635"/>
                      <dgm:constr type="t" for="ch" forName="background2"/>
                      <dgm:constr type="l" for="ch" forName="background2"/>
                      <dgm:constr type="w" for="ch" forName="text2" refType="w" fact="0.9"/>
                      <dgm:constr type="h" for="ch" forName="text2" refType="w" refFor="ch" refForName="text2" fact="0.635"/>
                      <dgm:constr type="t" for="ch" forName="text2" refType="w" fact="0.095"/>
                      <dgm:constr type="l" for="ch" forName="text2" refType="w" fact="0.1"/>
                    </dgm:constrLst>
                    <dgm:ruleLst/>
                    <dgm:layoutNode name="background2" moveWith="text2">
                      <dgm:alg type="sp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/>
                      <dgm:constrLst/>
                      <dgm:ruleLst/>
                    </dgm:layoutNode>
                    <dgm:layoutNode name="text2" styleLbl="fgAcc2">
                      <dgm:varLst>
                        <dgm:chPref val="3"/>
                      </dgm:varLst>
                      <dgm:alg type="tx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</dgm:layoutNode>
                  <dgm:layoutNode name="hierChild3">
                    <dgm:choose name="Name12">
                      <dgm:if name="Name13" func="var" arg="dir" op="equ" val="norm">
                        <dgm:alg type="hierChild">
                          <dgm:param type="linDir" val="fromL"/>
                        </dgm:alg>
                      </dgm:if>
                      <dgm:else name="Name14">
                        <dgm:alg type="hierChild">
                          <dgm:param type="linDir" val="from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15" axis="ch">
                      <dgm:forEach name="Name16" axis="self" ptType="parTrans" cnt="1">
                        <dgm:layoutNode name="Name17">
                          <dgm:alg type="conn">
                            <dgm:param type="dim" val="1D"/>
                            <dgm:param type="endSty" val="noArr"/>
                            <dgm:param type="connRout" val="bend"/>
                            <dgm:param type="bendPt" val="end"/>
                            <dgm:param type="begPts" val="bCtr"/>
                            <dgm:param type="endPts" val="tCtr"/>
                            <dgm:param type="srcNode" val="background2"/>
                            <dgm:param type="dstNode" val="background3"/>
                          </dgm:alg>
                          <dgm:shape xmlns:r="http://schemas.openxmlformats.org/officeDocument/2006/relationships" type="conn" r:blip="" zOrderOff="-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forEach>
                      <dgm:forEach name="Name18" axis="self" ptType="node">
                        <dgm:layoutNode name="hierRoot3">
                          <dgm:alg type="hierRoot"/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constrLst>
                            <dgm:constr type="bendDist" for="des" ptType="parTrans" refType="sp" fact="0.5"/>
                          </dgm:constrLst>
                          <dgm:ruleLst/>
                          <dgm:layoutNode name="composite3">
                            <dgm:alg type="composite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w" for="ch" forName="background3" refType="w" fact="0.9"/>
                              <dgm:constr type="h" for="ch" forName="background3" refType="w" refFor="ch" refForName="background3" fact="0.635"/>
                              <dgm:constr type="t" for="ch" forName="background3"/>
                              <dgm:constr type="l" for="ch" forName="background3"/>
                              <dgm:constr type="w" for="ch" forName="text3" refType="w" fact="0.9"/>
                              <dgm:constr type="h" for="ch" forName="text3" refType="w" refFor="ch" refForName="text3" fact="0.635"/>
                              <dgm:constr type="t" for="ch" forName="text3" refType="w" fact="0.095"/>
                              <dgm:constr type="l" for="ch" forName="text3" refType="w" fact="0.1"/>
                            </dgm:constrLst>
                            <dgm:ruleLst/>
                            <dgm:layoutNode name="background3" moveWith="text3">
                              <dgm:alg type="sp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/>
                              <dgm:constrLst/>
                              <dgm:ruleLst/>
                            </dgm:layoutNode>
                            <dgm:layoutNode name="text3" styleLbl="fgAcc3">
                              <dgm:varLst>
                                <dgm:chPref val="3"/>
                              </dgm:varLst>
                              <dgm:alg type="tx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 axis="self"/>
                              <dgm:constrLst>
                                <dgm:constr type="tMarg" refType="primFontSz" fact="0.3"/>
                                <dgm:constr type="bMarg" refType="primFontSz" fact="0.3"/>
                                <dgm:constr type="lMarg" refType="primFontSz" fact="0.3"/>
                                <dgm:constr type="rMarg" refType="primFontSz" fact="0.3"/>
                              </dgm:constrLst>
                              <dgm:ruleLst>
                                <dgm:rule type="primFontSz" val="5" fact="NaN" max="NaN"/>
                              </dgm:ruleLst>
                            </dgm:layoutNode>
                          </dgm:layoutNode>
                          <dgm:layoutNode name="hierChild4">
                            <dgm:choose name="Name19">
                              <dgm:if name="Name20" func="var" arg="dir" op="equ" val="norm">
                                <dgm:alg type="hierChild">
                                  <dgm:param type="linDir" val="fromL"/>
                                </dgm:alg>
                              </dgm:if>
                              <dgm:else name="Name21">
                                <dgm:alg type="hierChild">
                                  <dgm:param type="linDir" val="fromR"/>
                                </dgm:alg>
                              </dgm:else>
                            </dgm:choose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/>
                            <dgm:ruleLst/>
                            <dgm:forEach name="repeat" axis="ch">
                              <dgm:forEach name="Name22" axis="self" ptType="parTrans" cnt="1">
                                <dgm:layoutNode name="Name23">
                                  <dgm:choose name="Name24">
                                    <dgm:if name="Name25" axis="self" func="depth" op="lte" val="4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3"/>
                                        <dgm:param type="dstNode" val="background4"/>
                                      </dgm:alg>
                                    </dgm:if>
                                    <dgm:else name="Name26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4"/>
                                        <dgm:param type="dstNode" val="background4"/>
                                      </dgm:alg>
                                    </dgm:else>
                                  </dgm:choose>
                                  <dgm:shape xmlns:r="http://schemas.openxmlformats.org/officeDocument/2006/relationships" type="conn" r:blip="" zOrderOff="-999">
                                    <dgm:adjLst/>
                                  </dgm:shape>
                                  <dgm:presOf axis="self"/>
                                  <dgm:constrLst>
                                    <dgm:constr type="begPad"/>
                                    <dgm:constr type="endPad"/>
                                  </dgm:constrLst>
                                  <dgm:ruleLst/>
                                </dgm:layoutNode>
                              </dgm:forEach>
                              <dgm:forEach name="Name27" axis="self" ptType="node">
                                <dgm:layoutNode name="hierRoot4">
                                  <dgm:alg type="hierRoot"/>
                                  <dgm:shape xmlns:r="http://schemas.openxmlformats.org/officeDocument/2006/relationships" r:blip="">
                                    <dgm:adjLst/>
                                  </dgm:shape>
                                  <dgm:presOf/>
                                  <dgm:constrLst>
                                    <dgm:constr type="bendDist" for="des" ptType="parTrans" refType="sp" fact="0.5"/>
                                  </dgm:constrLst>
                                  <dgm:ruleLst/>
                                  <dgm:layoutNode name="composite4">
                                    <dgm:alg type="composite"/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>
                                      <dgm:constr type="w" for="ch" forName="background4" refType="w" fact="0.9"/>
                                      <dgm:constr type="h" for="ch" forName="background4" refType="w" refFor="ch" refForName="background4" fact="0.635"/>
                                      <dgm:constr type="t" for="ch" forName="background4"/>
                                      <dgm:constr type="l" for="ch" forName="background4"/>
                                      <dgm:constr type="w" for="ch" forName="text4" refType="w" fact="0.9"/>
                                      <dgm:constr type="h" for="ch" forName="text4" refType="w" refFor="ch" refForName="text4" fact="0.635"/>
                                      <dgm:constr type="t" for="ch" forName="text4" refType="w" fact="0.095"/>
                                      <dgm:constr type="l" for="ch" forName="text4" refType="w" fact="0.1"/>
                                    </dgm:constrLst>
                                    <dgm:ruleLst/>
                                    <dgm:layoutNode name="background4" moveWith="text4">
                                      <dgm:alg type="sp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/>
                                      <dgm:constrLst/>
                                      <dgm:ruleLst/>
                                    </dgm:layoutNode>
                                    <dgm:layoutNode name="text4" styleLbl="fgAcc4">
                                      <dgm:varLst>
                                        <dgm:chPref val="3"/>
                                      </dgm:varLst>
                                      <dgm:alg type="tx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 axis="self"/>
                                      <dgm:constrLst>
                                        <dgm:constr type="tMarg" refType="primFontSz" fact="0.3"/>
                                        <dgm:constr type="bMarg" refType="primFontSz" fact="0.3"/>
                                        <dgm:constr type="lMarg" refType="primFontSz" fact="0.3"/>
                                        <dgm:constr type="rMarg" refType="primFontSz" fact="0.3"/>
                                      </dgm:constrLst>
                                      <dgm:ruleLst>
                                        <dgm:rule type="primFontSz" val="5" fact="NaN" max="NaN"/>
                                      </dgm:ruleLst>
                                    </dgm:layoutNode>
                                  </dgm:layoutNode>
                                  <dgm:layoutNode name="hierChild5">
                                    <dgm:choose name="Name28">
                                      <dgm:if name="Name29" func="var" arg="dir" op="equ" val="norm">
                                        <dgm:alg type="hierChild">
                                          <dgm:param type="linDir" val="fromL"/>
                                        </dgm:alg>
                                      </dgm:if>
                                      <dgm:else name="Name30">
                                        <dgm:alg type="hierChild">
                                          <dgm:param type="linDir" val="fromR"/>
                                        </dgm:alg>
                                      </dgm:else>
                                    </dgm:choose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  <dgm:forEach name="Name31" ref="repeat"/>
                                  </dgm:layoutNode>
                                </dgm:layoutNode>
                              </dgm:forEach>
                            </dgm:forEach>
                          </dgm:layoutNode>
                        </dgm:layoutNode>
                      </dgm:forEach>
                    </dgm:forEach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microsoft.com/office/2007/relationships/hdphoto" Target="../media/hdphoto3.wdp"/><Relationship Id="rId18" Type="http://schemas.openxmlformats.org/officeDocument/2006/relationships/diagramQuickStyle" Target="../diagrams/quickStyle1.xml"/><Relationship Id="rId3" Type="http://schemas.openxmlformats.org/officeDocument/2006/relationships/hyperlink" Target="#'Zestawienie og&#243;lnokrajowe'!A1"/><Relationship Id="rId7" Type="http://schemas.openxmlformats.org/officeDocument/2006/relationships/image" Target="../media/image2.png"/><Relationship Id="rId12" Type="http://schemas.openxmlformats.org/officeDocument/2006/relationships/image" Target="../media/image5.png"/><Relationship Id="rId17" Type="http://schemas.openxmlformats.org/officeDocument/2006/relationships/diagramLayout" Target="../diagrams/layout1.xml"/><Relationship Id="rId2" Type="http://schemas.openxmlformats.org/officeDocument/2006/relationships/hyperlink" Target="#'Wydane warunki'!A1"/><Relationship Id="rId16" Type="http://schemas.openxmlformats.org/officeDocument/2006/relationships/diagramData" Target="../diagrams/data1.xml"/><Relationship Id="rId20" Type="http://schemas.microsoft.com/office/2007/relationships/diagramDrawing" Target="../diagrams/drawing1.xml"/><Relationship Id="rId1" Type="http://schemas.openxmlformats.org/officeDocument/2006/relationships/image" Target="../media/image1.jpg"/><Relationship Id="rId6" Type="http://schemas.openxmlformats.org/officeDocument/2006/relationships/hyperlink" Target="#Mapy!A1"/><Relationship Id="rId11" Type="http://schemas.microsoft.com/office/2007/relationships/hdphoto" Target="../media/hdphoto2.wdp"/><Relationship Id="rId5" Type="http://schemas.openxmlformats.org/officeDocument/2006/relationships/hyperlink" Target="#'Deweloperzy zestawienie '!A1"/><Relationship Id="rId15" Type="http://schemas.microsoft.com/office/2007/relationships/hdphoto" Target="../media/hdphoto4.wdp"/><Relationship Id="rId10" Type="http://schemas.openxmlformats.org/officeDocument/2006/relationships/image" Target="../media/image4.png"/><Relationship Id="rId19" Type="http://schemas.openxmlformats.org/officeDocument/2006/relationships/diagramColors" Target="../diagrams/colors1.xml"/><Relationship Id="rId4" Type="http://schemas.openxmlformats.org/officeDocument/2006/relationships/hyperlink" Target="#'Projekty z danego zakresu mocy'!A1"/><Relationship Id="rId9" Type="http://schemas.microsoft.com/office/2007/relationships/hdphoto" Target="../media/hdphoto1.wdp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image" Target="../media/image2.png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232832</xdr:colOff>
      <xdr:row>3</xdr:row>
      <xdr:rowOff>148166</xdr:rowOff>
    </xdr:from>
    <xdr:to>
      <xdr:col>19</xdr:col>
      <xdr:colOff>518582</xdr:colOff>
      <xdr:row>35</xdr:row>
      <xdr:rowOff>64530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5"/>
        <a:stretch/>
      </xdr:blipFill>
      <xdr:spPr>
        <a:xfrm>
          <a:off x="232832" y="1033991"/>
          <a:ext cx="11868150" cy="6021889"/>
        </a:xfrm>
        <a:prstGeom prst="rect">
          <a:avLst/>
        </a:prstGeom>
      </xdr:spPr>
    </xdr:pic>
    <xdr:clientData/>
  </xdr:twoCellAnchor>
  <xdr:twoCellAnchor>
    <xdr:from>
      <xdr:col>20</xdr:col>
      <xdr:colOff>85725</xdr:colOff>
      <xdr:row>8</xdr:row>
      <xdr:rowOff>114300</xdr:rowOff>
    </xdr:from>
    <xdr:to>
      <xdr:col>22</xdr:col>
      <xdr:colOff>647701</xdr:colOff>
      <xdr:row>14</xdr:row>
      <xdr:rowOff>0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2277725" y="1962150"/>
          <a:ext cx="1781176" cy="1028700"/>
        </a:xfrm>
        <a:prstGeom prst="wedgeRoundRectCallout">
          <a:avLst>
            <a:gd name="adj1" fmla="val -26715"/>
            <a:gd name="adj2" fmla="val 77315"/>
            <a:gd name="adj3" fmla="val 16667"/>
          </a:avLst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Maj</a:t>
          </a:r>
        </a:p>
        <a:p>
          <a:pPr algn="ctr"/>
          <a:r>
            <a:rPr lang="pl-PL" sz="2400">
              <a:solidFill>
                <a:schemeClr val="bg1"/>
              </a:solidFill>
              <a:latin typeface="Calibri Light" panose="020F0302020204030204" pitchFamily="34" charset="0"/>
            </a:rPr>
            <a:t>2025</a:t>
          </a:r>
        </a:p>
      </xdr:txBody>
    </xdr:sp>
    <xdr:clientData/>
  </xdr:twoCellAnchor>
  <xdr:twoCellAnchor>
    <xdr:from>
      <xdr:col>0</xdr:col>
      <xdr:colOff>238126</xdr:colOff>
      <xdr:row>4</xdr:row>
      <xdr:rowOff>50512</xdr:rowOff>
    </xdr:from>
    <xdr:to>
      <xdr:col>7</xdr:col>
      <xdr:colOff>57151</xdr:colOff>
      <xdr:row>34</xdr:row>
      <xdr:rowOff>161926</xdr:rowOff>
    </xdr:to>
    <xdr:grpSp>
      <xdr:nvGrpSpPr>
        <xdr:cNvPr id="4" name="Grup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38126" y="1136362"/>
          <a:ext cx="4086225" cy="5826414"/>
          <a:chOff x="1634855" y="1688812"/>
          <a:chExt cx="5013593" cy="4553297"/>
        </a:xfrm>
      </xdr:grpSpPr>
      <xdr:sp macro="" textlink="">
        <xdr:nvSpPr>
          <xdr:cNvPr id="5" name="Prostokąt 11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704974" y="1836412"/>
            <a:ext cx="4943474" cy="25200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</xdr:sp>
      <xdr:sp macro="" textlink="">
        <xdr:nvSpPr>
          <xdr:cNvPr id="6" name="Dowolny kształt 12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1952147" y="16888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8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Spis treści </a:t>
            </a:r>
          </a:p>
        </xdr:txBody>
      </xdr:sp>
      <xdr:sp macro="" textlink="">
        <xdr:nvSpPr>
          <xdr:cNvPr id="7" name="Dowolny kształt 13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1704973" y="2290011"/>
            <a:ext cx="4943475" cy="877844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marR="0" lvl="1" indent="-57150" algn="l" defTabSz="466725" eaLnBrk="1" fontAlgn="auto" latinLnBrk="0" hangingPunct="1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lrTx/>
              <a:buSzTx/>
              <a:buFontTx/>
              <a:buChar char="••"/>
              <a:tabLst/>
              <a:defRPr/>
            </a:pPr>
            <a:r>
              <a:rPr kumimoji="0" lang="pl-PL" sz="1100" b="0" i="0" u="none" strike="noStrike" kern="1200" cap="none" spc="0" normalizeH="0" baseline="0" noProof="0">
                <a:ln>
                  <a:noFill/>
                </a:ln>
                <a:solidFill>
                  <a:prstClr val="black">
                    <a:hueOff val="0"/>
                    <a:satOff val="0"/>
                    <a:lumOff val="0"/>
                    <a:alphaOff val="0"/>
                  </a:prstClr>
                </a:solidFill>
                <a:effectLst/>
                <a:uLnTx/>
                <a:uFillTx/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Zakładki zawiera szczegółowe informacje o projekcie, takie jak: lokalizacja, moc przyłączeniowa, inwestor, daty wydania pozwoleń budowlanych, warunki przyłączenia oraz umów przyłączeniowych do sieci i in.</a:t>
            </a:r>
          </a:p>
        </xdr:txBody>
      </xdr:sp>
      <xdr:sp macro="" textlink="">
        <xdr:nvSpPr>
          <xdr:cNvPr id="8" name="Dowolny kształt 14">
            <a:hlinkClick xmlns:r="http://schemas.openxmlformats.org/officeDocument/2006/relationships" r:id="rId2" tooltip=" 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1952147" y="2142412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Lista projektów</a:t>
            </a:r>
          </a:p>
        </xdr:txBody>
      </xdr:sp>
      <xdr:sp macro="" textlink="">
        <xdr:nvSpPr>
          <xdr:cNvPr id="9" name="Dowolny kształt 15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1704972" y="3321506"/>
            <a:ext cx="4943476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fotowoltaicznych z uwagi na etap zaawansowania projektów</a:t>
            </a:r>
          </a:p>
        </xdr:txBody>
      </xdr:sp>
      <xdr:sp macro="" textlink="">
        <xdr:nvSpPr>
          <xdr:cNvPr id="10" name="Dowolny kształt 16">
            <a:hlinkClick xmlns:r="http://schemas.openxmlformats.org/officeDocument/2006/relationships" r:id="rId3" tooltip=" "/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1905401" y="3196237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Zestawienie ogólnokrajowe</a:t>
            </a:r>
          </a:p>
        </xdr:txBody>
      </xdr:sp>
      <xdr:sp macro="" textlink="">
        <xdr:nvSpPr>
          <xdr:cNvPr id="11" name="Dowolny kształt 17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1693287" y="4120743"/>
            <a:ext cx="4943476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projektów fotowoltaicznych z dowolnego przedziału mocy przyłączeniowej</a:t>
            </a:r>
          </a:p>
        </xdr:txBody>
      </xdr:sp>
      <xdr:sp macro="" textlink="">
        <xdr:nvSpPr>
          <xdr:cNvPr id="12" name="Dowolny kształt 18">
            <a:hlinkClick xmlns:r="http://schemas.openxmlformats.org/officeDocument/2006/relationships" r:id="rId4" tooltip=" "/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1870341" y="3973143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Projekty z</a:t>
            </a:r>
            <a:r>
              <a:rPr lang="pl-PL" sz="1200" b="1" kern="1200" baseline="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 danego zakresu mocy</a:t>
            </a:r>
            <a:endParaRPr lang="pl-PL" sz="12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3" name="Dowolny kształt 19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1658226" y="4964643"/>
            <a:ext cx="4943476" cy="582750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Analiza statystyczna spółek holdingowych z największą ilością planowanych instalacji fotowoltaicznych</a:t>
            </a:r>
          </a:p>
        </xdr:txBody>
      </xdr:sp>
      <xdr:sp macro="" textlink="">
        <xdr:nvSpPr>
          <xdr:cNvPr id="14" name="Dowolny kształt 20">
            <a:hlinkClick xmlns:r="http://schemas.openxmlformats.org/officeDocument/2006/relationships" r:id="rId5" tooltip=" 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1870340" y="4787269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Deweloperzy zestawienie</a:t>
            </a:r>
          </a:p>
        </xdr:txBody>
      </xdr:sp>
      <xdr:sp macro="" textlink="">
        <xdr:nvSpPr>
          <xdr:cNvPr id="15" name="Dowolny kształt 21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1634855" y="5748993"/>
            <a:ext cx="4943474" cy="493116"/>
          </a:xfrm>
          <a:prstGeom prst="roundRect">
            <a:avLst/>
          </a:prstGeom>
        </xdr:spPr>
        <xdr:style>
          <a:lnRef idx="2">
            <a:schemeClr val="accent1">
              <a:hueOff val="0"/>
              <a:satOff val="0"/>
              <a:lumOff val="0"/>
              <a:alphaOff val="0"/>
            </a:schemeClr>
          </a:lnRef>
          <a:fillRef idx="1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fillRef>
          <a:effectRef idx="0"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383669" tIns="208280" rIns="383669" bIns="78232" numCol="1" spcCol="1270" anchor="t" anchorCtr="0">
            <a:noAutofit/>
          </a:bodyPr>
          <a:lstStyle/>
          <a:p>
            <a:pPr marL="57150" lvl="1" indent="-57150" algn="l" defTabSz="466725">
              <a:lnSpc>
                <a:spcPct val="90000"/>
              </a:lnSpc>
              <a:spcBef>
                <a:spcPct val="0"/>
              </a:spcBef>
              <a:spcAft>
                <a:spcPct val="15000"/>
              </a:spcAft>
              <a:buChar char="••"/>
            </a:pPr>
            <a:r>
              <a:rPr lang="pl-PL" sz="1100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Rozkład przestrzenny projektów fotowoltaicznych na mapie Polski</a:t>
            </a:r>
          </a:p>
        </xdr:txBody>
      </xdr:sp>
      <xdr:sp macro="" textlink="">
        <xdr:nvSpPr>
          <xdr:cNvPr id="16" name="Dowolny kształt 22">
            <a:hlinkClick xmlns:r="http://schemas.openxmlformats.org/officeDocument/2006/relationships" r:id="rId6" tooltip=" "/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1858654" y="5593950"/>
            <a:ext cx="3460432" cy="295200"/>
          </a:xfrm>
          <a:prstGeom prst="roundRect">
            <a:avLst/>
          </a:prstGeom>
        </xdr:spPr>
        <xdr:style>
          <a:lnRef idx="3">
            <a:schemeClr val="accent1">
              <a:shade val="80000"/>
              <a:hueOff val="0"/>
              <a:satOff val="0"/>
              <a:lumOff val="0"/>
              <a:alphaOff val="0"/>
            </a:schemeClr>
          </a:lnRef>
          <a:fillRef idx="1">
            <a:schemeClr val="lt1">
              <a:hueOff val="0"/>
              <a:satOff val="0"/>
              <a:lumOff val="0"/>
              <a:alphaOff val="0"/>
            </a:schemeClr>
          </a:fillRef>
          <a:effectRef idx="1">
            <a:schemeClr val="lt1">
              <a:hueOff val="0"/>
              <a:satOff val="0"/>
              <a:lumOff val="0"/>
              <a:alphaOff val="0"/>
            </a:schemeClr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5206" tIns="14410" rIns="145206" bIns="14410" numCol="1" spcCol="1270" anchor="ctr" anchorCtr="0">
            <a:noAutofit/>
          </a:bodyPr>
          <a:lstStyle/>
          <a:p>
            <a:pPr lvl="0" algn="l" defTabSz="4445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pl-PL" sz="1200" b="1" kern="1200">
                <a:latin typeface="Calibri Light" panose="020F030202020403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Mapy</a:t>
            </a:r>
            <a:endParaRPr lang="pl-PL" sz="10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oneCellAnchor>
    <xdr:from>
      <xdr:col>20</xdr:col>
      <xdr:colOff>142875</xdr:colOff>
      <xdr:row>21</xdr:row>
      <xdr:rowOff>95250</xdr:rowOff>
    </xdr:from>
    <xdr:ext cx="1571625" cy="1152525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2334875" y="4419600"/>
          <a:ext cx="1571625" cy="1152525"/>
        </a:xfrm>
        <a:prstGeom prst="wedgeRoundRectCallout">
          <a:avLst/>
        </a:prstGeom>
        <a:solidFill>
          <a:schemeClr val="accent1">
            <a:lumMod val="50000"/>
          </a:schemeClr>
        </a:solidFill>
        <a:ln>
          <a:solidFill>
            <a:srgbClr val="18468B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1500">
              <a:solidFill>
                <a:schemeClr val="bg1"/>
              </a:solidFill>
              <a:latin typeface="Calibri Light" panose="020F0302020204030204" pitchFamily="34" charset="0"/>
            </a:rPr>
            <a:t>Copyright ©2025 IEO. Wszelkie prawa zastrzeżone. </a:t>
          </a:r>
        </a:p>
      </xdr:txBody>
    </xdr:sp>
    <xdr:clientData/>
  </xdr:oneCellAnchor>
  <xdr:twoCellAnchor editAs="oneCell">
    <xdr:from>
      <xdr:col>20</xdr:col>
      <xdr:colOff>304800</xdr:colOff>
      <xdr:row>0</xdr:row>
      <xdr:rowOff>76200</xdr:rowOff>
    </xdr:from>
    <xdr:to>
      <xdr:col>22</xdr:col>
      <xdr:colOff>609600</xdr:colOff>
      <xdr:row>3</xdr:row>
      <xdr:rowOff>123775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21" t="25791" r="23289" b="31242"/>
        <a:stretch/>
      </xdr:blipFill>
      <xdr:spPr bwMode="auto">
        <a:xfrm>
          <a:off x="12496800" y="76200"/>
          <a:ext cx="1524000" cy="9334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523875</xdr:colOff>
      <xdr:row>23</xdr:row>
      <xdr:rowOff>180974</xdr:rowOff>
    </xdr:from>
    <xdr:to>
      <xdr:col>18</xdr:col>
      <xdr:colOff>483382</xdr:colOff>
      <xdr:row>27</xdr:row>
      <xdr:rowOff>152399</xdr:rowOff>
    </xdr:to>
    <xdr:grpSp>
      <xdr:nvGrpSpPr>
        <xdr:cNvPr id="19" name="Grupa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791075" y="4886324"/>
          <a:ext cx="6665107" cy="733425"/>
          <a:chOff x="6410325" y="3714750"/>
          <a:chExt cx="6493657" cy="619200"/>
        </a:xfrm>
      </xdr:grpSpPr>
      <xdr:pic>
        <xdr:nvPicPr>
          <xdr:cNvPr id="20" name="Obraz 19" descr="C:\Users\dgreda\AppData\Local\Microsoft\Windows\Temporary Internet Files\Content.IE5\CNP10KHT\document-1287618_960_720[1].pn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duotone>
              <a:schemeClr val="accent1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ackgroundRemoval t="17917" b="79306" l="26250" r="73472">
                        <a14:foregroundMark x1="55000" y1="43333" x2="55000" y2="43333"/>
                        <a14:foregroundMark x1="56944" y1="48889" x2="56944" y2="48889"/>
                        <a14:foregroundMark x1="60278" y1="55833" x2="60278" y2="55833"/>
                        <a14:foregroundMark x1="59722" y1="60833" x2="59722" y2="60833"/>
                        <a14:foregroundMark x1="60278" y1="67083" x2="60278" y2="67083"/>
                        <a14:backgroundMark x1="14861" y1="19306" x2="14861" y2="19306"/>
                        <a14:backgroundMark x1="16806" y1="17083" x2="16806" y2="1708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25275" t="17583" r="24176" b="14285"/>
          <a:stretch/>
        </xdr:blipFill>
        <xdr:spPr bwMode="auto">
          <a:xfrm>
            <a:off x="10506075" y="3714750"/>
            <a:ext cx="458936" cy="6192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1" name="Obraz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/>
        </xdr:nvPicPr>
        <xdr:blipFill rotWithShape="1">
          <a:blip xmlns:r="http://schemas.openxmlformats.org/officeDocument/2006/relationships" r:embed="rId10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1">
                    <a14:imgEffect>
                      <a14:backgroundRemoval t="5343" b="19278" l="5776" r="19567"/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5213" t="5095" r="80213" b="80451"/>
          <a:stretch/>
        </xdr:blipFill>
        <xdr:spPr bwMode="auto">
          <a:xfrm>
            <a:off x="6410325" y="3714750"/>
            <a:ext cx="624840" cy="61912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2" name="Obraz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backgroundRemoval t="10036" b="22691" l="78618" r="8763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78401" t="9904" r="11694" b="77333"/>
          <a:stretch/>
        </xdr:blipFill>
        <xdr:spPr bwMode="auto">
          <a:xfrm>
            <a:off x="8548369" y="3714750"/>
            <a:ext cx="479880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3" name="Obraz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lum bright="70000" contrast="-70000"/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ackgroundRemoval t="81011" b="94007" l="31986" r="43105">
                        <a14:foregroundMark x1="35451" y1="92274" x2="35451" y2="92274"/>
                        <a14:foregroundMark x1="37329" y1="91264" x2="37329" y2="91264"/>
                        <a14:foregroundMark x1="37256" y1="86931" x2="37256" y2="86931"/>
                        <a14:foregroundMark x1="37256" y1="84549" x2="37256" y2="84549"/>
                        <a14:foregroundMark x1="36173" y1="82744" x2="36173" y2="82744"/>
                      </a14:backgroundRemoval>
                    </a14:imgEffect>
                    <a14:imgEffect>
                      <a14:colorTemperature colorTemp="112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31822" t="80819" r="56844" b="6016"/>
          <a:stretch/>
        </xdr:blipFill>
        <xdr:spPr bwMode="auto">
          <a:xfrm>
            <a:off x="12370435" y="3714750"/>
            <a:ext cx="533547" cy="6192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7</xdr:col>
      <xdr:colOff>180976</xdr:colOff>
      <xdr:row>9</xdr:row>
      <xdr:rowOff>85725</xdr:rowOff>
    </xdr:from>
    <xdr:to>
      <xdr:col>19</xdr:col>
      <xdr:colOff>419100</xdr:colOff>
      <xdr:row>24</xdr:row>
      <xdr:rowOff>133349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6" r:lo="rId17" r:qs="rId18" r:cs="rId19"/>
        </a:graphicData>
      </a:graphic>
    </xdr:graphicFrame>
    <xdr:clientData/>
  </xdr:twoCellAnchor>
  <xdr:twoCellAnchor>
    <xdr:from>
      <xdr:col>0</xdr:col>
      <xdr:colOff>0</xdr:colOff>
      <xdr:row>3</xdr:row>
      <xdr:rowOff>9525</xdr:rowOff>
    </xdr:from>
    <xdr:to>
      <xdr:col>23</xdr:col>
      <xdr:colOff>0</xdr:colOff>
      <xdr:row>8</xdr:row>
      <xdr:rowOff>0</xdr:rowOff>
    </xdr:to>
    <xdr:sp macro="" textlink="">
      <xdr:nvSpPr>
        <xdr:cNvPr id="25" name="Prostokąt 24">
          <a:extLst>
            <a:ext uri="{FF2B5EF4-FFF2-40B4-BE49-F238E27FC236}">
              <a16:creationId xmlns:a16="http://schemas.microsoft.com/office/drawing/2014/main" id="{733EB1E5-3698-4BC1-8F24-BEB822F1F097}"/>
            </a:ext>
          </a:extLst>
        </xdr:cNvPr>
        <xdr:cNvSpPr/>
      </xdr:nvSpPr>
      <xdr:spPr>
        <a:xfrm>
          <a:off x="0" y="895350"/>
          <a:ext cx="14154150" cy="95250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MAJ 2025", INSTYTUT ENERGETYKI ODNAWIALNEJ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0.86504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E3398F11-F762-439D-8C4A-2012648F46E8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05484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0.90995</cdr:x>
      <cdr:y>0</cdr:y>
    </cdr:from>
    <cdr:to>
      <cdr:x>1</cdr:x>
      <cdr:y>0.09973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10F87184-548B-4F1E-BE8C-92D43EF6CA4A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3199875" y="0"/>
          <a:ext cx="1306286" cy="44648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0.8696</cdr:x>
      <cdr:y>0</cdr:y>
    </cdr:from>
    <cdr:to>
      <cdr:x>1</cdr:x>
      <cdr:y>0.09108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354048" y="0"/>
          <a:ext cx="1852587" cy="63262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356106</xdr:colOff>
      <xdr:row>0</xdr:row>
      <xdr:rowOff>121462</xdr:rowOff>
    </xdr:from>
    <xdr:to>
      <xdr:col>19</xdr:col>
      <xdr:colOff>100661</xdr:colOff>
      <xdr:row>3</xdr:row>
      <xdr:rowOff>60799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9" t="25791" r="22460" b="31242"/>
        <a:stretch/>
      </xdr:blipFill>
      <xdr:spPr bwMode="auto">
        <a:xfrm>
          <a:off x="18215481" y="121462"/>
          <a:ext cx="2168019" cy="94054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293548</xdr:colOff>
      <xdr:row>17</xdr:row>
      <xdr:rowOff>55511</xdr:rowOff>
    </xdr:from>
    <xdr:to>
      <xdr:col>8</xdr:col>
      <xdr:colOff>619124</xdr:colOff>
      <xdr:row>32</xdr:row>
      <xdr:rowOff>85725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666750</xdr:colOff>
      <xdr:row>17</xdr:row>
      <xdr:rowOff>49024</xdr:rowOff>
    </xdr:from>
    <xdr:to>
      <xdr:col>18</xdr:col>
      <xdr:colOff>56029</xdr:colOff>
      <xdr:row>32</xdr:row>
      <xdr:rowOff>57708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619125</xdr:colOff>
      <xdr:row>32</xdr:row>
      <xdr:rowOff>303772</xdr:rowOff>
    </xdr:from>
    <xdr:to>
      <xdr:col>18</xdr:col>
      <xdr:colOff>114640</xdr:colOff>
      <xdr:row>52</xdr:row>
      <xdr:rowOff>24491</xdr:rowOff>
    </xdr:to>
    <xdr:graphicFrame macro="">
      <xdr:nvGraphicFramePr>
        <xdr:cNvPr id="18" name="Wykres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190499</xdr:colOff>
      <xdr:row>33</xdr:row>
      <xdr:rowOff>62234</xdr:rowOff>
    </xdr:from>
    <xdr:to>
      <xdr:col>8</xdr:col>
      <xdr:colOff>869155</xdr:colOff>
      <xdr:row>51</xdr:row>
      <xdr:rowOff>156083</xdr:rowOff>
    </xdr:to>
    <xdr:graphicFrame macro="">
      <xdr:nvGraphicFramePr>
        <xdr:cNvPr id="19" name="Wykres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340179</xdr:colOff>
      <xdr:row>157</xdr:row>
      <xdr:rowOff>0</xdr:rowOff>
    </xdr:from>
    <xdr:to>
      <xdr:col>19</xdr:col>
      <xdr:colOff>257176</xdr:colOff>
      <xdr:row>179</xdr:row>
      <xdr:rowOff>13608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345280</xdr:colOff>
      <xdr:row>156</xdr:row>
      <xdr:rowOff>134890</xdr:rowOff>
    </xdr:from>
    <xdr:to>
      <xdr:col>9</xdr:col>
      <xdr:colOff>707571</xdr:colOff>
      <xdr:row>179</xdr:row>
      <xdr:rowOff>28574</xdr:rowOff>
    </xdr:to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300036</xdr:colOff>
      <xdr:row>110</xdr:row>
      <xdr:rowOff>414337</xdr:rowOff>
    </xdr:from>
    <xdr:to>
      <xdr:col>19</xdr:col>
      <xdr:colOff>80961</xdr:colOff>
      <xdr:row>128</xdr:row>
      <xdr:rowOff>150019</xdr:rowOff>
    </xdr:to>
    <xdr:graphicFrame macro="">
      <xdr:nvGraphicFramePr>
        <xdr:cNvPr id="11" name="Wykres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1141641</xdr:colOff>
      <xdr:row>86</xdr:row>
      <xdr:rowOff>68036</xdr:rowOff>
    </xdr:from>
    <xdr:to>
      <xdr:col>14</xdr:col>
      <xdr:colOff>68036</xdr:colOff>
      <xdr:row>108</xdr:row>
      <xdr:rowOff>163286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612321</xdr:colOff>
      <xdr:row>71</xdr:row>
      <xdr:rowOff>98772</xdr:rowOff>
    </xdr:from>
    <xdr:to>
      <xdr:col>16</xdr:col>
      <xdr:colOff>469448</xdr:colOff>
      <xdr:row>74</xdr:row>
      <xdr:rowOff>2806474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192</xdr:row>
      <xdr:rowOff>0</xdr:rowOff>
    </xdr:from>
    <xdr:to>
      <xdr:col>15</xdr:col>
      <xdr:colOff>789214</xdr:colOff>
      <xdr:row>215</xdr:row>
      <xdr:rowOff>136071</xdr:rowOff>
    </xdr:to>
    <xdr:graphicFrame macro="">
      <xdr:nvGraphicFramePr>
        <xdr:cNvPr id="21" name="Wykres 20">
          <a:extLst>
            <a:ext uri="{FF2B5EF4-FFF2-40B4-BE49-F238E27FC236}">
              <a16:creationId xmlns:a16="http://schemas.microsoft.com/office/drawing/2014/main" id="{B44B840E-8300-4659-89E5-765BF7DAE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</xdr:row>
      <xdr:rowOff>27214</xdr:rowOff>
    </xdr:from>
    <xdr:to>
      <xdr:col>19</xdr:col>
      <xdr:colOff>1211036</xdr:colOff>
      <xdr:row>11</xdr:row>
      <xdr:rowOff>110219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181C6DB6-6451-46E5-AAA4-B6F1DC012F34}"/>
            </a:ext>
          </a:extLst>
        </xdr:cNvPr>
        <xdr:cNvSpPr/>
      </xdr:nvSpPr>
      <xdr:spPr>
        <a:xfrm>
          <a:off x="721179" y="217714"/>
          <a:ext cx="23254607" cy="3457576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MAJ 2025", INSTYTUT ENERGETYKI ODNAWIALNEJ</a:t>
          </a:r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44F8CF77-533C-4191-A00B-54CC4FEBF493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0CF39610-763D-4D81-9386-7F5BB91F8BBF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0.85147</cdr:x>
      <cdr:y>0</cdr:y>
    </cdr:from>
    <cdr:to>
      <cdr:x>1</cdr:x>
      <cdr:y>0.11212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89321B89-CE6D-4982-887E-E14DA85F3F2B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9719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19836F0A-D7EE-4A89-B613-4F6825398A8A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3" name="Obraz 1">
          <a:extLst xmlns:a="http://schemas.openxmlformats.org/drawingml/2006/main">
            <a:ext uri="{FF2B5EF4-FFF2-40B4-BE49-F238E27FC236}">
              <a16:creationId xmlns:a16="http://schemas.microsoft.com/office/drawing/2014/main" id="{9DD6FF29-4328-488F-A1A3-6E311700DF48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17265" y="0"/>
          <a:ext cx="1004556" cy="4204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0.89068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467848" y="31708"/>
          <a:ext cx="1162052" cy="40423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544608</xdr:colOff>
      <xdr:row>0</xdr:row>
      <xdr:rowOff>87268</xdr:rowOff>
    </xdr:from>
    <xdr:to>
      <xdr:col>3</xdr:col>
      <xdr:colOff>1355913</xdr:colOff>
      <xdr:row>2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DCB7E35-B237-4192-9F2B-628C2B6C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33" y="87268"/>
          <a:ext cx="2935380" cy="12843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176892</xdr:rowOff>
    </xdr:from>
    <xdr:to>
      <xdr:col>17</xdr:col>
      <xdr:colOff>394608</xdr:colOff>
      <xdr:row>18</xdr:row>
      <xdr:rowOff>14967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B7B78395-A0E4-4790-BD91-E94C102CB345}"/>
            </a:ext>
          </a:extLst>
        </xdr:cNvPr>
        <xdr:cNvSpPr/>
      </xdr:nvSpPr>
      <xdr:spPr>
        <a:xfrm>
          <a:off x="0" y="4027713"/>
          <a:ext cx="20437929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MAJ 2025", INSTYTUT ENERGETYKI ODNAWIALNEJ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0.86593</cdr:x>
      <cdr:y>0</cdr:y>
    </cdr:from>
    <cdr:to>
      <cdr:x>1</cdr:x>
      <cdr:y>0.12629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0034BFF-36F8-43A4-A72A-93F7DEB3D67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786114" y="0"/>
          <a:ext cx="1205486" cy="4667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0.11947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707A9E9-0E5D-408B-BE1A-143CAC480CE2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56950" y="0"/>
          <a:ext cx="1278785" cy="4028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7162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0.84659</cdr:x>
      <cdr:y>0</cdr:y>
    </cdr:from>
    <cdr:to>
      <cdr:x>1</cdr:x>
      <cdr:y>0.11947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707A9E9-0E5D-408B-BE1A-143CAC480CE2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56950" y="0"/>
          <a:ext cx="1278785" cy="40283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74</xdr:row>
      <xdr:rowOff>150478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29DF23F2-078A-4C69-93A9-0EE16D4D1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F9835EB4-9DB8-4393-BDBD-A605DAF22FF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7041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9546295B-6A45-45CE-A366-9A7AE21C9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E5F8B517-5A6C-419C-992D-73E46D9493F5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oneCellAnchor>
    <xdr:from>
      <xdr:col>0</xdr:col>
      <xdr:colOff>54429</xdr:colOff>
      <xdr:row>51</xdr:row>
      <xdr:rowOff>68037</xdr:rowOff>
    </xdr:from>
    <xdr:ext cx="1525285" cy="1191698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E7CF1557-2ECC-4863-B915-FDC2A8B1D6B1}"/>
            </a:ext>
          </a:extLst>
        </xdr:cNvPr>
        <xdr:cNvSpPr txBox="1"/>
      </xdr:nvSpPr>
      <xdr:spPr>
        <a:xfrm>
          <a:off x="54429" y="13307787"/>
          <a:ext cx="1525285" cy="1191698"/>
        </a:xfrm>
        <a:prstGeom prst="wedgeEllipseCallout">
          <a:avLst>
            <a:gd name="adj1" fmla="val 77491"/>
            <a:gd name="adj2" fmla="val -2029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/>
            <a:t>pozostali inwestorzy posiadają mniej niż 30 MW projektów</a:t>
          </a:r>
        </a:p>
      </xdr:txBody>
    </xdr:sp>
    <xdr:clientData/>
  </xdr:oneCellAnchor>
  <xdr:twoCellAnchor>
    <xdr:from>
      <xdr:col>0</xdr:col>
      <xdr:colOff>666049</xdr:colOff>
      <xdr:row>1</xdr:row>
      <xdr:rowOff>0</xdr:rowOff>
    </xdr:from>
    <xdr:to>
      <xdr:col>22</xdr:col>
      <xdr:colOff>582706</xdr:colOff>
      <xdr:row>9</xdr:row>
      <xdr:rowOff>115959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1FBB947D-D2EB-430A-A104-BAAC078472E4}"/>
            </a:ext>
          </a:extLst>
        </xdr:cNvPr>
        <xdr:cNvSpPr/>
      </xdr:nvSpPr>
      <xdr:spPr>
        <a:xfrm>
          <a:off x="666049" y="202406"/>
          <a:ext cx="17883188" cy="2759147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MAJ 2025", INSTYTUT ENERGETYKI ODNAWIALNEJ</a:t>
          </a:r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0.1215</cdr:x>
      <cdr:y>0.77735</cdr:y>
    </cdr:from>
    <cdr:to>
      <cdr:x>0.22919</cdr:x>
      <cdr:y>0.82595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20536" y="6827907"/>
          <a:ext cx="1081765" cy="42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400453</xdr:colOff>
      <xdr:row>57</xdr:row>
      <xdr:rowOff>27213</xdr:rowOff>
    </xdr:from>
    <xdr:to>
      <xdr:col>19</xdr:col>
      <xdr:colOff>400453</xdr:colOff>
      <xdr:row>97</xdr:row>
      <xdr:rowOff>136071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4FA444B-3FA3-487D-8A37-6307320A2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203" y="11266713"/>
          <a:ext cx="8445493" cy="7728858"/>
        </a:xfrm>
        <a:prstGeom prst="rect">
          <a:avLst/>
        </a:prstGeom>
      </xdr:spPr>
    </xdr:pic>
    <xdr:clientData/>
  </xdr:twoCellAnchor>
  <xdr:twoCellAnchor editAs="oneCell">
    <xdr:from>
      <xdr:col>19</xdr:col>
      <xdr:colOff>340178</xdr:colOff>
      <xdr:row>7</xdr:row>
      <xdr:rowOff>81643</xdr:rowOff>
    </xdr:from>
    <xdr:to>
      <xdr:col>19</xdr:col>
      <xdr:colOff>340178</xdr:colOff>
      <xdr:row>53</xdr:row>
      <xdr:rowOff>51976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14F1546-E163-461C-AC04-9E0E3059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4928" y="1796143"/>
          <a:ext cx="8533269" cy="8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7</xdr:row>
      <xdr:rowOff>136071</xdr:rowOff>
    </xdr:from>
    <xdr:to>
      <xdr:col>1</xdr:col>
      <xdr:colOff>95251</xdr:colOff>
      <xdr:row>52</xdr:row>
      <xdr:rowOff>68333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30456AA-1DEF-4814-B9EF-BB0203AF6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1" y="1850571"/>
          <a:ext cx="8899314" cy="8504762"/>
        </a:xfrm>
        <a:prstGeom prst="rect">
          <a:avLst/>
        </a:prstGeom>
      </xdr:spPr>
    </xdr:pic>
    <xdr:clientData/>
  </xdr:twoCellAnchor>
  <xdr:twoCellAnchor editAs="oneCell">
    <xdr:from>
      <xdr:col>31</xdr:col>
      <xdr:colOff>284804</xdr:colOff>
      <xdr:row>0</xdr:row>
      <xdr:rowOff>214498</xdr:rowOff>
    </xdr:from>
    <xdr:to>
      <xdr:col>31</xdr:col>
      <xdr:colOff>284804</xdr:colOff>
      <xdr:row>4</xdr:row>
      <xdr:rowOff>142009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2430626-D900-4DFB-843F-2C9AA21D6A1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8934754" y="214498"/>
          <a:ext cx="1948545" cy="718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2</xdr:col>
      <xdr:colOff>13916</xdr:colOff>
      <xdr:row>5</xdr:row>
      <xdr:rowOff>150309</xdr:rowOff>
    </xdr:from>
    <xdr:ext cx="8664417" cy="342786"/>
    <xdr:sp macro="" textlink="">
      <xdr:nvSpPr>
        <xdr:cNvPr id="6" name="Prostokąt 5">
          <a:extLst>
            <a:ext uri="{FF2B5EF4-FFF2-40B4-BE49-F238E27FC236}">
              <a16:creationId xmlns:a16="http://schemas.microsoft.com/office/drawing/2014/main" id="{ED899BA0-725B-4B16-9621-0AB7CF0361AF}"/>
            </a:ext>
          </a:extLst>
        </xdr:cNvPr>
        <xdr:cNvSpPr/>
      </xdr:nvSpPr>
      <xdr:spPr>
        <a:xfrm>
          <a:off x="985466" y="1483809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wszystkie projekty w bazie z podziałem na województwa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20</xdr:col>
      <xdr:colOff>78440</xdr:colOff>
      <xdr:row>5</xdr:row>
      <xdr:rowOff>136722</xdr:rowOff>
    </xdr:from>
    <xdr:ext cx="7855323" cy="342786"/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A4BD3EEA-E876-428F-9D8A-EA5C1355212B}"/>
            </a:ext>
          </a:extLst>
        </xdr:cNvPr>
        <xdr:cNvSpPr/>
      </xdr:nvSpPr>
      <xdr:spPr>
        <a:xfrm>
          <a:off x="12022790" y="1470222"/>
          <a:ext cx="7855323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projekty większe i równe niż 5 MW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1</xdr:col>
      <xdr:colOff>340180</xdr:colOff>
      <xdr:row>53</xdr:row>
      <xdr:rowOff>5318</xdr:rowOff>
    </xdr:from>
    <xdr:ext cx="8450036" cy="342786"/>
    <xdr:sp macro="" textlink="">
      <xdr:nvSpPr>
        <xdr:cNvPr id="8" name="Prostokąt 7">
          <a:extLst>
            <a:ext uri="{FF2B5EF4-FFF2-40B4-BE49-F238E27FC236}">
              <a16:creationId xmlns:a16="http://schemas.microsoft.com/office/drawing/2014/main" id="{8A65AA7C-428B-42EE-9BB2-0873E973BB73}"/>
            </a:ext>
          </a:extLst>
        </xdr:cNvPr>
        <xdr:cNvSpPr/>
      </xdr:nvSpPr>
      <xdr:spPr>
        <a:xfrm>
          <a:off x="949780" y="10482818"/>
          <a:ext cx="8450036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Najwięksi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operatorzy systemów dystrybucyjnych w Polsce i obszary na jakich działają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1</xdr:col>
      <xdr:colOff>299358</xdr:colOff>
      <xdr:row>57</xdr:row>
      <xdr:rowOff>13608</xdr:rowOff>
    </xdr:from>
    <xdr:to>
      <xdr:col>1</xdr:col>
      <xdr:colOff>299358</xdr:colOff>
      <xdr:row>99</xdr:row>
      <xdr:rowOff>95250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B03761B4-E620-4C83-9D60-71083C2C7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958" y="11253108"/>
          <a:ext cx="8477249" cy="8082642"/>
        </a:xfrm>
        <a:prstGeom prst="rect">
          <a:avLst/>
        </a:prstGeom>
      </xdr:spPr>
    </xdr:pic>
    <xdr:clientData/>
  </xdr:twoCellAnchor>
  <xdr:oneCellAnchor>
    <xdr:from>
      <xdr:col>19</xdr:col>
      <xdr:colOff>504265</xdr:colOff>
      <xdr:row>53</xdr:row>
      <xdr:rowOff>52943</xdr:rowOff>
    </xdr:from>
    <xdr:ext cx="7866529" cy="593239"/>
    <xdr:sp macro="" textlink="">
      <xdr:nvSpPr>
        <xdr:cNvPr id="10" name="Prostokąt 9">
          <a:extLst>
            <a:ext uri="{FF2B5EF4-FFF2-40B4-BE49-F238E27FC236}">
              <a16:creationId xmlns:a16="http://schemas.microsoft.com/office/drawing/2014/main" id="{D0E79B34-CAEF-4919-AD34-1267A8415468}"/>
            </a:ext>
          </a:extLst>
        </xdr:cNvPr>
        <xdr:cNvSpPr/>
      </xdr:nvSpPr>
      <xdr:spPr>
        <a:xfrm>
          <a:off x="11839015" y="10549493"/>
          <a:ext cx="7866529" cy="593239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 przedstawia najnowsze projekty fotowltaiczne, które uzyskały PnB w okresie </a:t>
          </a:r>
        </a:p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od 1 listopada 2023 do 1 kwietnia 2024</a:t>
          </a:r>
        </a:p>
      </xdr:txBody>
    </xdr:sp>
    <xdr:clientData/>
  </xdr:oneCellAnchor>
  <xdr:twoCellAnchor editAs="oneCell">
    <xdr:from>
      <xdr:col>19</xdr:col>
      <xdr:colOff>225572</xdr:colOff>
      <xdr:row>57</xdr:row>
      <xdr:rowOff>27214</xdr:rowOff>
    </xdr:from>
    <xdr:to>
      <xdr:col>19</xdr:col>
      <xdr:colOff>225572</xdr:colOff>
      <xdr:row>60</xdr:row>
      <xdr:rowOff>169038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5385603-9A75-421C-83E4-60A63577305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560322" y="11266714"/>
          <a:ext cx="1948545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312964</xdr:colOff>
      <xdr:row>8</xdr:row>
      <xdr:rowOff>95251</xdr:rowOff>
    </xdr:from>
    <xdr:to>
      <xdr:col>1</xdr:col>
      <xdr:colOff>312964</xdr:colOff>
      <xdr:row>12</xdr:row>
      <xdr:rowOff>46575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D10DE65D-0763-49E6-9E88-2906B043F844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22564" y="2000251"/>
          <a:ext cx="19431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299358</xdr:colOff>
      <xdr:row>57</xdr:row>
      <xdr:rowOff>13608</xdr:rowOff>
    </xdr:from>
    <xdr:to>
      <xdr:col>1</xdr:col>
      <xdr:colOff>299358</xdr:colOff>
      <xdr:row>60</xdr:row>
      <xdr:rowOff>155432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85D5B272-A20A-4A85-8167-0620AC305205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08958" y="11253108"/>
          <a:ext cx="19431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176892</xdr:colOff>
      <xdr:row>7</xdr:row>
      <xdr:rowOff>176893</xdr:rowOff>
    </xdr:from>
    <xdr:to>
      <xdr:col>19</xdr:col>
      <xdr:colOff>176892</xdr:colOff>
      <xdr:row>11</xdr:row>
      <xdr:rowOff>128217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DB9DABEA-D94D-4F0E-9B8D-32631F256AB6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511642" y="1891393"/>
          <a:ext cx="1948545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204108</xdr:colOff>
      <xdr:row>17</xdr:row>
      <xdr:rowOff>54429</xdr:rowOff>
    </xdr:from>
    <xdr:to>
      <xdr:col>16</xdr:col>
      <xdr:colOff>204108</xdr:colOff>
      <xdr:row>42</xdr:row>
      <xdr:rowOff>158596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DE3249EC-89C3-4CFB-9F82-6B84E676F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0058" y="3673929"/>
          <a:ext cx="1848978" cy="48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56</xdr:row>
      <xdr:rowOff>38100</xdr:rowOff>
    </xdr:from>
    <xdr:to>
      <xdr:col>15</xdr:col>
      <xdr:colOff>440871</xdr:colOff>
      <xdr:row>98</xdr:row>
      <xdr:rowOff>119742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51CA77A-8D96-4459-87FB-CA15DA4FE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1106150"/>
          <a:ext cx="7927521" cy="8082642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247650</xdr:colOff>
      <xdr:row>56</xdr:row>
      <xdr:rowOff>152400</xdr:rowOff>
    </xdr:from>
    <xdr:to>
      <xdr:col>32</xdr:col>
      <xdr:colOff>196843</xdr:colOff>
      <xdr:row>97</xdr:row>
      <xdr:rowOff>70758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F4A6D50C-2D2C-483C-842C-14822C49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0" y="11220450"/>
          <a:ext cx="8483593" cy="7728858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476250</xdr:colOff>
      <xdr:row>7</xdr:row>
      <xdr:rowOff>114300</xdr:rowOff>
    </xdr:from>
    <xdr:to>
      <xdr:col>32</xdr:col>
      <xdr:colOff>475119</xdr:colOff>
      <xdr:row>53</xdr:row>
      <xdr:rowOff>84633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C71E7D4C-56BA-4F15-96F3-39E87E45C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1400" y="1847850"/>
          <a:ext cx="8533269" cy="8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9</xdr:row>
      <xdr:rowOff>158473</xdr:rowOff>
    </xdr:from>
    <xdr:to>
      <xdr:col>16</xdr:col>
      <xdr:colOff>60115</xdr:colOff>
      <xdr:row>54</xdr:row>
      <xdr:rowOff>90735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878ADCB9-40A8-48C3-B5DC-89703798C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3208" y="2273023"/>
          <a:ext cx="8942857" cy="8504762"/>
        </a:xfrm>
        <a:prstGeom prst="rect">
          <a:avLst/>
        </a:prstGeom>
      </xdr:spPr>
    </xdr:pic>
    <xdr:clientData/>
  </xdr:twoCellAnchor>
  <xdr:twoCellAnchor>
    <xdr:from>
      <xdr:col>1</xdr:col>
      <xdr:colOff>13608</xdr:colOff>
      <xdr:row>9</xdr:row>
      <xdr:rowOff>177523</xdr:rowOff>
    </xdr:from>
    <xdr:to>
      <xdr:col>34</xdr:col>
      <xdr:colOff>0</xdr:colOff>
      <xdr:row>23</xdr:row>
      <xdr:rowOff>163915</xdr:rowOff>
    </xdr:to>
    <xdr:sp macro="" textlink="">
      <xdr:nvSpPr>
        <xdr:cNvPr id="16" name="Prostokąt 15">
          <a:extLst>
            <a:ext uri="{FF2B5EF4-FFF2-40B4-BE49-F238E27FC236}">
              <a16:creationId xmlns:a16="http://schemas.microsoft.com/office/drawing/2014/main" id="{2FA6B022-6797-472B-BABC-9FB43FBB0D90}"/>
            </a:ext>
          </a:extLst>
        </xdr:cNvPr>
        <xdr:cNvSpPr/>
      </xdr:nvSpPr>
      <xdr:spPr>
        <a:xfrm>
          <a:off x="623208" y="2273023"/>
          <a:ext cx="19855542" cy="265339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MAJ 2025", INSTYTUT ENERGETYKI ODNAWIALNEJ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544608</xdr:colOff>
      <xdr:row>0</xdr:row>
      <xdr:rowOff>87268</xdr:rowOff>
    </xdr:from>
    <xdr:to>
      <xdr:col>3</xdr:col>
      <xdr:colOff>1355913</xdr:colOff>
      <xdr:row>2</xdr:row>
      <xdr:rowOff>1122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33" y="87268"/>
          <a:ext cx="2935380" cy="1285454"/>
        </a:xfrm>
        <a:prstGeom prst="rect">
          <a:avLst/>
        </a:prstGeom>
      </xdr:spPr>
    </xdr:pic>
    <xdr:clientData/>
  </xdr:twoCellAnchor>
  <xdr:twoCellAnchor>
    <xdr:from>
      <xdr:col>0</xdr:col>
      <xdr:colOff>274865</xdr:colOff>
      <xdr:row>20</xdr:row>
      <xdr:rowOff>27214</xdr:rowOff>
    </xdr:from>
    <xdr:to>
      <xdr:col>18</xdr:col>
      <xdr:colOff>0</xdr:colOff>
      <xdr:row>25</xdr:row>
      <xdr:rowOff>55789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5A565381-2138-452E-B1AF-164EFFE4896E}"/>
            </a:ext>
          </a:extLst>
        </xdr:cNvPr>
        <xdr:cNvSpPr/>
      </xdr:nvSpPr>
      <xdr:spPr>
        <a:xfrm>
          <a:off x="274865" y="4082143"/>
          <a:ext cx="21306064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MAJ 2025", INSTYTUT ENERGETYKI ODNAWIALNEJ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219638</xdr:colOff>
      <xdr:row>0</xdr:row>
      <xdr:rowOff>188121</xdr:rowOff>
    </xdr:from>
    <xdr:to>
      <xdr:col>2</xdr:col>
      <xdr:colOff>2017059</xdr:colOff>
      <xdr:row>2</xdr:row>
      <xdr:rowOff>100853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F7B5EEB-B1F9-4BE9-A9A7-FF5CDD16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38" y="188121"/>
          <a:ext cx="2682686" cy="1279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11</xdr:col>
      <xdr:colOff>0</xdr:colOff>
      <xdr:row>13</xdr:row>
      <xdr:rowOff>28575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CB1B4648-3DB5-4D21-AF2F-043751983E44}"/>
            </a:ext>
          </a:extLst>
        </xdr:cNvPr>
        <xdr:cNvSpPr/>
      </xdr:nvSpPr>
      <xdr:spPr>
        <a:xfrm>
          <a:off x="0" y="2879912"/>
          <a:ext cx="11295529" cy="98107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MAJ 2025", INSTYTUT ENERGETYKI ODNAWIALNEJ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286873</xdr:colOff>
      <xdr:row>0</xdr:row>
      <xdr:rowOff>277769</xdr:rowOff>
    </xdr:from>
    <xdr:to>
      <xdr:col>2</xdr:col>
      <xdr:colOff>2084294</xdr:colOff>
      <xdr:row>2</xdr:row>
      <xdr:rowOff>190501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17DC506-BC4C-457E-9F42-1374B8084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873" y="277769"/>
          <a:ext cx="2683246" cy="12843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136072</xdr:rowOff>
    </xdr:from>
    <xdr:to>
      <xdr:col>15</xdr:col>
      <xdr:colOff>408213</xdr:colOff>
      <xdr:row>19</xdr:row>
      <xdr:rowOff>55790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B2E85650-C0CB-4ED1-AD4F-11A7889649B5}"/>
            </a:ext>
          </a:extLst>
        </xdr:cNvPr>
        <xdr:cNvSpPr/>
      </xdr:nvSpPr>
      <xdr:spPr>
        <a:xfrm>
          <a:off x="0" y="3986893"/>
          <a:ext cx="18859499" cy="1634218"/>
        </a:xfrm>
        <a:prstGeom prst="rect">
          <a:avLst/>
        </a:prstGeom>
        <a:solidFill>
          <a:srgbClr val="C0504D">
            <a:alpha val="50000"/>
          </a:srgbClr>
        </a:solidFill>
        <a:ln>
          <a:noFill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MAJ 2025", INSTYTUT ENERGETYKI ODNAWIALNEJ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588319</xdr:colOff>
      <xdr:row>0</xdr:row>
      <xdr:rowOff>136071</xdr:rowOff>
    </xdr:from>
    <xdr:to>
      <xdr:col>18</xdr:col>
      <xdr:colOff>901234</xdr:colOff>
      <xdr:row>3</xdr:row>
      <xdr:rowOff>42704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5658986" y="136071"/>
          <a:ext cx="2746943" cy="943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76639</xdr:colOff>
      <xdr:row>18</xdr:row>
      <xdr:rowOff>54834</xdr:rowOff>
    </xdr:from>
    <xdr:to>
      <xdr:col>7</xdr:col>
      <xdr:colOff>1070240</xdr:colOff>
      <xdr:row>34</xdr:row>
      <xdr:rowOff>183886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677415</xdr:colOff>
      <xdr:row>18</xdr:row>
      <xdr:rowOff>46303</xdr:rowOff>
    </xdr:from>
    <xdr:to>
      <xdr:col>18</xdr:col>
      <xdr:colOff>142875</xdr:colOff>
      <xdr:row>35</xdr:row>
      <xdr:rowOff>88635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865366</xdr:colOff>
      <xdr:row>36</xdr:row>
      <xdr:rowOff>4665</xdr:rowOff>
    </xdr:from>
    <xdr:to>
      <xdr:col>18</xdr:col>
      <xdr:colOff>357188</xdr:colOff>
      <xdr:row>54</xdr:row>
      <xdr:rowOff>111124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7296</xdr:colOff>
      <xdr:row>35</xdr:row>
      <xdr:rowOff>180472</xdr:rowOff>
    </xdr:from>
    <xdr:to>
      <xdr:col>7</xdr:col>
      <xdr:colOff>710406</xdr:colOff>
      <xdr:row>54</xdr:row>
      <xdr:rowOff>29104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842697</xdr:colOff>
      <xdr:row>116</xdr:row>
      <xdr:rowOff>43376</xdr:rowOff>
    </xdr:from>
    <xdr:to>
      <xdr:col>18</xdr:col>
      <xdr:colOff>857251</xdr:colOff>
      <xdr:row>136</xdr:row>
      <xdr:rowOff>2646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4</xdr:col>
      <xdr:colOff>1190349</xdr:colOff>
      <xdr:row>3</xdr:row>
      <xdr:rowOff>162203</xdr:rowOff>
    </xdr:from>
    <xdr:ext cx="13504333" cy="116416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5585456" y="1196346"/>
          <a:ext cx="13504333" cy="1164167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600" b="1">
              <a:solidFill>
                <a:schemeClr val="bg1"/>
              </a:solidFill>
            </a:rPr>
            <a:t>Proszę w niebieskie</a:t>
          </a:r>
          <a:r>
            <a:rPr lang="pl-PL" sz="1600" b="1" baseline="0">
              <a:solidFill>
                <a:schemeClr val="bg1"/>
              </a:solidFill>
            </a:rPr>
            <a:t> pola wpisać zakres mocy projektów, dla którego mają wyświetlić się wszystkie  poniższe statystyki. Wartości proszę podać w kW.</a:t>
          </a:r>
        </a:p>
        <a:p>
          <a:r>
            <a:rPr lang="pl-PL" sz="1600" b="1" i="1" baseline="0">
              <a:solidFill>
                <a:schemeClr val="bg1"/>
              </a:solidFill>
            </a:rPr>
            <a:t>Przykład:</a:t>
          </a:r>
        </a:p>
        <a:p>
          <a:r>
            <a:rPr lang="pl-PL" sz="1600" b="1" i="1" baseline="0">
              <a:solidFill>
                <a:schemeClr val="bg1"/>
              </a:solidFill>
            </a:rPr>
            <a:t>wpisanie w lewe niebieskie pole wartości 1000 a w prawe 2000 spowoduje wyświetlenie się statystyk dla projektów o mocy równej i większej niż 1000 oraz  mniejszej bądź równej niż 2000 kW.</a:t>
          </a:r>
          <a:endParaRPr lang="pl-PL" sz="1200" i="1">
            <a:solidFill>
              <a:schemeClr val="bg1"/>
            </a:solidFill>
          </a:endParaRPr>
        </a:p>
      </xdr:txBody>
    </xdr:sp>
    <xdr:clientData/>
  </xdr:oneCellAnchor>
  <xdr:twoCellAnchor>
    <xdr:from>
      <xdr:col>4</xdr:col>
      <xdr:colOff>911679</xdr:colOff>
      <xdr:row>77</xdr:row>
      <xdr:rowOff>1</xdr:rowOff>
    </xdr:from>
    <xdr:to>
      <xdr:col>16</xdr:col>
      <xdr:colOff>503465</xdr:colOff>
      <xdr:row>111</xdr:row>
      <xdr:rowOff>399492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</xdr:row>
      <xdr:rowOff>748393</xdr:rowOff>
    </xdr:from>
    <xdr:to>
      <xdr:col>19</xdr:col>
      <xdr:colOff>1211036</xdr:colOff>
      <xdr:row>10</xdr:row>
      <xdr:rowOff>530679</xdr:rowOff>
    </xdr:to>
    <xdr:sp macro="" textlink="">
      <xdr:nvSpPr>
        <xdr:cNvPr id="7" name="Prostokąt 6">
          <a:extLst>
            <a:ext uri="{FF2B5EF4-FFF2-40B4-BE49-F238E27FC236}">
              <a16:creationId xmlns:a16="http://schemas.microsoft.com/office/drawing/2014/main" id="{F7A3686E-2B9B-4377-BC92-2BEC79F7C106}"/>
            </a:ext>
          </a:extLst>
        </xdr:cNvPr>
        <xdr:cNvSpPr/>
      </xdr:nvSpPr>
      <xdr:spPr>
        <a:xfrm>
          <a:off x="721179" y="2027464"/>
          <a:ext cx="23962178" cy="2122715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"PROJEKTY FOTOWOLTAICZNE W POLSCE, MAJ 2025", INSTYTUT ENERGETYKI ODNAWIALNEJ</a:t>
          </a: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89912" y="0"/>
          <a:ext cx="1064096" cy="4044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3" name="Obraz 1">
          <a:extLst xmlns:a="http://schemas.openxmlformats.org/drawingml/2006/main">
            <a:ext uri="{FF2B5EF4-FFF2-40B4-BE49-F238E27FC236}">
              <a16:creationId xmlns:a16="http://schemas.microsoft.com/office/drawing/2014/main" id="{CF9B2EF8-8AA1-4BEF-B86A-E00C3CC9D8B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89912" y="0"/>
          <a:ext cx="1064096" cy="4044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0.89011</cdr:x>
      <cdr:y>0</cdr:y>
    </cdr:from>
    <cdr:to>
      <cdr:x>1</cdr:x>
      <cdr:y>0.11206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FAB7BE5D-2BA4-4733-8A73-7EBB841CB925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0194693" y="0"/>
          <a:ext cx="1258659" cy="40577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0.8871</cdr:x>
      <cdr:y>0.00421</cdr:y>
    </cdr:from>
    <cdr:to>
      <cdr:x>0.99926</cdr:x>
      <cdr:y>0.11724</cdr:y>
    </cdr:to>
    <cdr:pic>
      <cdr:nvPicPr>
        <cdr:cNvPr id="3" name="Obraz 2">
          <a:extLst xmlns:a="http://schemas.openxmlformats.org/drawingml/2006/main">
            <a:ext uri="{FF2B5EF4-FFF2-40B4-BE49-F238E27FC236}">
              <a16:creationId xmlns:a16="http://schemas.microsoft.com/office/drawing/2014/main" id="{40024B63-DABD-4746-97C1-5ADB9D31BECB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0183634" y="15113"/>
          <a:ext cx="1287586" cy="40576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W64"/>
  <sheetViews>
    <sheetView tabSelected="1" topLeftCell="A15" zoomScaleNormal="100" workbookViewId="0"/>
  </sheetViews>
  <sheetFormatPr defaultColWidth="0" defaultRowHeight="0" customHeight="1" zeroHeight="1" x14ac:dyDescent="0.25"/>
  <cols>
    <col min="1" max="22" width="9.140625" style="236" customWidth="1"/>
    <col min="23" max="23" width="11.140625" style="236" customWidth="1"/>
    <col min="24" max="16384" width="9.140625" style="106" hidden="1"/>
  </cols>
  <sheetData>
    <row r="1" spans="1:23" ht="15" x14ac:dyDescent="0.25">
      <c r="A1" s="237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8"/>
      <c r="V1" s="238"/>
      <c r="W1" s="238"/>
    </row>
    <row r="2" spans="1:23" ht="34.5" thickBot="1" x14ac:dyDescent="0.3">
      <c r="A2" s="237"/>
      <c r="B2" s="315" t="s">
        <v>49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237"/>
      <c r="U2" s="238"/>
      <c r="V2" s="238"/>
      <c r="W2" s="238"/>
    </row>
    <row r="3" spans="1:23" ht="20.25" thickTop="1" thickBot="1" x14ac:dyDescent="0.35">
      <c r="A3" s="237"/>
      <c r="B3" s="316" t="s">
        <v>63</v>
      </c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237"/>
      <c r="U3" s="238"/>
      <c r="V3" s="238"/>
      <c r="W3" s="238"/>
    </row>
    <row r="4" spans="1:23" ht="15.75" thickTop="1" x14ac:dyDescent="0.25">
      <c r="A4" s="237"/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8"/>
      <c r="V4" s="238"/>
      <c r="W4" s="238"/>
    </row>
    <row r="5" spans="1:23" ht="15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</row>
    <row r="6" spans="1:23" ht="15" x14ac:dyDescent="0.25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</row>
    <row r="7" spans="1:23" ht="15" x14ac:dyDescent="0.25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</row>
    <row r="8" spans="1:23" ht="15" x14ac:dyDescent="0.25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</row>
    <row r="9" spans="1:23" ht="15" x14ac:dyDescent="0.25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</row>
    <row r="10" spans="1:23" ht="15" x14ac:dyDescent="0.25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</row>
    <row r="11" spans="1:23" ht="15" x14ac:dyDescent="0.25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</row>
    <row r="12" spans="1:23" ht="15" x14ac:dyDescent="0.25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</row>
    <row r="13" spans="1:23" ht="15" x14ac:dyDescent="0.25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</row>
    <row r="14" spans="1:23" ht="15" x14ac:dyDescent="0.25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</row>
    <row r="15" spans="1:23" ht="15" x14ac:dyDescent="0.25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</row>
    <row r="16" spans="1:23" ht="15" x14ac:dyDescent="0.25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</row>
    <row r="17" spans="1:23" ht="15" x14ac:dyDescent="0.25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</row>
    <row r="18" spans="1:23" ht="15" x14ac:dyDescent="0.25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</row>
    <row r="19" spans="1:23" ht="15" x14ac:dyDescent="0.25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</row>
    <row r="20" spans="1:23" ht="15" x14ac:dyDescent="0.25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</row>
    <row r="21" spans="1:23" ht="15" x14ac:dyDescent="0.25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</row>
    <row r="22" spans="1:23" ht="15" x14ac:dyDescent="0.25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</row>
    <row r="23" spans="1:23" ht="15" x14ac:dyDescent="0.25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</row>
    <row r="24" spans="1:23" ht="15" x14ac:dyDescent="0.25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</row>
    <row r="25" spans="1:23" ht="15" x14ac:dyDescent="0.25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</row>
    <row r="26" spans="1:23" ht="15" x14ac:dyDescent="0.25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</row>
    <row r="27" spans="1:23" ht="15" x14ac:dyDescent="0.25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</row>
    <row r="28" spans="1:23" ht="15" x14ac:dyDescent="0.2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</row>
    <row r="29" spans="1:23" ht="15" x14ac:dyDescent="0.25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</row>
    <row r="30" spans="1:23" ht="15" x14ac:dyDescent="0.25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</row>
    <row r="31" spans="1:23" ht="15" x14ac:dyDescent="0.2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</row>
    <row r="32" spans="1:23" ht="15" x14ac:dyDescent="0.2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</row>
    <row r="33" spans="1:23" ht="1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</row>
    <row r="34" spans="1:23" ht="15" x14ac:dyDescent="0.25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</row>
    <row r="35" spans="1:23" ht="15" x14ac:dyDescent="0.25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</row>
    <row r="36" spans="1:23" ht="15" x14ac:dyDescent="0.25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</row>
    <row r="37" spans="1:23" ht="15" hidden="1" x14ac:dyDescent="0.25"/>
    <row r="38" spans="1:23" ht="15" hidden="1" x14ac:dyDescent="0.25"/>
    <row r="39" spans="1:23" ht="15" hidden="1" x14ac:dyDescent="0.25"/>
    <row r="40" spans="1:23" ht="15" hidden="1" x14ac:dyDescent="0.25"/>
    <row r="41" spans="1:23" ht="15" hidden="1" x14ac:dyDescent="0.25">
      <c r="L41" s="236" t="s">
        <v>29</v>
      </c>
    </row>
    <row r="42" spans="1:23" ht="15" hidden="1" x14ac:dyDescent="0.25"/>
    <row r="43" spans="1:23" ht="15" hidden="1" x14ac:dyDescent="0.25"/>
    <row r="44" spans="1:23" ht="15" hidden="1" x14ac:dyDescent="0.25"/>
    <row r="45" spans="1:23" ht="15" hidden="1" x14ac:dyDescent="0.25"/>
    <row r="46" spans="1:23" ht="15" hidden="1" x14ac:dyDescent="0.25"/>
    <row r="47" spans="1:23" ht="15" hidden="1" x14ac:dyDescent="0.25"/>
    <row r="48" spans="1:23" ht="15" hidden="1" x14ac:dyDescent="0.25"/>
    <row r="49" ht="15" hidden="1" x14ac:dyDescent="0.25"/>
    <row r="50" ht="15" hidden="1" x14ac:dyDescent="0.25"/>
    <row r="51" ht="15" hidden="1" x14ac:dyDescent="0.25"/>
    <row r="52" ht="15" hidden="1" x14ac:dyDescent="0.25"/>
    <row r="53" ht="15" hidden="1" x14ac:dyDescent="0.25"/>
    <row r="54" ht="15" hidden="1" x14ac:dyDescent="0.25"/>
    <row r="55" ht="15" hidden="1" x14ac:dyDescent="0.25"/>
    <row r="56" ht="15" hidden="1" x14ac:dyDescent="0.25"/>
    <row r="57" ht="15" hidden="1" x14ac:dyDescent="0.25"/>
    <row r="58" ht="15" hidden="1" x14ac:dyDescent="0.25"/>
    <row r="59" ht="15" hidden="1" x14ac:dyDescent="0.25"/>
    <row r="60" ht="15" hidden="1" x14ac:dyDescent="0.25"/>
    <row r="61" ht="15" hidden="1" x14ac:dyDescent="0.25"/>
    <row r="62" ht="15" hidden="1" x14ac:dyDescent="0.25"/>
    <row r="63" ht="15" hidden="1" x14ac:dyDescent="0.25"/>
    <row r="64" ht="15" hidden="1" customHeight="1" x14ac:dyDescent="0.25"/>
  </sheetData>
  <mergeCells count="2">
    <mergeCell ref="B2:S2"/>
    <mergeCell ref="B3:S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8AA7C-EC03-415A-A365-5D873BB46C2A}">
  <sheetPr codeName="Arkusz6">
    <tabColor rgb="FF18365C"/>
  </sheetPr>
  <dimension ref="A1:DE1043587"/>
  <sheetViews>
    <sheetView zoomScale="70" zoomScaleNormal="70" workbookViewId="0">
      <selection activeCell="E2" sqref="E2:G2"/>
    </sheetView>
  </sheetViews>
  <sheetFormatPr defaultColWidth="0" defaultRowHeight="0" customHeight="1" zeroHeight="1" x14ac:dyDescent="0.25"/>
  <cols>
    <col min="1" max="1" width="6" style="134" customWidth="1"/>
    <col min="2" max="2" width="7.28515625" style="134" customWidth="1"/>
    <col min="3" max="3" width="31.85546875" style="134" customWidth="1"/>
    <col min="4" max="4" width="29.28515625" style="134" customWidth="1"/>
    <col min="5" max="5" width="17.85546875" style="134" customWidth="1"/>
    <col min="6" max="6" width="22.85546875" style="134" customWidth="1"/>
    <col min="7" max="7" width="20.7109375" style="134" customWidth="1"/>
    <col min="8" max="8" width="14.85546875" style="134" customWidth="1"/>
    <col min="9" max="9" width="13.7109375" style="134" customWidth="1"/>
    <col min="10" max="10" width="25.7109375" style="134" customWidth="1"/>
    <col min="11" max="11" width="25.140625" style="134" customWidth="1"/>
    <col min="12" max="12" width="27" style="134" customWidth="1"/>
    <col min="13" max="13" width="14.28515625" style="134" customWidth="1"/>
    <col min="14" max="14" width="13.140625" style="134" customWidth="1"/>
    <col min="15" max="16" width="14.28515625" style="134" customWidth="1"/>
    <col min="17" max="17" width="16.5703125" style="134" customWidth="1"/>
    <col min="18" max="18" width="6.42578125" style="134" customWidth="1"/>
    <col min="19" max="109" width="0" style="103" hidden="1" customWidth="1"/>
    <col min="110" max="16384" width="9.140625" style="103" hidden="1"/>
  </cols>
  <sheetData>
    <row r="1" spans="1:107" ht="30" customHeight="1" x14ac:dyDescent="0.25">
      <c r="B1" s="135"/>
      <c r="C1" s="135"/>
      <c r="H1" s="200"/>
      <c r="I1" s="281"/>
      <c r="J1" s="136"/>
      <c r="K1" s="136"/>
      <c r="L1" s="136"/>
      <c r="M1" s="137"/>
      <c r="N1" s="279"/>
      <c r="O1" s="136"/>
      <c r="P1" s="136"/>
      <c r="Q1" s="139"/>
    </row>
    <row r="2" spans="1:107" s="104" customFormat="1" ht="78" customHeight="1" x14ac:dyDescent="0.25">
      <c r="A2" s="134"/>
      <c r="B2" s="141"/>
      <c r="C2" s="141"/>
      <c r="D2" s="134"/>
      <c r="E2" s="317" t="s">
        <v>190</v>
      </c>
      <c r="F2" s="317"/>
      <c r="G2" s="317"/>
      <c r="H2" s="319" t="s">
        <v>188</v>
      </c>
      <c r="I2" s="319"/>
      <c r="J2" s="319"/>
      <c r="K2" s="319"/>
      <c r="L2" s="319"/>
      <c r="M2" s="319"/>
      <c r="N2" s="319"/>
      <c r="O2" s="319"/>
      <c r="P2" s="319"/>
      <c r="Q2" s="319"/>
      <c r="R2" s="134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</row>
    <row r="3" spans="1:107" s="104" customFormat="1" ht="15.75" thickBot="1" x14ac:dyDescent="0.3">
      <c r="A3" s="134"/>
      <c r="B3" s="140"/>
      <c r="C3" s="135"/>
      <c r="D3" s="143"/>
      <c r="E3" s="135"/>
      <c r="F3" s="143"/>
      <c r="G3" s="144" t="s">
        <v>29</v>
      </c>
      <c r="H3" s="201"/>
      <c r="I3" s="282"/>
      <c r="J3" s="142"/>
      <c r="K3" s="142" t="s">
        <v>29</v>
      </c>
      <c r="L3" s="136"/>
      <c r="M3" s="137"/>
      <c r="N3" s="279"/>
      <c r="O3" s="136"/>
      <c r="P3" s="136"/>
      <c r="Q3" s="139"/>
      <c r="R3" s="134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</row>
    <row r="4" spans="1:107" ht="60" x14ac:dyDescent="0.25">
      <c r="B4" s="251" t="s">
        <v>19</v>
      </c>
      <c r="C4" s="251" t="s">
        <v>30</v>
      </c>
      <c r="D4" s="251" t="s">
        <v>23</v>
      </c>
      <c r="E4" s="251" t="s">
        <v>79</v>
      </c>
      <c r="F4" s="251" t="s">
        <v>31</v>
      </c>
      <c r="G4" s="251" t="s">
        <v>0</v>
      </c>
      <c r="H4" s="252" t="s">
        <v>1</v>
      </c>
      <c r="I4" s="280" t="s">
        <v>83</v>
      </c>
      <c r="J4" s="250" t="s">
        <v>51</v>
      </c>
      <c r="K4" s="251" t="s">
        <v>33</v>
      </c>
      <c r="L4" s="251" t="s">
        <v>34</v>
      </c>
      <c r="M4" s="250" t="s">
        <v>2</v>
      </c>
      <c r="N4" s="280" t="s">
        <v>32</v>
      </c>
      <c r="O4" s="251" t="s">
        <v>117</v>
      </c>
      <c r="P4" s="314" t="s">
        <v>189</v>
      </c>
      <c r="Q4" s="251" t="s">
        <v>187</v>
      </c>
    </row>
    <row r="5" spans="1:107" ht="15" x14ac:dyDescent="0.25">
      <c r="B5" s="248">
        <v>1</v>
      </c>
      <c r="C5" s="248" t="s">
        <v>133</v>
      </c>
      <c r="D5" s="248" t="s">
        <v>134</v>
      </c>
      <c r="E5" s="248" t="s">
        <v>133</v>
      </c>
      <c r="F5" s="248" t="s">
        <v>135</v>
      </c>
      <c r="G5" s="248" t="s">
        <v>6</v>
      </c>
      <c r="H5" s="248">
        <v>2100</v>
      </c>
      <c r="I5" s="249">
        <v>45289</v>
      </c>
      <c r="J5" s="248" t="s">
        <v>136</v>
      </c>
      <c r="K5" s="248" t="s">
        <v>137</v>
      </c>
      <c r="L5" s="248" t="s">
        <v>138</v>
      </c>
      <c r="M5" s="249">
        <v>45075</v>
      </c>
      <c r="N5" s="249">
        <v>45281</v>
      </c>
      <c r="O5" s="248" t="s">
        <v>27</v>
      </c>
      <c r="P5" s="248" t="s">
        <v>74</v>
      </c>
      <c r="Q5" s="248" t="s">
        <v>74</v>
      </c>
    </row>
    <row r="6" spans="1:107" ht="15" x14ac:dyDescent="0.25">
      <c r="B6" s="243">
        <v>2</v>
      </c>
      <c r="C6" s="243" t="s">
        <v>139</v>
      </c>
      <c r="D6" s="243" t="s">
        <v>139</v>
      </c>
      <c r="E6" s="243" t="s">
        <v>139</v>
      </c>
      <c r="F6" s="243" t="s">
        <v>140</v>
      </c>
      <c r="G6" s="243" t="s">
        <v>13</v>
      </c>
      <c r="H6" s="243">
        <v>500</v>
      </c>
      <c r="I6" s="244">
        <v>45159</v>
      </c>
      <c r="J6" s="243" t="s">
        <v>141</v>
      </c>
      <c r="K6" s="243" t="s">
        <v>142</v>
      </c>
      <c r="L6" s="243" t="s">
        <v>143</v>
      </c>
      <c r="M6" s="244">
        <v>45093</v>
      </c>
      <c r="N6" s="244" t="s">
        <v>74</v>
      </c>
      <c r="O6" s="243" t="s">
        <v>84</v>
      </c>
      <c r="P6" s="243" t="s">
        <v>74</v>
      </c>
      <c r="Q6" s="243" t="s">
        <v>74</v>
      </c>
    </row>
    <row r="7" spans="1:107" ht="13.5" customHeight="1" x14ac:dyDescent="0.25">
      <c r="B7" s="248">
        <v>3</v>
      </c>
      <c r="C7" s="248" t="s">
        <v>144</v>
      </c>
      <c r="D7" s="248" t="s">
        <v>145</v>
      </c>
      <c r="E7" s="248" t="s">
        <v>144</v>
      </c>
      <c r="F7" s="248" t="s">
        <v>146</v>
      </c>
      <c r="G7" s="248" t="s">
        <v>8</v>
      </c>
      <c r="H7" s="248">
        <v>300</v>
      </c>
      <c r="I7" s="249">
        <v>45379</v>
      </c>
      <c r="J7" s="248" t="s">
        <v>147</v>
      </c>
      <c r="K7" s="248" t="s">
        <v>148</v>
      </c>
      <c r="L7" s="248" t="s">
        <v>149</v>
      </c>
      <c r="M7" s="249">
        <v>45144</v>
      </c>
      <c r="N7" s="249">
        <v>45210</v>
      </c>
      <c r="O7" s="248" t="s">
        <v>75</v>
      </c>
      <c r="P7" s="248" t="s">
        <v>74</v>
      </c>
      <c r="Q7" s="248" t="s">
        <v>74</v>
      </c>
    </row>
    <row r="8" spans="1:107" ht="15" x14ac:dyDescent="0.25">
      <c r="B8" s="243">
        <v>4</v>
      </c>
      <c r="C8" s="243" t="s">
        <v>150</v>
      </c>
      <c r="D8" s="243" t="s">
        <v>151</v>
      </c>
      <c r="E8" s="243" t="s">
        <v>151</v>
      </c>
      <c r="F8" s="243" t="s">
        <v>152</v>
      </c>
      <c r="G8" s="243" t="s">
        <v>12</v>
      </c>
      <c r="H8" s="243">
        <v>495</v>
      </c>
      <c r="I8" s="244">
        <v>45321</v>
      </c>
      <c r="J8" s="243" t="s">
        <v>153</v>
      </c>
      <c r="K8" s="243" t="s">
        <v>154</v>
      </c>
      <c r="L8" s="243" t="s">
        <v>155</v>
      </c>
      <c r="M8" s="244">
        <v>45061</v>
      </c>
      <c r="N8" s="244" t="s">
        <v>74</v>
      </c>
      <c r="O8" s="243" t="s">
        <v>76</v>
      </c>
      <c r="P8" s="243" t="s">
        <v>74</v>
      </c>
      <c r="Q8" s="243" t="s">
        <v>74</v>
      </c>
    </row>
    <row r="9" spans="1:107" ht="15" x14ac:dyDescent="0.25">
      <c r="B9" s="248">
        <v>5</v>
      </c>
      <c r="C9" s="248" t="s">
        <v>156</v>
      </c>
      <c r="D9" s="248" t="s">
        <v>156</v>
      </c>
      <c r="E9" s="248" t="s">
        <v>156</v>
      </c>
      <c r="F9" s="248" t="s">
        <v>156</v>
      </c>
      <c r="G9" s="248" t="s">
        <v>4</v>
      </c>
      <c r="H9" s="248">
        <v>613</v>
      </c>
      <c r="I9" s="249">
        <v>45084</v>
      </c>
      <c r="J9" s="248" t="s">
        <v>157</v>
      </c>
      <c r="K9" s="248" t="s">
        <v>158</v>
      </c>
      <c r="L9" s="248" t="s">
        <v>159</v>
      </c>
      <c r="M9" s="249">
        <v>45078</v>
      </c>
      <c r="N9" s="249">
        <v>45161</v>
      </c>
      <c r="O9" s="248" t="s">
        <v>84</v>
      </c>
      <c r="P9" s="248" t="s">
        <v>74</v>
      </c>
      <c r="Q9" s="248" t="s">
        <v>74</v>
      </c>
    </row>
    <row r="10" spans="1:107" ht="15" customHeight="1" x14ac:dyDescent="0.25"/>
    <row r="11" spans="1:107" ht="15" customHeight="1" x14ac:dyDescent="0.25">
      <c r="B11" s="313" t="s">
        <v>185</v>
      </c>
      <c r="C11" s="318" t="s">
        <v>186</v>
      </c>
      <c r="D11" s="318"/>
    </row>
    <row r="12" spans="1:107" ht="15" customHeight="1" x14ac:dyDescent="0.25">
      <c r="B12" s="245"/>
    </row>
    <row r="13" spans="1:107" ht="15" customHeight="1" x14ac:dyDescent="0.25"/>
    <row r="14" spans="1:107" ht="15" customHeight="1" x14ac:dyDescent="0.25"/>
    <row r="15" spans="1:107" ht="15" customHeight="1" x14ac:dyDescent="0.25"/>
    <row r="16" spans="1:107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1043587" ht="15.75" hidden="1" customHeight="1" x14ac:dyDescent="0.25"/>
  </sheetData>
  <autoFilter ref="B4:Q8" xr:uid="{2C98AA7C-EC03-415A-A365-5D873BB46C2A}">
    <sortState xmlns:xlrd2="http://schemas.microsoft.com/office/spreadsheetml/2017/richdata2" ref="B5:Q8">
      <sortCondition ref="B4:B8"/>
    </sortState>
  </autoFilter>
  <mergeCells count="3">
    <mergeCell ref="E2:G2"/>
    <mergeCell ref="C11:D11"/>
    <mergeCell ref="H2:Q2"/>
  </mergeCells>
  <phoneticPr fontId="49" type="noConversion"/>
  <conditionalFormatting sqref="D4">
    <cfRule type="expression" dxfId="3" priority="1">
      <formula>#REF!=3</formula>
    </cfRule>
    <cfRule type="expression" dxfId="2" priority="2">
      <formula>#REF!=2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18365C"/>
  </sheetPr>
  <dimension ref="A1:DE1961"/>
  <sheetViews>
    <sheetView zoomScale="70" zoomScaleNormal="70" workbookViewId="0">
      <selection activeCell="E2" sqref="E2:G2"/>
    </sheetView>
  </sheetViews>
  <sheetFormatPr defaultColWidth="0" defaultRowHeight="15" zeroHeight="1" x14ac:dyDescent="0.25"/>
  <cols>
    <col min="1" max="1" width="6" style="103" customWidth="1"/>
    <col min="2" max="2" width="7.28515625" style="103" customWidth="1"/>
    <col min="3" max="3" width="31.85546875" style="171" customWidth="1"/>
    <col min="4" max="4" width="29.28515625" style="171" customWidth="1"/>
    <col min="5" max="5" width="17.85546875" style="171" customWidth="1"/>
    <col min="6" max="6" width="22.85546875" style="171" customWidth="1"/>
    <col min="7" max="7" width="20.7109375" style="171" customWidth="1"/>
    <col min="8" max="8" width="14.85546875" style="202" customWidth="1"/>
    <col min="9" max="9" width="13.7109375" style="172" customWidth="1"/>
    <col min="10" max="10" width="25.7109375" style="173" customWidth="1"/>
    <col min="11" max="11" width="25.140625" style="173" customWidth="1"/>
    <col min="12" max="12" width="27" style="173" customWidth="1"/>
    <col min="13" max="13" width="14.28515625" style="174" customWidth="1"/>
    <col min="14" max="14" width="13.140625" style="175" customWidth="1"/>
    <col min="15" max="16" width="14.28515625" style="171" customWidth="1"/>
    <col min="17" max="17" width="16.5703125" style="105" customWidth="1"/>
    <col min="18" max="18" width="6.42578125" style="103" customWidth="1"/>
    <col min="19" max="109" width="0" style="103" hidden="1" customWidth="1"/>
    <col min="110" max="16384" width="9.140625" style="103" hidden="1"/>
  </cols>
  <sheetData>
    <row r="1" spans="1:107" ht="30" customHeight="1" x14ac:dyDescent="0.25">
      <c r="A1" s="134"/>
      <c r="B1" s="135"/>
      <c r="C1" s="135"/>
      <c r="D1" s="134"/>
      <c r="E1" s="134"/>
      <c r="F1" s="134"/>
      <c r="G1" s="134"/>
      <c r="H1" s="200"/>
      <c r="I1" s="170"/>
      <c r="J1" s="136"/>
      <c r="K1" s="136"/>
      <c r="L1" s="136"/>
      <c r="M1" s="137"/>
      <c r="N1" s="137"/>
      <c r="O1" s="136"/>
      <c r="P1" s="136"/>
      <c r="Q1" s="139"/>
      <c r="R1" s="134"/>
    </row>
    <row r="2" spans="1:107" s="104" customFormat="1" ht="78" customHeight="1" x14ac:dyDescent="0.25">
      <c r="A2" s="134"/>
      <c r="B2" s="141"/>
      <c r="C2" s="141"/>
      <c r="D2" s="134"/>
      <c r="E2" s="317" t="s">
        <v>190</v>
      </c>
      <c r="F2" s="317"/>
      <c r="G2" s="317"/>
      <c r="H2" s="319" t="s">
        <v>188</v>
      </c>
      <c r="I2" s="319"/>
      <c r="J2" s="319"/>
      <c r="K2" s="319"/>
      <c r="L2" s="319"/>
      <c r="M2" s="319"/>
      <c r="N2" s="319"/>
      <c r="O2" s="319"/>
      <c r="P2" s="319"/>
      <c r="Q2" s="319"/>
      <c r="R2" s="140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</row>
    <row r="3" spans="1:107" s="104" customFormat="1" ht="15.75" thickBot="1" x14ac:dyDescent="0.3">
      <c r="A3" s="134"/>
      <c r="B3" s="140"/>
      <c r="C3" s="135"/>
      <c r="D3" s="143"/>
      <c r="E3" s="135"/>
      <c r="F3" s="143"/>
      <c r="G3" s="144" t="s">
        <v>29</v>
      </c>
      <c r="H3" s="201"/>
      <c r="I3" s="145"/>
      <c r="J3" s="142"/>
      <c r="K3" s="142" t="s">
        <v>29</v>
      </c>
      <c r="L3" s="136"/>
      <c r="M3" s="137"/>
      <c r="N3" s="137"/>
      <c r="O3" s="136"/>
      <c r="P3" s="136"/>
      <c r="Q3" s="139"/>
      <c r="R3" s="140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</row>
    <row r="4" spans="1:107" ht="60" x14ac:dyDescent="0.25">
      <c r="A4" s="134"/>
      <c r="B4" s="251" t="s">
        <v>19</v>
      </c>
      <c r="C4" s="251" t="s">
        <v>30</v>
      </c>
      <c r="D4" s="251" t="s">
        <v>23</v>
      </c>
      <c r="E4" s="251" t="s">
        <v>79</v>
      </c>
      <c r="F4" s="251" t="s">
        <v>31</v>
      </c>
      <c r="G4" s="251" t="s">
        <v>0</v>
      </c>
      <c r="H4" s="252" t="s">
        <v>1</v>
      </c>
      <c r="I4" s="280" t="s">
        <v>83</v>
      </c>
      <c r="J4" s="250" t="s">
        <v>51</v>
      </c>
      <c r="K4" s="251" t="s">
        <v>33</v>
      </c>
      <c r="L4" s="251" t="s">
        <v>34</v>
      </c>
      <c r="M4" s="250" t="s">
        <v>2</v>
      </c>
      <c r="N4" s="280" t="s">
        <v>32</v>
      </c>
      <c r="O4" s="251" t="s">
        <v>117</v>
      </c>
      <c r="P4" s="314" t="s">
        <v>189</v>
      </c>
      <c r="Q4" s="251" t="s">
        <v>187</v>
      </c>
      <c r="R4" s="134"/>
    </row>
    <row r="5" spans="1:107" x14ac:dyDescent="0.25">
      <c r="A5" s="134"/>
      <c r="B5" s="248">
        <v>1</v>
      </c>
      <c r="C5" s="248" t="s">
        <v>160</v>
      </c>
      <c r="D5" s="248" t="s">
        <v>160</v>
      </c>
      <c r="E5" s="248" t="s">
        <v>160</v>
      </c>
      <c r="F5" s="248" t="s">
        <v>161</v>
      </c>
      <c r="G5" s="248" t="s">
        <v>9</v>
      </c>
      <c r="H5" s="248">
        <v>930</v>
      </c>
      <c r="I5" s="249">
        <v>45173</v>
      </c>
      <c r="J5" s="248" t="s">
        <v>162</v>
      </c>
      <c r="K5" s="248" t="s">
        <v>163</v>
      </c>
      <c r="L5" s="248" t="s">
        <v>164</v>
      </c>
      <c r="M5" s="249">
        <v>45028</v>
      </c>
      <c r="N5" s="249">
        <v>45044</v>
      </c>
      <c r="O5" s="248" t="s">
        <v>27</v>
      </c>
      <c r="P5" s="248"/>
      <c r="Q5" s="248" t="s">
        <v>74</v>
      </c>
      <c r="R5" s="134"/>
    </row>
    <row r="6" spans="1:107" x14ac:dyDescent="0.25">
      <c r="A6" s="134"/>
      <c r="B6" s="243">
        <v>2</v>
      </c>
      <c r="C6" s="243" t="s">
        <v>165</v>
      </c>
      <c r="D6" s="243" t="s">
        <v>166</v>
      </c>
      <c r="E6" s="243" t="s">
        <v>166</v>
      </c>
      <c r="F6" s="243" t="s">
        <v>167</v>
      </c>
      <c r="G6" s="243" t="s">
        <v>13</v>
      </c>
      <c r="H6" s="243">
        <v>244</v>
      </c>
      <c r="I6" s="244">
        <v>45008</v>
      </c>
      <c r="J6" s="243" t="s">
        <v>168</v>
      </c>
      <c r="K6" s="243" t="s">
        <v>169</v>
      </c>
      <c r="L6" s="243" t="s">
        <v>170</v>
      </c>
      <c r="M6" s="244">
        <v>44957</v>
      </c>
      <c r="N6" s="244">
        <v>45504</v>
      </c>
      <c r="O6" s="243" t="s">
        <v>84</v>
      </c>
      <c r="P6" s="243"/>
      <c r="Q6" s="243" t="s">
        <v>74</v>
      </c>
      <c r="R6" s="134"/>
    </row>
    <row r="7" spans="1:107" x14ac:dyDescent="0.25">
      <c r="A7" s="134"/>
      <c r="B7" s="248">
        <v>3</v>
      </c>
      <c r="C7" s="248" t="s">
        <v>171</v>
      </c>
      <c r="D7" s="248" t="s">
        <v>171</v>
      </c>
      <c r="E7" s="248" t="s">
        <v>171</v>
      </c>
      <c r="F7" s="248" t="s">
        <v>172</v>
      </c>
      <c r="G7" s="248" t="s">
        <v>4</v>
      </c>
      <c r="H7" s="248">
        <v>989</v>
      </c>
      <c r="I7" s="249">
        <v>45324</v>
      </c>
      <c r="J7" s="248" t="s">
        <v>173</v>
      </c>
      <c r="K7" s="248" t="s">
        <v>74</v>
      </c>
      <c r="L7" s="248" t="s">
        <v>174</v>
      </c>
      <c r="M7" s="249">
        <v>45173</v>
      </c>
      <c r="N7" s="249">
        <v>45239</v>
      </c>
      <c r="O7" s="248" t="s">
        <v>27</v>
      </c>
      <c r="P7" s="248"/>
      <c r="Q7" s="248" t="s">
        <v>74</v>
      </c>
      <c r="R7" s="134"/>
    </row>
    <row r="8" spans="1:107" x14ac:dyDescent="0.25">
      <c r="A8" s="134"/>
      <c r="B8" s="243">
        <v>4</v>
      </c>
      <c r="C8" s="243" t="s">
        <v>133</v>
      </c>
      <c r="D8" s="243" t="s">
        <v>134</v>
      </c>
      <c r="E8" s="243" t="s">
        <v>133</v>
      </c>
      <c r="F8" s="243" t="s">
        <v>135</v>
      </c>
      <c r="G8" s="243" t="s">
        <v>6</v>
      </c>
      <c r="H8" s="243">
        <v>2100</v>
      </c>
      <c r="I8" s="244">
        <v>45289</v>
      </c>
      <c r="J8" s="243" t="s">
        <v>136</v>
      </c>
      <c r="K8" s="243" t="s">
        <v>137</v>
      </c>
      <c r="L8" s="243" t="s">
        <v>138</v>
      </c>
      <c r="M8" s="244">
        <v>45075</v>
      </c>
      <c r="N8" s="244">
        <v>45281</v>
      </c>
      <c r="O8" s="243" t="s">
        <v>27</v>
      </c>
      <c r="P8" s="243"/>
      <c r="Q8" s="243" t="s">
        <v>74</v>
      </c>
      <c r="R8" s="134"/>
    </row>
    <row r="9" spans="1:107" x14ac:dyDescent="0.25">
      <c r="A9" s="134"/>
      <c r="B9" s="248">
        <v>5</v>
      </c>
      <c r="C9" s="248" t="s">
        <v>144</v>
      </c>
      <c r="D9" s="248" t="s">
        <v>145</v>
      </c>
      <c r="E9" s="248" t="s">
        <v>144</v>
      </c>
      <c r="F9" s="248" t="s">
        <v>146</v>
      </c>
      <c r="G9" s="248" t="s">
        <v>8</v>
      </c>
      <c r="H9" s="248">
        <v>300</v>
      </c>
      <c r="I9" s="249">
        <v>45379</v>
      </c>
      <c r="J9" s="248" t="s">
        <v>147</v>
      </c>
      <c r="K9" s="248" t="s">
        <v>148</v>
      </c>
      <c r="L9" s="248" t="s">
        <v>149</v>
      </c>
      <c r="M9" s="249">
        <v>45144</v>
      </c>
      <c r="N9" s="249">
        <v>45210</v>
      </c>
      <c r="O9" s="248" t="s">
        <v>75</v>
      </c>
      <c r="P9" s="248"/>
      <c r="Q9" s="248" t="s">
        <v>74</v>
      </c>
      <c r="R9" s="134"/>
    </row>
    <row r="10" spans="1:107" x14ac:dyDescent="0.25">
      <c r="A10" s="134"/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</row>
    <row r="11" spans="1:107" ht="15" customHeight="1" x14ac:dyDescent="0.25">
      <c r="A11" s="134"/>
      <c r="B11" s="313" t="s">
        <v>185</v>
      </c>
      <c r="C11" s="318" t="s">
        <v>186</v>
      </c>
      <c r="D11" s="318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</row>
    <row r="12" spans="1:107" x14ac:dyDescent="0.25">
      <c r="A12" s="134"/>
      <c r="B12" s="245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</row>
    <row r="13" spans="1:107" hidden="1" x14ac:dyDescent="0.25"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</row>
    <row r="14" spans="1:107" hidden="1" x14ac:dyDescent="0.25"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</row>
    <row r="15" spans="1:107" hidden="1" x14ac:dyDescent="0.25"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</row>
    <row r="16" spans="1:107" hidden="1" x14ac:dyDescent="0.25"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</row>
    <row r="17" spans="3:17" hidden="1" x14ac:dyDescent="0.25"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</row>
    <row r="18" spans="3:17" hidden="1" x14ac:dyDescent="0.25"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</row>
    <row r="19" spans="3:17" hidden="1" x14ac:dyDescent="0.25"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</row>
    <row r="20" spans="3:17" hidden="1" x14ac:dyDescent="0.25"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</row>
    <row r="21" spans="3:17" x14ac:dyDescent="0.25"/>
    <row r="22" spans="3:17" x14ac:dyDescent="0.25"/>
    <row r="23" spans="3:17" x14ac:dyDescent="0.25"/>
    <row r="24" spans="3:17" x14ac:dyDescent="0.25"/>
    <row r="25" spans="3:17" x14ac:dyDescent="0.25"/>
    <row r="26" spans="3:17" x14ac:dyDescent="0.25"/>
    <row r="27" spans="3:17" x14ac:dyDescent="0.25"/>
    <row r="28" spans="3:17" x14ac:dyDescent="0.25"/>
    <row r="29" spans="3:17" x14ac:dyDescent="0.25"/>
    <row r="30" spans="3:17" x14ac:dyDescent="0.25"/>
    <row r="31" spans="3:17" x14ac:dyDescent="0.25"/>
    <row r="32" spans="3:1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</sheetData>
  <mergeCells count="3">
    <mergeCell ref="E2:G2"/>
    <mergeCell ref="C11:D11"/>
    <mergeCell ref="H2:Q2"/>
  </mergeCells>
  <conditionalFormatting sqref="D4">
    <cfRule type="expression" dxfId="1" priority="1">
      <formula>#REF!=3</formula>
    </cfRule>
    <cfRule type="expression" dxfId="0" priority="2">
      <formula>#REF!=2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8D666-3161-41DC-BED5-09842B561D05}">
  <sheetPr codeName="Arkusz8">
    <tabColor rgb="FF18365C"/>
  </sheetPr>
  <dimension ref="A1:CW571"/>
  <sheetViews>
    <sheetView zoomScale="85" zoomScaleNormal="85" workbookViewId="0">
      <selection activeCell="D2" sqref="D2:F2"/>
    </sheetView>
  </sheetViews>
  <sheetFormatPr defaultColWidth="0" defaultRowHeight="15" zeroHeight="1" x14ac:dyDescent="0.25"/>
  <cols>
    <col min="1" max="1" width="6" style="105" customWidth="1"/>
    <col min="2" max="2" width="7.28515625" style="105" customWidth="1"/>
    <col min="3" max="3" width="31.85546875" style="105" customWidth="1"/>
    <col min="4" max="4" width="17.85546875" style="105" customWidth="1"/>
    <col min="5" max="5" width="22.85546875" style="105" customWidth="1"/>
    <col min="6" max="6" width="20.7109375" style="105" customWidth="1"/>
    <col min="7" max="7" width="14.85546875" style="272" customWidth="1"/>
    <col min="8" max="8" width="14.28515625" style="174" customWidth="1"/>
    <col min="9" max="9" width="13.140625" style="174" customWidth="1"/>
    <col min="10" max="10" width="14.28515625" style="105" customWidth="1"/>
    <col min="11" max="11" width="6.42578125" style="105" customWidth="1"/>
    <col min="12" max="12" width="9.140625" style="105" hidden="1" customWidth="1"/>
    <col min="13" max="101" width="0" style="105" hidden="1" customWidth="1"/>
    <col min="102" max="16384" width="9.140625" style="105" hidden="1"/>
  </cols>
  <sheetData>
    <row r="1" spans="1:100" ht="30" customHeight="1" x14ac:dyDescent="0.25">
      <c r="A1" s="139"/>
      <c r="B1" s="139"/>
      <c r="C1" s="139"/>
      <c r="D1" s="139"/>
      <c r="E1" s="139"/>
      <c r="F1" s="139"/>
      <c r="G1" s="270"/>
      <c r="H1" s="260"/>
      <c r="I1" s="260"/>
      <c r="J1" s="139"/>
      <c r="K1" s="139"/>
    </row>
    <row r="2" spans="1:100" s="271" customFormat="1" ht="78" customHeight="1" x14ac:dyDescent="0.25">
      <c r="A2" s="139"/>
      <c r="B2" s="259"/>
      <c r="C2" s="259"/>
      <c r="D2" s="317" t="s">
        <v>190</v>
      </c>
      <c r="E2" s="317"/>
      <c r="F2" s="317"/>
      <c r="G2" s="319" t="s">
        <v>188</v>
      </c>
      <c r="H2" s="319"/>
      <c r="I2" s="319"/>
      <c r="J2" s="319"/>
      <c r="K2" s="319"/>
      <c r="L2" s="319"/>
      <c r="M2" s="319"/>
      <c r="N2" s="319"/>
      <c r="O2" s="319"/>
      <c r="P2" s="319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</row>
    <row r="3" spans="1:100" s="271" customFormat="1" ht="15.75" thickBot="1" x14ac:dyDescent="0.3">
      <c r="A3" s="139"/>
      <c r="B3" s="261"/>
      <c r="C3" s="139"/>
      <c r="D3" s="139"/>
      <c r="E3" s="261"/>
      <c r="F3" s="262" t="s">
        <v>29</v>
      </c>
      <c r="G3" s="263"/>
      <c r="H3" s="260"/>
      <c r="I3" s="260"/>
      <c r="J3" s="139"/>
      <c r="K3" s="139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5"/>
      <c r="CV3" s="105"/>
    </row>
    <row r="4" spans="1:100" ht="60" x14ac:dyDescent="0.25">
      <c r="A4" s="139"/>
      <c r="B4" s="251" t="s">
        <v>19</v>
      </c>
      <c r="C4" s="251" t="s">
        <v>30</v>
      </c>
      <c r="D4" s="251" t="s">
        <v>79</v>
      </c>
      <c r="E4" s="251" t="s">
        <v>31</v>
      </c>
      <c r="F4" s="251" t="s">
        <v>0</v>
      </c>
      <c r="G4" s="252" t="s">
        <v>1</v>
      </c>
      <c r="H4" s="250" t="s">
        <v>2</v>
      </c>
      <c r="I4" s="250" t="s">
        <v>32</v>
      </c>
      <c r="J4" s="251" t="s">
        <v>117</v>
      </c>
      <c r="K4" s="139"/>
    </row>
    <row r="5" spans="1:100" x14ac:dyDescent="0.25">
      <c r="A5" s="139"/>
      <c r="B5" s="264">
        <v>1</v>
      </c>
      <c r="C5" s="268" t="s">
        <v>102</v>
      </c>
      <c r="D5" s="264" t="s">
        <v>101</v>
      </c>
      <c r="E5" s="264" t="s">
        <v>98</v>
      </c>
      <c r="F5" s="264" t="s">
        <v>13</v>
      </c>
      <c r="G5" s="265" t="s">
        <v>127</v>
      </c>
      <c r="H5" s="264" t="s">
        <v>74</v>
      </c>
      <c r="I5" s="264" t="s">
        <v>74</v>
      </c>
      <c r="J5" s="264" t="s">
        <v>84</v>
      </c>
      <c r="K5" s="139"/>
    </row>
    <row r="6" spans="1:100" x14ac:dyDescent="0.25">
      <c r="A6" s="139"/>
      <c r="B6" s="266">
        <v>2</v>
      </c>
      <c r="C6" s="269" t="s">
        <v>128</v>
      </c>
      <c r="D6" s="266" t="s">
        <v>116</v>
      </c>
      <c r="E6" s="266" t="s">
        <v>100</v>
      </c>
      <c r="F6" s="266" t="s">
        <v>14</v>
      </c>
      <c r="G6" s="267" t="s">
        <v>129</v>
      </c>
      <c r="H6" s="266" t="s">
        <v>74</v>
      </c>
      <c r="I6" s="266" t="s">
        <v>74</v>
      </c>
      <c r="J6" s="266" t="s">
        <v>84</v>
      </c>
      <c r="K6" s="139"/>
    </row>
    <row r="7" spans="1:100" ht="13.5" customHeight="1" x14ac:dyDescent="0.25">
      <c r="A7" s="139"/>
      <c r="B7" s="264">
        <v>3</v>
      </c>
      <c r="C7" s="268" t="s">
        <v>115</v>
      </c>
      <c r="D7" s="264" t="s">
        <v>118</v>
      </c>
      <c r="E7" s="264" t="s">
        <v>99</v>
      </c>
      <c r="F7" s="264" t="s">
        <v>16</v>
      </c>
      <c r="G7" s="265" t="s">
        <v>130</v>
      </c>
      <c r="H7" s="264" t="s">
        <v>74</v>
      </c>
      <c r="I7" s="264" t="s">
        <v>74</v>
      </c>
      <c r="J7" s="264" t="s">
        <v>84</v>
      </c>
      <c r="K7" s="139"/>
    </row>
    <row r="8" spans="1:100" x14ac:dyDescent="0.25">
      <c r="A8" s="139"/>
      <c r="B8" s="139"/>
      <c r="C8" s="139"/>
      <c r="D8" s="139"/>
      <c r="E8" s="139"/>
      <c r="F8" s="139"/>
      <c r="G8" s="139"/>
      <c r="H8" s="139"/>
      <c r="I8" s="139"/>
      <c r="J8" s="139"/>
      <c r="K8" s="139"/>
    </row>
    <row r="9" spans="1:100" x14ac:dyDescent="0.25">
      <c r="A9" s="139"/>
      <c r="B9" s="139"/>
      <c r="C9" s="139"/>
      <c r="D9" s="139"/>
      <c r="E9" s="139"/>
      <c r="F9" s="139"/>
      <c r="G9" s="139"/>
      <c r="H9" s="139"/>
      <c r="I9" s="139"/>
      <c r="J9" s="139"/>
      <c r="K9" s="139"/>
    </row>
    <row r="10" spans="1:100" x14ac:dyDescent="0.25">
      <c r="A10" s="139"/>
      <c r="B10" s="139"/>
      <c r="C10" s="139"/>
      <c r="D10" s="139"/>
      <c r="E10" s="139"/>
      <c r="F10" s="139"/>
      <c r="G10" s="139"/>
      <c r="H10" s="139"/>
      <c r="I10" s="139"/>
      <c r="J10" s="139"/>
      <c r="K10" s="139"/>
    </row>
    <row r="11" spans="1:100" hidden="1" x14ac:dyDescent="0.25">
      <c r="A11" s="139"/>
      <c r="B11" s="139"/>
      <c r="C11" s="139"/>
      <c r="D11" s="139"/>
      <c r="E11" s="139"/>
      <c r="F11" s="139"/>
      <c r="G11" s="139"/>
      <c r="H11" s="139"/>
      <c r="I11" s="139"/>
      <c r="J11" s="139"/>
      <c r="K11" s="139"/>
    </row>
    <row r="12" spans="1:100" x14ac:dyDescent="0.25"/>
    <row r="13" spans="1:100" x14ac:dyDescent="0.25"/>
    <row r="14" spans="1:100" x14ac:dyDescent="0.25"/>
    <row r="15" spans="1:100" x14ac:dyDescent="0.25"/>
    <row r="16" spans="1:100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</sheetData>
  <autoFilter ref="B4:J7" xr:uid="{00000000-0001-0000-0100-000000000000}">
    <sortState xmlns:xlrd2="http://schemas.microsoft.com/office/spreadsheetml/2017/richdata2" ref="B5:J7">
      <sortCondition ref="B4:B7"/>
    </sortState>
  </autoFilter>
  <mergeCells count="2">
    <mergeCell ref="D2:F2"/>
    <mergeCell ref="G2:P2"/>
  </mergeCells>
  <phoneticPr fontId="4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2D5C9-4BD0-41B9-8D27-092921A1118E}">
  <sheetPr>
    <tabColor rgb="FF18365C"/>
  </sheetPr>
  <dimension ref="A1:DA33"/>
  <sheetViews>
    <sheetView zoomScale="70" zoomScaleNormal="70" workbookViewId="0">
      <selection activeCell="D2" sqref="D2:F2"/>
    </sheetView>
  </sheetViews>
  <sheetFormatPr defaultColWidth="0" defaultRowHeight="0" customHeight="1" zeroHeight="1" x14ac:dyDescent="0.25"/>
  <cols>
    <col min="1" max="1" width="6" style="296" customWidth="1"/>
    <col min="2" max="2" width="7.28515625" style="291" customWidth="1"/>
    <col min="3" max="3" width="31.85546875" style="291" customWidth="1"/>
    <col min="4" max="4" width="17.85546875" style="291" customWidth="1"/>
    <col min="5" max="5" width="22.85546875" style="291" customWidth="1"/>
    <col min="6" max="7" width="20.7109375" style="291" customWidth="1"/>
    <col min="8" max="9" width="14.85546875" style="291" customWidth="1"/>
    <col min="10" max="10" width="25.7109375" style="291" customWidth="1"/>
    <col min="11" max="11" width="25.140625" style="291" customWidth="1"/>
    <col min="12" max="12" width="27" style="291" customWidth="1"/>
    <col min="13" max="13" width="14.28515625" style="291" customWidth="1"/>
    <col min="14" max="14" width="13.140625" style="291" customWidth="1"/>
    <col min="15" max="15" width="14.28515625" style="291" customWidth="1"/>
    <col min="16" max="16" width="6.42578125" style="291" customWidth="1"/>
    <col min="17" max="16384" width="9.140625" style="296" hidden="1"/>
  </cols>
  <sheetData>
    <row r="1" spans="1:105" ht="30" customHeight="1" x14ac:dyDescent="0.25">
      <c r="A1" s="291"/>
      <c r="G1" s="292"/>
      <c r="H1" s="293"/>
      <c r="I1" s="293"/>
      <c r="J1" s="294"/>
      <c r="K1" s="294"/>
      <c r="L1" s="294"/>
      <c r="M1" s="295"/>
      <c r="N1" s="295"/>
    </row>
    <row r="2" spans="1:105" s="297" customFormat="1" ht="78" customHeight="1" x14ac:dyDescent="0.25">
      <c r="A2" s="291"/>
      <c r="B2" s="259"/>
      <c r="C2" s="259"/>
      <c r="D2" s="317" t="s">
        <v>190</v>
      </c>
      <c r="E2" s="317"/>
      <c r="F2" s="317"/>
      <c r="G2" s="319" t="s">
        <v>188</v>
      </c>
      <c r="H2" s="319"/>
      <c r="I2" s="319"/>
      <c r="J2" s="319"/>
      <c r="K2" s="319"/>
      <c r="L2" s="319"/>
      <c r="M2" s="319"/>
      <c r="N2" s="319"/>
      <c r="O2" s="319"/>
      <c r="P2" s="319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6"/>
      <c r="CS2" s="296"/>
      <c r="CT2" s="296"/>
      <c r="CU2" s="296"/>
      <c r="CV2" s="296"/>
      <c r="CW2" s="296"/>
      <c r="CX2" s="296"/>
      <c r="CY2" s="296"/>
      <c r="CZ2" s="296"/>
      <c r="DA2" s="296"/>
    </row>
    <row r="3" spans="1:105" s="297" customFormat="1" ht="15.75" thickBot="1" x14ac:dyDescent="0.3">
      <c r="A3" s="291"/>
      <c r="B3" s="298"/>
      <c r="C3" s="291"/>
      <c r="D3" s="291"/>
      <c r="E3" s="298"/>
      <c r="F3" s="298" t="s">
        <v>29</v>
      </c>
      <c r="G3" s="299"/>
      <c r="H3" s="300"/>
      <c r="I3" s="300"/>
      <c r="J3" s="301"/>
      <c r="K3" s="301"/>
      <c r="L3" s="301"/>
      <c r="M3" s="295"/>
      <c r="N3" s="295"/>
      <c r="O3" s="291"/>
      <c r="P3" s="291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  <c r="BS3" s="296"/>
      <c r="BT3" s="296"/>
      <c r="BU3" s="296"/>
      <c r="BV3" s="296"/>
      <c r="BW3" s="296"/>
      <c r="BX3" s="296"/>
      <c r="BY3" s="296"/>
      <c r="BZ3" s="296"/>
      <c r="CA3" s="296"/>
      <c r="CB3" s="296"/>
      <c r="CC3" s="296"/>
      <c r="CD3" s="296"/>
      <c r="CE3" s="296"/>
      <c r="CF3" s="296"/>
      <c r="CG3" s="296"/>
      <c r="CH3" s="296"/>
      <c r="CI3" s="296"/>
      <c r="CJ3" s="296"/>
      <c r="CK3" s="296"/>
      <c r="CL3" s="296"/>
      <c r="CM3" s="296"/>
      <c r="CN3" s="296"/>
      <c r="CO3" s="296"/>
      <c r="CP3" s="296"/>
      <c r="CQ3" s="296"/>
      <c r="CR3" s="296"/>
      <c r="CS3" s="296"/>
      <c r="CT3" s="296"/>
      <c r="CU3" s="296"/>
      <c r="CV3" s="296"/>
      <c r="CW3" s="296"/>
      <c r="CX3" s="296"/>
      <c r="CY3" s="296"/>
      <c r="CZ3" s="296"/>
      <c r="DA3" s="296"/>
    </row>
    <row r="4" spans="1:105" ht="90" x14ac:dyDescent="0.25">
      <c r="A4" s="291"/>
      <c r="B4" s="302" t="s">
        <v>19</v>
      </c>
      <c r="C4" s="302" t="s">
        <v>30</v>
      </c>
      <c r="D4" s="302" t="s">
        <v>79</v>
      </c>
      <c r="E4" s="302" t="s">
        <v>31</v>
      </c>
      <c r="F4" s="302" t="s">
        <v>0</v>
      </c>
      <c r="G4" s="303" t="s">
        <v>175</v>
      </c>
      <c r="H4" s="304" t="s">
        <v>176</v>
      </c>
      <c r="I4" s="304" t="s">
        <v>177</v>
      </c>
      <c r="J4" s="305" t="s">
        <v>51</v>
      </c>
      <c r="K4" s="302" t="s">
        <v>33</v>
      </c>
      <c r="L4" s="302" t="s">
        <v>34</v>
      </c>
      <c r="M4" s="306" t="s">
        <v>2</v>
      </c>
      <c r="N4" s="306" t="s">
        <v>32</v>
      </c>
      <c r="O4" s="302" t="s">
        <v>117</v>
      </c>
    </row>
    <row r="5" spans="1:105" ht="15" x14ac:dyDescent="0.25">
      <c r="A5" s="291"/>
      <c r="B5" s="264">
        <v>1</v>
      </c>
      <c r="C5" s="268" t="s">
        <v>178</v>
      </c>
      <c r="D5" s="307" t="s">
        <v>178</v>
      </c>
      <c r="E5" s="307" t="s">
        <v>179</v>
      </c>
      <c r="F5" s="307" t="s">
        <v>17</v>
      </c>
      <c r="G5" s="308">
        <v>100</v>
      </c>
      <c r="H5" s="309">
        <v>26720</v>
      </c>
      <c r="I5" s="309">
        <v>50000</v>
      </c>
      <c r="J5" s="307" t="s">
        <v>180</v>
      </c>
      <c r="K5" s="307" t="s">
        <v>181</v>
      </c>
      <c r="L5" s="307" t="s">
        <v>182</v>
      </c>
      <c r="M5" s="310">
        <v>45126</v>
      </c>
      <c r="N5" s="311" t="s">
        <v>74</v>
      </c>
      <c r="O5" s="264" t="s">
        <v>91</v>
      </c>
    </row>
    <row r="6" spans="1:105" ht="15" x14ac:dyDescent="0.25">
      <c r="A6" s="291"/>
    </row>
    <row r="7" spans="1:105" ht="13.5" customHeight="1" x14ac:dyDescent="0.25">
      <c r="A7" s="291"/>
    </row>
    <row r="8" spans="1:105" ht="15" x14ac:dyDescent="0.25">
      <c r="A8" s="291"/>
      <c r="B8" s="320" t="s">
        <v>183</v>
      </c>
      <c r="C8" s="320"/>
      <c r="D8" s="320"/>
      <c r="E8" s="320"/>
      <c r="F8" s="320"/>
      <c r="G8" s="320"/>
      <c r="H8" s="320"/>
      <c r="I8" s="320"/>
      <c r="J8" s="320"/>
      <c r="K8" s="320"/>
    </row>
    <row r="9" spans="1:105" ht="15" x14ac:dyDescent="0.25">
      <c r="A9" s="291"/>
      <c r="B9" s="320" t="s">
        <v>184</v>
      </c>
      <c r="C9" s="320"/>
      <c r="D9" s="320"/>
      <c r="E9" s="320"/>
      <c r="F9" s="320"/>
      <c r="G9" s="320"/>
      <c r="H9" s="320"/>
      <c r="I9" s="320"/>
      <c r="J9" s="320"/>
      <c r="K9" s="320"/>
    </row>
    <row r="10" spans="1:105" ht="15" x14ac:dyDescent="0.25">
      <c r="A10" s="291"/>
    </row>
    <row r="11" spans="1:105" ht="15" x14ac:dyDescent="0.25">
      <c r="A11" s="291"/>
    </row>
    <row r="12" spans="1:105" ht="15" x14ac:dyDescent="0.25">
      <c r="A12" s="291"/>
    </row>
    <row r="13" spans="1:105" ht="15" x14ac:dyDescent="0.25">
      <c r="A13" s="291"/>
    </row>
    <row r="14" spans="1:105" ht="15" x14ac:dyDescent="0.25">
      <c r="A14" s="291"/>
    </row>
    <row r="15" spans="1:105" ht="15" x14ac:dyDescent="0.25">
      <c r="A15" s="291"/>
    </row>
    <row r="16" spans="1:105" ht="15" x14ac:dyDescent="0.25">
      <c r="A16" s="291"/>
    </row>
    <row r="17" spans="1:15" ht="15" x14ac:dyDescent="0.25">
      <c r="A17" s="291"/>
    </row>
    <row r="18" spans="1:15" ht="15" x14ac:dyDescent="0.25">
      <c r="A18" s="291"/>
    </row>
    <row r="19" spans="1:15" ht="15" x14ac:dyDescent="0.25">
      <c r="A19" s="291"/>
    </row>
    <row r="20" spans="1:15" ht="15" x14ac:dyDescent="0.25">
      <c r="A20" s="291"/>
    </row>
    <row r="21" spans="1:15" ht="15" x14ac:dyDescent="0.25">
      <c r="A21" s="291"/>
    </row>
    <row r="22" spans="1:15" ht="15" x14ac:dyDescent="0.25">
      <c r="A22" s="291"/>
    </row>
    <row r="23" spans="1:15" ht="15" x14ac:dyDescent="0.25">
      <c r="A23" s="291"/>
    </row>
    <row r="24" spans="1:15" ht="15" x14ac:dyDescent="0.25">
      <c r="A24" s="291"/>
    </row>
    <row r="25" spans="1:15" ht="15" customHeight="1" x14ac:dyDescent="0.25">
      <c r="A25" s="291"/>
    </row>
    <row r="26" spans="1:15" ht="15" x14ac:dyDescent="0.25">
      <c r="A26" s="291"/>
    </row>
    <row r="27" spans="1:15" ht="15" x14ac:dyDescent="0.25">
      <c r="A27" s="291"/>
    </row>
    <row r="28" spans="1:15" ht="15" x14ac:dyDescent="0.25">
      <c r="A28" s="291"/>
    </row>
    <row r="29" spans="1:15" ht="15" x14ac:dyDescent="0.25">
      <c r="A29" s="291"/>
    </row>
    <row r="30" spans="1:15" ht="15" x14ac:dyDescent="0.25">
      <c r="A30" s="291"/>
      <c r="B30" s="312"/>
      <c r="C30" s="312"/>
      <c r="D30" s="312"/>
      <c r="E30" s="312"/>
      <c r="F30" s="312"/>
      <c r="G30" s="312"/>
      <c r="H30" s="312"/>
      <c r="I30" s="312"/>
      <c r="J30" s="312"/>
      <c r="K30" s="312"/>
      <c r="L30" s="312"/>
      <c r="M30" s="312"/>
      <c r="N30" s="312"/>
      <c r="O30" s="312"/>
    </row>
    <row r="31" spans="1:15" ht="15" customHeight="1" x14ac:dyDescent="0.25">
      <c r="A31" s="291"/>
    </row>
    <row r="32" spans="1:15" ht="15" customHeight="1" x14ac:dyDescent="0.25">
      <c r="A32" s="291"/>
    </row>
    <row r="33" spans="1:1" ht="15" hidden="1" x14ac:dyDescent="0.25">
      <c r="A33" s="291"/>
    </row>
  </sheetData>
  <autoFilter ref="B4:O29" xr:uid="{00000000-0001-0000-0100-000000000000}">
    <sortState xmlns:xlrd2="http://schemas.microsoft.com/office/spreadsheetml/2017/richdata2" ref="B5:O29">
      <sortCondition ref="B4:B29"/>
    </sortState>
  </autoFilter>
  <mergeCells count="4">
    <mergeCell ref="D2:F2"/>
    <mergeCell ref="B8:K8"/>
    <mergeCell ref="B9:K9"/>
    <mergeCell ref="G2:P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7"/>
  <dimension ref="A1:AJ236"/>
  <sheetViews>
    <sheetView zoomScale="70" zoomScaleNormal="70" workbookViewId="0">
      <selection activeCell="B4" sqref="B4:D4"/>
    </sheetView>
  </sheetViews>
  <sheetFormatPr defaultColWidth="0" defaultRowHeight="15" zeroHeight="1" x14ac:dyDescent="0.25"/>
  <cols>
    <col min="1" max="1" width="10.7109375" style="147" customWidth="1"/>
    <col min="2" max="12" width="18.28515625" style="80" customWidth="1"/>
    <col min="13" max="13" width="29" style="80" customWidth="1"/>
    <col min="14" max="20" width="18.28515625" style="80" customWidth="1"/>
    <col min="21" max="21" width="10.7109375" style="147" customWidth="1"/>
    <col min="22" max="22" width="19.28515625" style="80" hidden="1" customWidth="1"/>
    <col min="23" max="23" width="15.7109375" style="80" hidden="1" customWidth="1"/>
    <col min="24" max="24" width="12.7109375" style="80" hidden="1" customWidth="1"/>
    <col min="25" max="25" width="13.7109375" style="80" hidden="1" customWidth="1"/>
    <col min="26" max="26" width="14.42578125" style="80" hidden="1" customWidth="1"/>
    <col min="27" max="27" width="11" style="80" hidden="1" customWidth="1"/>
    <col min="28" max="30" width="9.140625" style="80" hidden="1" customWidth="1"/>
    <col min="31" max="32" width="10.5703125" style="80" hidden="1" customWidth="1"/>
    <col min="33" max="33" width="9.140625" style="80" hidden="1" customWidth="1"/>
    <col min="34" max="34" width="10" style="80" hidden="1" customWidth="1"/>
    <col min="35" max="35" width="9.140625" style="80" hidden="1" customWidth="1"/>
    <col min="36" max="36" width="18.7109375" style="80" hidden="1" customWidth="1"/>
    <col min="37" max="16384" width="9.140625" style="80" hidden="1"/>
  </cols>
  <sheetData>
    <row r="1" spans="1:30" s="138" customFormat="1" ht="15.75" thickBot="1" x14ac:dyDescent="0.3"/>
    <row r="2" spans="1:30" s="19" customFormat="1" ht="46.5" customHeight="1" x14ac:dyDescent="0.25">
      <c r="A2" s="138"/>
      <c r="B2" s="324" t="s">
        <v>64</v>
      </c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155"/>
      <c r="V2" s="51"/>
      <c r="W2" s="51"/>
      <c r="X2" s="51"/>
      <c r="Y2" s="51"/>
      <c r="Z2" s="51"/>
      <c r="AA2" s="51"/>
      <c r="AB2" s="51"/>
      <c r="AC2" s="51"/>
      <c r="AD2" s="52"/>
    </row>
    <row r="3" spans="1:30" s="19" customFormat="1" ht="19.5" thickBot="1" x14ac:dyDescent="0.3">
      <c r="A3" s="138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156"/>
      <c r="V3" s="21"/>
      <c r="W3" s="21"/>
      <c r="X3" s="21"/>
      <c r="Y3" s="21"/>
      <c r="Z3" s="21"/>
      <c r="AA3" s="21"/>
      <c r="AB3" s="21"/>
      <c r="AC3" s="21"/>
      <c r="AD3" s="53"/>
    </row>
    <row r="4" spans="1:30" s="19" customFormat="1" ht="19.5" thickBot="1" x14ac:dyDescent="0.3">
      <c r="A4" s="138"/>
      <c r="B4" s="326" t="s">
        <v>190</v>
      </c>
      <c r="C4" s="327"/>
      <c r="D4" s="328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9"/>
      <c r="U4" s="157"/>
      <c r="V4" s="54"/>
      <c r="W4" s="54"/>
      <c r="X4" s="54"/>
      <c r="Y4" s="54"/>
      <c r="Z4" s="54"/>
      <c r="AA4" s="54"/>
      <c r="AB4" s="54"/>
      <c r="AC4" s="54"/>
      <c r="AD4" s="55"/>
    </row>
    <row r="5" spans="1:30" s="19" customFormat="1" ht="104.25" customHeight="1" x14ac:dyDescent="0.25">
      <c r="A5" s="138"/>
      <c r="B5" s="8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67"/>
      <c r="R5" s="206"/>
      <c r="S5" s="206"/>
      <c r="T5" s="207"/>
      <c r="U5" s="157"/>
      <c r="V5" s="54"/>
      <c r="W5" s="54"/>
      <c r="X5" s="54"/>
      <c r="Y5" s="54"/>
      <c r="Z5" s="54"/>
      <c r="AA5" s="54"/>
      <c r="AB5" s="54"/>
      <c r="AC5" s="54"/>
      <c r="AD5" s="55"/>
    </row>
    <row r="6" spans="1:30" s="19" customFormat="1" ht="23.25" x14ac:dyDescent="0.35">
      <c r="A6" s="138"/>
      <c r="B6" s="8"/>
      <c r="C6" s="14"/>
      <c r="D6" s="14"/>
      <c r="E6" s="14"/>
      <c r="F6" s="1"/>
      <c r="G6" s="1"/>
      <c r="H6" s="1"/>
      <c r="I6" s="232" t="s">
        <v>53</v>
      </c>
      <c r="J6" s="233" t="s">
        <v>54</v>
      </c>
      <c r="K6" s="273">
        <v>1</v>
      </c>
      <c r="L6" s="234" t="s">
        <v>55</v>
      </c>
      <c r="M6" s="273">
        <v>10000000000</v>
      </c>
      <c r="N6" s="235" t="s">
        <v>52</v>
      </c>
      <c r="O6" s="14"/>
      <c r="P6" s="14"/>
      <c r="Q6" s="215"/>
      <c r="R6" s="215"/>
      <c r="S6" s="203"/>
      <c r="T6" s="205"/>
      <c r="U6" s="138"/>
      <c r="AD6" s="56"/>
    </row>
    <row r="7" spans="1:30" s="19" customFormat="1" ht="7.5" customHeight="1" x14ac:dyDescent="0.35">
      <c r="A7" s="138"/>
      <c r="B7" s="8"/>
      <c r="C7" s="14"/>
      <c r="D7" s="14"/>
      <c r="E7" s="14"/>
      <c r="F7" s="1"/>
      <c r="G7" s="1"/>
      <c r="H7" s="14"/>
      <c r="I7" s="14"/>
      <c r="J7" s="274"/>
      <c r="K7" s="275"/>
      <c r="L7" s="276"/>
      <c r="M7" s="277"/>
      <c r="N7" s="276"/>
      <c r="O7" s="278"/>
      <c r="P7" s="215"/>
      <c r="Q7" s="215"/>
      <c r="R7" s="215"/>
      <c r="S7" s="215"/>
      <c r="T7" s="205"/>
      <c r="U7" s="138"/>
    </row>
    <row r="8" spans="1:30" s="60" customFormat="1" x14ac:dyDescent="0.25">
      <c r="A8" s="220"/>
      <c r="B8" s="210"/>
      <c r="C8" s="14"/>
      <c r="D8" s="14"/>
      <c r="E8" s="14"/>
      <c r="F8" s="1"/>
      <c r="G8" s="1"/>
      <c r="H8" s="14"/>
      <c r="I8" s="31"/>
      <c r="J8" s="31">
        <v>44197</v>
      </c>
      <c r="K8" s="31">
        <v>44562</v>
      </c>
      <c r="L8" s="31">
        <v>44927</v>
      </c>
      <c r="M8" s="31">
        <v>45292</v>
      </c>
      <c r="N8" s="31"/>
      <c r="O8" s="31"/>
      <c r="P8" s="31"/>
      <c r="Q8" s="31"/>
      <c r="R8" s="215"/>
      <c r="S8" s="215"/>
      <c r="T8" s="222"/>
      <c r="U8" s="220"/>
      <c r="Z8" s="227"/>
    </row>
    <row r="9" spans="1:30" s="60" customFormat="1" x14ac:dyDescent="0.25">
      <c r="A9" s="220"/>
      <c r="B9" s="210"/>
      <c r="C9" s="14"/>
      <c r="D9" s="14"/>
      <c r="E9" s="14"/>
      <c r="F9" s="1"/>
      <c r="G9" s="1"/>
      <c r="H9" s="14"/>
      <c r="I9" s="31"/>
      <c r="J9" s="31">
        <v>44561</v>
      </c>
      <c r="K9" s="31">
        <v>44926</v>
      </c>
      <c r="L9" s="31">
        <v>45291</v>
      </c>
      <c r="M9" s="31">
        <v>45657</v>
      </c>
      <c r="N9" s="31"/>
      <c r="O9" s="31"/>
      <c r="P9" s="31"/>
      <c r="Q9" s="31"/>
      <c r="R9" s="215"/>
      <c r="S9" s="215"/>
      <c r="T9" s="222"/>
      <c r="U9" s="220"/>
      <c r="Z9" s="227"/>
    </row>
    <row r="10" spans="1:30" s="19" customFormat="1" ht="19.5" thickBot="1" x14ac:dyDescent="0.35">
      <c r="A10" s="138"/>
      <c r="B10" s="8"/>
      <c r="C10" s="1"/>
      <c r="D10" s="1"/>
      <c r="E10" s="1"/>
      <c r="F10" s="1"/>
      <c r="G10" s="1"/>
      <c r="H10" s="1"/>
      <c r="I10" s="41"/>
      <c r="J10" s="133">
        <v>2021</v>
      </c>
      <c r="K10" s="133">
        <v>2022</v>
      </c>
      <c r="L10" s="133">
        <v>2023</v>
      </c>
      <c r="M10" s="133" t="s">
        <v>119</v>
      </c>
      <c r="N10" s="100" t="s">
        <v>22</v>
      </c>
      <c r="O10" s="215"/>
      <c r="P10" s="215"/>
      <c r="Q10" s="215"/>
      <c r="R10" s="215"/>
      <c r="S10" s="215"/>
      <c r="T10" s="205"/>
      <c r="U10" s="138"/>
    </row>
    <row r="11" spans="1:30" s="19" customFormat="1" ht="79.5" thickTop="1" x14ac:dyDescent="0.25">
      <c r="A11" s="138"/>
      <c r="B11" s="8"/>
      <c r="C11" s="1"/>
      <c r="D11" s="1"/>
      <c r="E11" s="1"/>
      <c r="F11" s="1"/>
      <c r="G11" s="1"/>
      <c r="H11" s="42" t="s">
        <v>57</v>
      </c>
      <c r="I11" s="150" t="s">
        <v>28</v>
      </c>
      <c r="J11" s="151">
        <f>COUNTIFS('Wydane warunki'!$I:$I,"&gt;="&amp;'Projekty z danego zakresu mocy'!J8,'Wydane warunki'!$I:$I,"&lt;="&amp;'Projekty z danego zakresu mocy'!J9,'Wydane warunki'!$H:$H,"&gt;="&amp;'Projekty z danego zakresu mocy'!$K$6,'Wydane warunki'!$H:$H,"&lt;="&amp;'Projekty z danego zakresu mocy'!$M$6)</f>
        <v>0</v>
      </c>
      <c r="K11" s="151">
        <f>COUNTIFS('Wydane warunki'!$I:$I,"&gt;="&amp;'Projekty z danego zakresu mocy'!K8,'Wydane warunki'!$I:$I,"&lt;="&amp;'Projekty z danego zakresu mocy'!K9,'Wydane warunki'!$H:$H,"&gt;="&amp;'Projekty z danego zakresu mocy'!$K$6,'Wydane warunki'!$H:$H,"&lt;="&amp;'Projekty z danego zakresu mocy'!$M$6)</f>
        <v>0</v>
      </c>
      <c r="L11" s="151">
        <f>COUNTIFS('Wydane warunki'!$I:$I,"&gt;="&amp;'Projekty z danego zakresu mocy'!L8,'Wydane warunki'!$I:$I,"&lt;="&amp;'Projekty z danego zakresu mocy'!L9,'Wydane warunki'!$H:$H,"&gt;="&amp;'Projekty z danego zakresu mocy'!$K$6,'Wydane warunki'!$H:$H,"&lt;="&amp;'Projekty z danego zakresu mocy'!$M$6)</f>
        <v>3</v>
      </c>
      <c r="M11" s="151">
        <f>COUNTIFS('Wydane warunki'!$I:$I,"&gt;="&amp;'Projekty z danego zakresu mocy'!M8,'Wydane warunki'!$I:$I,"&lt;="&amp;'Projekty z danego zakresu mocy'!M9,'Wydane warunki'!$H:$H,"&gt;="&amp;'Projekty z danego zakresu mocy'!$K$6,'Wydane warunki'!$H:$H,"&lt;="&amp;'Projekty z danego zakresu mocy'!$M$6)</f>
        <v>2</v>
      </c>
      <c r="N11" s="151">
        <f t="shared" ref="N11:N16" si="0">SUM(J11:M11)</f>
        <v>5</v>
      </c>
      <c r="O11" s="1"/>
      <c r="P11" s="203"/>
      <c r="Q11" s="203"/>
      <c r="R11" s="215"/>
      <c r="S11" s="215"/>
      <c r="T11" s="205"/>
      <c r="U11" s="138"/>
    </row>
    <row r="12" spans="1:30" s="19" customFormat="1" ht="16.5" thickBot="1" x14ac:dyDescent="0.3">
      <c r="A12" s="138"/>
      <c r="B12" s="8"/>
      <c r="C12" s="1"/>
      <c r="D12" s="1"/>
      <c r="E12" s="1"/>
      <c r="F12" s="1"/>
      <c r="G12" s="1"/>
      <c r="H12" s="20"/>
      <c r="I12" s="102" t="s">
        <v>35</v>
      </c>
      <c r="J12" s="101">
        <f>SUMIFS('Wydane warunki'!$H:$H,'Wydane warunki'!$I:$I,"&gt;="&amp;'Projekty z danego zakresu mocy'!J8,'Wydane warunki'!$I:$I,"&lt;="&amp;'Projekty z danego zakresu mocy'!J9,'Wydane warunki'!$H:$H,"&gt;="&amp;'Projekty z danego zakresu mocy'!$K$6,'Wydane warunki'!$H:$H,"&lt;="&amp;'Projekty z danego zakresu mocy'!$M$6)/1000</f>
        <v>0</v>
      </c>
      <c r="K12" s="101">
        <f>SUMIFS('Wydane warunki'!$H:$H,'Wydane warunki'!$I:$I,"&gt;="&amp;'Projekty z danego zakresu mocy'!K8,'Wydane warunki'!$I:$I,"&lt;="&amp;'Projekty z danego zakresu mocy'!K9,'Wydane warunki'!$H:$H,"&gt;="&amp;'Projekty z danego zakresu mocy'!$K$6,'Wydane warunki'!$H:$H,"&lt;="&amp;'Projekty z danego zakresu mocy'!$M$6)/1000</f>
        <v>0</v>
      </c>
      <c r="L12" s="101">
        <f>SUMIFS('Wydane warunki'!$H:$H,'Wydane warunki'!$I:$I,"&gt;="&amp;'Projekty z danego zakresu mocy'!L8,'Wydane warunki'!$I:$I,"&lt;="&amp;'Projekty z danego zakresu mocy'!L9,'Wydane warunki'!$H:$H,"&gt;="&amp;'Projekty z danego zakresu mocy'!$K$6,'Wydane warunki'!$H:$H,"&lt;="&amp;'Projekty z danego zakresu mocy'!$M$6)/1000</f>
        <v>3.2130000000000001</v>
      </c>
      <c r="M12" s="101">
        <f>SUMIFS('Wydane warunki'!$H:$H,'Wydane warunki'!$I:$I,"&gt;="&amp;'Projekty z danego zakresu mocy'!M8,'Wydane warunki'!$I:$I,"&lt;="&amp;'Projekty z danego zakresu mocy'!M9,'Wydane warunki'!$H:$H,"&gt;="&amp;'Projekty z danego zakresu mocy'!$K$6,'Wydane warunki'!$H:$H,"&lt;="&amp;'Projekty z danego zakresu mocy'!$M$6)/1000</f>
        <v>0.79500000000000004</v>
      </c>
      <c r="N12" s="101">
        <f t="shared" si="0"/>
        <v>4.008</v>
      </c>
      <c r="O12" s="85" t="s">
        <v>43</v>
      </c>
      <c r="P12" s="1"/>
      <c r="Q12" s="1"/>
      <c r="R12" s="215"/>
      <c r="S12" s="215"/>
      <c r="T12" s="9"/>
      <c r="U12" s="138"/>
    </row>
    <row r="13" spans="1:30" s="19" customFormat="1" ht="47.25" x14ac:dyDescent="0.25">
      <c r="A13" s="138"/>
      <c r="B13" s="8"/>
      <c r="C13" s="1"/>
      <c r="D13" s="1"/>
      <c r="E13" s="1"/>
      <c r="F13" s="1"/>
      <c r="G13" s="1"/>
      <c r="H13" s="42" t="s">
        <v>56</v>
      </c>
      <c r="I13" s="150" t="s">
        <v>36</v>
      </c>
      <c r="J13" s="151">
        <f>COUNTIFS('Zawarta umowa'!$N:$N,"&gt;="&amp;'Projekty z danego zakresu mocy'!J8,'Zawarta umowa'!$N:$N,"&lt;="&amp;'Projekty z danego zakresu mocy'!J9,'Zawarta umowa'!$H:$H,"&gt;="&amp;'Projekty z danego zakresu mocy'!$K$6,'Zawarta umowa'!$H:$H,"&lt;="&amp;'Projekty z danego zakresu mocy'!$M$6)</f>
        <v>0</v>
      </c>
      <c r="K13" s="151">
        <f>COUNTIFS('Zawarta umowa'!$N:$N,"&gt;="&amp;'Projekty z danego zakresu mocy'!K8,'Zawarta umowa'!$N:$N,"&lt;="&amp;'Projekty z danego zakresu mocy'!K9,'Zawarta umowa'!$H:$H,"&gt;="&amp;'Projekty z danego zakresu mocy'!$K$6,'Zawarta umowa'!$H:$H,"&lt;="&amp;'Projekty z danego zakresu mocy'!$M$6)</f>
        <v>0</v>
      </c>
      <c r="L13" s="151">
        <f>COUNTIFS('Zawarta umowa'!$N:$N,"&gt;="&amp;'Projekty z danego zakresu mocy'!L8,'Zawarta umowa'!$N:$N,"&lt;="&amp;'Projekty z danego zakresu mocy'!L9,'Zawarta umowa'!$H:$H,"&gt;="&amp;'Projekty z danego zakresu mocy'!$K$6,'Zawarta umowa'!$H:$H,"&lt;="&amp;'Projekty z danego zakresu mocy'!$M$6)</f>
        <v>4</v>
      </c>
      <c r="M13" s="151">
        <f>COUNTIFS('Zawarta umowa'!$N:$N,"&gt;="&amp;'Projekty z danego zakresu mocy'!M8,'Zawarta umowa'!$N:$N,"&lt;="&amp;'Projekty z danego zakresu mocy'!M9,'Zawarta umowa'!$H:$H,"&gt;="&amp;'Projekty z danego zakresu mocy'!$K$6,'Zawarta umowa'!$H:$H,"&lt;="&amp;'Projekty z danego zakresu mocy'!$M$6)</f>
        <v>1</v>
      </c>
      <c r="N13" s="151">
        <f t="shared" si="0"/>
        <v>5</v>
      </c>
      <c r="O13" s="85"/>
      <c r="P13" s="1"/>
      <c r="Q13" s="1"/>
      <c r="R13" s="215"/>
      <c r="S13" s="215"/>
      <c r="T13" s="9"/>
      <c r="U13" s="138"/>
    </row>
    <row r="14" spans="1:30" s="19" customFormat="1" ht="16.5" thickBot="1" x14ac:dyDescent="0.3">
      <c r="A14" s="138"/>
      <c r="B14" s="8"/>
      <c r="C14" s="1"/>
      <c r="D14" s="1"/>
      <c r="E14" s="1"/>
      <c r="F14" s="1"/>
      <c r="G14" s="1"/>
      <c r="H14" s="20"/>
      <c r="I14" s="102" t="s">
        <v>35</v>
      </c>
      <c r="J14" s="101">
        <f>SUMIFS('Zawarta umowa'!$H:$H,'Zawarta umowa'!$N:$N,"&gt;="&amp;'Projekty z danego zakresu mocy'!J8,'Zawarta umowa'!$N:$N,"&lt;="&amp;'Projekty z danego zakresu mocy'!J9,'Zawarta umowa'!$H:$H,"&gt;="&amp;'Projekty z danego zakresu mocy'!$K$6,'Zawarta umowa'!$H:$H,"&lt;="&amp;'Projekty z danego zakresu mocy'!$M$6)/1000</f>
        <v>0</v>
      </c>
      <c r="K14" s="101">
        <f>SUMIFS('Zawarta umowa'!$H:$H,'Zawarta umowa'!$N:$N,"&gt;="&amp;'Projekty z danego zakresu mocy'!K8,'Zawarta umowa'!$N:$N,"&lt;="&amp;'Projekty z danego zakresu mocy'!K9,'Zawarta umowa'!$H:$H,"&gt;="&amp;'Projekty z danego zakresu mocy'!$K$6,'Zawarta umowa'!$H:$H,"&lt;="&amp;'Projekty z danego zakresu mocy'!$M$6)/1000</f>
        <v>0</v>
      </c>
      <c r="L14" s="101">
        <f>SUMIFS('Zawarta umowa'!$H:$H,'Zawarta umowa'!$N:$N,"&gt;="&amp;'Projekty z danego zakresu mocy'!L8,'Zawarta umowa'!$N:$N,"&lt;="&amp;'Projekty z danego zakresu mocy'!L9,'Zawarta umowa'!$H:$H,"&gt;="&amp;'Projekty z danego zakresu mocy'!$K$6,'Zawarta umowa'!$H:$H,"&lt;="&amp;'Projekty z danego zakresu mocy'!$M$6)/1000</f>
        <v>4.319</v>
      </c>
      <c r="M14" s="101">
        <f>SUMIFS('Zawarta umowa'!$H:$H,'Zawarta umowa'!$N:$N,"&gt;="&amp;'Projekty z danego zakresu mocy'!M8,'Zawarta umowa'!$N:$N,"&lt;="&amp;'Projekty z danego zakresu mocy'!M9,'Zawarta umowa'!$H:$H,"&gt;="&amp;'Projekty z danego zakresu mocy'!$K$6,'Zawarta umowa'!$H:$H,"&lt;="&amp;'Projekty z danego zakresu mocy'!$M$6)/1000</f>
        <v>0.24399999999999999</v>
      </c>
      <c r="N14" s="101">
        <f t="shared" si="0"/>
        <v>4.5629999999999997</v>
      </c>
      <c r="O14" s="85" t="s">
        <v>43</v>
      </c>
      <c r="P14" s="1"/>
      <c r="Q14" s="1"/>
      <c r="R14" s="215"/>
      <c r="S14" s="215"/>
      <c r="T14" s="9"/>
      <c r="U14" s="138"/>
    </row>
    <row r="15" spans="1:30" s="19" customFormat="1" ht="47.25" x14ac:dyDescent="0.25">
      <c r="A15" s="138"/>
      <c r="B15" s="8"/>
      <c r="C15" s="1"/>
      <c r="D15" s="1"/>
      <c r="E15" s="1"/>
      <c r="F15" s="1"/>
      <c r="G15" s="1"/>
      <c r="H15" s="42" t="s">
        <v>58</v>
      </c>
      <c r="I15" s="150" t="s">
        <v>28</v>
      </c>
      <c r="J15" s="151">
        <f>COUNTIFS('Wydane warunki'!$M:$M,"&gt;="&amp;'Projekty z danego zakresu mocy'!J8,'Wydane warunki'!$M:$M,"&lt;="&amp;'Projekty z danego zakresu mocy'!J9,'Wydane warunki'!$H:$H,"&gt;="&amp;'Projekty z danego zakresu mocy'!$K$6,'Wydane warunki'!$H:$H,"&lt;="&amp;'Projekty z danego zakresu mocy'!$M$6)</f>
        <v>0</v>
      </c>
      <c r="K15" s="151">
        <f>COUNTIFS('Wydane warunki'!$M:$M,"&gt;="&amp;'Projekty z danego zakresu mocy'!K8,'Wydane warunki'!$M:$M,"&lt;="&amp;'Projekty z danego zakresu mocy'!K9,'Wydane warunki'!$H:$H,"&gt;="&amp;'Projekty z danego zakresu mocy'!$K$6,'Wydane warunki'!$H:$H,"&lt;="&amp;'Projekty z danego zakresu mocy'!$M$6)</f>
        <v>0</v>
      </c>
      <c r="L15" s="151">
        <f>COUNTIFS('Wydane warunki'!$M:$M,"&gt;="&amp;'Projekty z danego zakresu mocy'!L8,'Wydane warunki'!$M:$M,"&lt;="&amp;'Projekty z danego zakresu mocy'!L9,'Wydane warunki'!$H:$H,"&gt;="&amp;'Projekty z danego zakresu mocy'!$K$6,'Wydane warunki'!$H:$H,"&lt;="&amp;'Projekty z danego zakresu mocy'!$M$6)</f>
        <v>5</v>
      </c>
      <c r="M15" s="151">
        <f>COUNTIFS('Wydane warunki'!$M:$M,"&gt;="&amp;'Projekty z danego zakresu mocy'!M8,'Wydane warunki'!$M:$M,"&lt;="&amp;'Projekty z danego zakresu mocy'!M9,'Wydane warunki'!$H:$H,"&gt;="&amp;'Projekty z danego zakresu mocy'!$K$6,'Wydane warunki'!$H:$H,"&lt;="&amp;'Projekty z danego zakresu mocy'!$M$6)</f>
        <v>0</v>
      </c>
      <c r="N15" s="151">
        <f t="shared" si="0"/>
        <v>5</v>
      </c>
      <c r="O15" s="85"/>
      <c r="P15" s="1"/>
      <c r="Q15" s="1"/>
      <c r="R15" s="215"/>
      <c r="S15" s="215"/>
      <c r="T15" s="9"/>
      <c r="U15" s="138"/>
    </row>
    <row r="16" spans="1:30" s="19" customFormat="1" ht="16.5" thickBot="1" x14ac:dyDescent="0.3">
      <c r="A16" s="138"/>
      <c r="B16" s="8"/>
      <c r="C16" s="1"/>
      <c r="D16" s="1"/>
      <c r="E16" s="1"/>
      <c r="F16" s="1"/>
      <c r="G16" s="1"/>
      <c r="H16" s="20"/>
      <c r="I16" s="102" t="s">
        <v>35</v>
      </c>
      <c r="J16" s="101">
        <f>SUMIFS('Wydane warunki'!$H:$H,'Wydane warunki'!$M:$M,"&gt;="&amp;'Projekty z danego zakresu mocy'!J8,'Wydane warunki'!$M:$M,"&lt;="&amp;'Projekty z danego zakresu mocy'!J9,'Wydane warunki'!$H:$H,"&gt;="&amp;'Projekty z danego zakresu mocy'!$K$6,'Wydane warunki'!$H:$H,"&lt;="&amp;'Projekty z danego zakresu mocy'!$M$6)/1000</f>
        <v>0</v>
      </c>
      <c r="K16" s="101">
        <f>SUMIFS('Wydane warunki'!$H:$H,'Wydane warunki'!$M:$M,"&gt;="&amp;'Projekty z danego zakresu mocy'!K8,'Wydane warunki'!$M:$M,"&lt;="&amp;'Projekty z danego zakresu mocy'!K9,'Wydane warunki'!$H:$H,"&gt;="&amp;'Projekty z danego zakresu mocy'!$K$6,'Wydane warunki'!$H:$H,"&lt;="&amp;'Projekty z danego zakresu mocy'!$M$6)/1000</f>
        <v>0</v>
      </c>
      <c r="L16" s="101">
        <f>SUMIFS('Wydane warunki'!$H:$H,'Wydane warunki'!$M:$M,"&gt;="&amp;'Projekty z danego zakresu mocy'!L8,'Wydane warunki'!$M:$M,"&lt;="&amp;'Projekty z danego zakresu mocy'!L9,'Wydane warunki'!$H:$H,"&gt;="&amp;'Projekty z danego zakresu mocy'!$K$6,'Wydane warunki'!$H:$H,"&lt;="&amp;'Projekty z danego zakresu mocy'!$M$6)/1000</f>
        <v>4.008</v>
      </c>
      <c r="M16" s="101">
        <f>SUMIFS('Wydane warunki'!$H:$H,'Wydane warunki'!$M:$M,"&gt;="&amp;'Projekty z danego zakresu mocy'!M8,'Wydane warunki'!$M:$M,"&lt;="&amp;'Projekty z danego zakresu mocy'!M9,'Wydane warunki'!$H:$H,"&gt;="&amp;'Projekty z danego zakresu mocy'!$K$6,'Wydane warunki'!$H:$H,"&lt;="&amp;'Projekty z danego zakresu mocy'!$M$6)/1000</f>
        <v>0</v>
      </c>
      <c r="N16" s="101">
        <f t="shared" si="0"/>
        <v>4.008</v>
      </c>
      <c r="O16" s="85" t="s">
        <v>43</v>
      </c>
      <c r="P16" s="1"/>
      <c r="Q16" s="1"/>
      <c r="R16" s="215"/>
      <c r="S16" s="215"/>
      <c r="T16" s="9"/>
      <c r="U16" s="138"/>
    </row>
    <row r="17" spans="1:30" s="19" customFormat="1" x14ac:dyDescent="0.25">
      <c r="A17" s="138"/>
      <c r="B17" s="8"/>
      <c r="C17" s="1"/>
      <c r="D17" s="1"/>
      <c r="E17" s="6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215"/>
      <c r="S17" s="215"/>
      <c r="T17" s="9"/>
      <c r="U17" s="138"/>
      <c r="Z17" s="56"/>
    </row>
    <row r="18" spans="1:30" s="19" customFormat="1" x14ac:dyDescent="0.25">
      <c r="A18" s="138"/>
      <c r="B18" s="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215"/>
      <c r="Q18" s="215"/>
      <c r="R18" s="215"/>
      <c r="S18" s="215"/>
      <c r="T18" s="9"/>
      <c r="U18" s="138"/>
      <c r="AD18" s="56"/>
    </row>
    <row r="19" spans="1:30" s="19" customFormat="1" x14ac:dyDescent="0.25">
      <c r="A19" s="138"/>
      <c r="B19" s="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7"/>
      <c r="O19" s="17"/>
      <c r="P19" s="215"/>
      <c r="Q19" s="215"/>
      <c r="R19" s="215"/>
      <c r="S19" s="1"/>
      <c r="T19" s="9"/>
      <c r="U19" s="138"/>
      <c r="AD19" s="56"/>
    </row>
    <row r="20" spans="1:30" s="19" customFormat="1" x14ac:dyDescent="0.25">
      <c r="A20" s="138"/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15"/>
      <c r="Q20" s="215"/>
      <c r="R20" s="215"/>
      <c r="S20" s="29"/>
      <c r="T20" s="9"/>
      <c r="U20" s="138"/>
      <c r="AD20" s="56"/>
    </row>
    <row r="21" spans="1:30" s="19" customFormat="1" x14ac:dyDescent="0.25">
      <c r="A21" s="138"/>
      <c r="B21" s="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15"/>
      <c r="Q21" s="215"/>
      <c r="R21" s="215"/>
      <c r="S21" s="1"/>
      <c r="T21" s="9"/>
      <c r="U21" s="138"/>
      <c r="AD21" s="56"/>
    </row>
    <row r="22" spans="1:30" s="19" customFormat="1" x14ac:dyDescent="0.25">
      <c r="A22" s="138"/>
      <c r="B22" s="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15"/>
      <c r="Q22" s="215"/>
      <c r="R22" s="215"/>
      <c r="S22" s="1"/>
      <c r="T22" s="9"/>
      <c r="U22" s="138"/>
      <c r="AD22" s="56"/>
    </row>
    <row r="23" spans="1:30" s="19" customFormat="1" x14ac:dyDescent="0.25">
      <c r="A23" s="138"/>
      <c r="B23" s="8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15"/>
      <c r="Q23" s="215"/>
      <c r="R23" s="215"/>
      <c r="S23" s="1"/>
      <c r="T23" s="9"/>
      <c r="U23" s="138"/>
      <c r="AD23" s="56"/>
    </row>
    <row r="24" spans="1:30" s="19" customFormat="1" x14ac:dyDescent="0.25">
      <c r="A24" s="138"/>
      <c r="B24" s="8"/>
      <c r="C24" s="1"/>
      <c r="D24" s="1"/>
      <c r="E24" s="1"/>
      <c r="F24" s="1"/>
      <c r="G24" s="3"/>
      <c r="H24" s="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9"/>
      <c r="U24" s="138"/>
      <c r="AD24" s="56"/>
    </row>
    <row r="25" spans="1:30" s="19" customFormat="1" x14ac:dyDescent="0.25">
      <c r="A25" s="138"/>
      <c r="B25" s="8"/>
      <c r="C25" s="1"/>
      <c r="D25" s="1"/>
      <c r="E25" s="1"/>
      <c r="F25" s="1"/>
      <c r="G25" s="3"/>
      <c r="H25" s="123"/>
      <c r="I25" s="1"/>
      <c r="J25" s="3"/>
      <c r="K25" s="1"/>
      <c r="L25" s="1"/>
      <c r="M25" s="1"/>
      <c r="N25" s="1"/>
      <c r="O25" s="1"/>
      <c r="P25" s="122"/>
      <c r="Q25" s="1"/>
      <c r="R25" s="1"/>
      <c r="S25" s="1"/>
      <c r="T25" s="9"/>
      <c r="U25" s="138"/>
      <c r="AD25" s="56"/>
    </row>
    <row r="26" spans="1:30" s="19" customFormat="1" x14ac:dyDescent="0.25">
      <c r="A26" s="138"/>
      <c r="B26" s="8"/>
      <c r="C26" s="123"/>
      <c r="D26" s="123"/>
      <c r="E26" s="123"/>
      <c r="F26" s="123"/>
      <c r="G26" s="123"/>
      <c r="H26" s="1"/>
      <c r="I26" s="1"/>
      <c r="J26" s="3"/>
      <c r="K26" s="1"/>
      <c r="L26" s="1"/>
      <c r="M26" s="18"/>
      <c r="N26" s="125"/>
      <c r="O26" s="125"/>
      <c r="P26" s="125"/>
      <c r="Q26" s="18"/>
      <c r="R26" s="18"/>
      <c r="S26" s="18"/>
      <c r="T26" s="9"/>
      <c r="U26" s="138"/>
      <c r="AD26" s="56"/>
    </row>
    <row r="27" spans="1:30" s="19" customFormat="1" ht="41.25" customHeight="1" x14ac:dyDescent="0.25">
      <c r="A27" s="138"/>
      <c r="B27" s="8"/>
      <c r="C27" s="1"/>
      <c r="D27" s="1"/>
      <c r="E27" s="1"/>
      <c r="F27" s="1"/>
      <c r="G27" s="3"/>
      <c r="H27" s="4"/>
      <c r="I27" s="1"/>
      <c r="J27" s="126"/>
      <c r="K27" s="126"/>
      <c r="L27" s="126"/>
      <c r="M27" s="126"/>
      <c r="N27" s="126"/>
      <c r="O27" s="126"/>
      <c r="P27" s="126"/>
      <c r="Q27" s="24"/>
      <c r="R27" s="24"/>
      <c r="S27" s="24"/>
      <c r="T27" s="70"/>
      <c r="U27" s="138"/>
      <c r="AD27" s="56"/>
    </row>
    <row r="28" spans="1:30" s="19" customFormat="1" x14ac:dyDescent="0.25">
      <c r="A28" s="138"/>
      <c r="B28" s="8"/>
      <c r="C28" s="1"/>
      <c r="D28" s="1"/>
      <c r="E28" s="1"/>
      <c r="F28" s="1"/>
      <c r="G28" s="3"/>
      <c r="H28" s="4"/>
      <c r="I28" s="1"/>
      <c r="J28" s="3"/>
      <c r="K28" s="1"/>
      <c r="L28" s="1"/>
      <c r="M28" s="18"/>
      <c r="N28" s="18"/>
      <c r="O28" s="18"/>
      <c r="P28" s="18"/>
      <c r="Q28" s="25"/>
      <c r="R28" s="25"/>
      <c r="S28" s="26"/>
      <c r="T28" s="73"/>
      <c r="U28" s="138"/>
      <c r="AD28" s="56"/>
    </row>
    <row r="29" spans="1:30" s="19" customFormat="1" x14ac:dyDescent="0.25">
      <c r="A29" s="138"/>
      <c r="B29" s="8"/>
      <c r="C29" s="1"/>
      <c r="D29" s="1"/>
      <c r="E29" s="1"/>
      <c r="F29" s="1"/>
      <c r="G29" s="3"/>
      <c r="H29" s="1"/>
      <c r="I29" s="1"/>
      <c r="J29" s="3"/>
      <c r="K29" s="1"/>
      <c r="L29" s="1"/>
      <c r="M29" s="18"/>
      <c r="N29" s="18"/>
      <c r="O29" s="18"/>
      <c r="P29" s="18"/>
      <c r="Q29" s="25"/>
      <c r="R29" s="25"/>
      <c r="S29" s="26"/>
      <c r="T29" s="73"/>
      <c r="U29" s="138"/>
      <c r="AD29" s="56"/>
    </row>
    <row r="30" spans="1:30" s="19" customFormat="1" x14ac:dyDescent="0.25">
      <c r="A30" s="138"/>
      <c r="B30" s="8"/>
      <c r="C30" s="1"/>
      <c r="D30" s="1"/>
      <c r="E30" s="1"/>
      <c r="F30" s="1"/>
      <c r="G30" s="1"/>
      <c r="H30" s="1"/>
      <c r="I30" s="1"/>
      <c r="J30" s="3"/>
      <c r="K30" s="1"/>
      <c r="L30" s="1"/>
      <c r="M30" s="18"/>
      <c r="N30" s="18"/>
      <c r="O30" s="18"/>
      <c r="P30" s="18"/>
      <c r="Q30" s="25"/>
      <c r="R30" s="25"/>
      <c r="S30" s="26"/>
      <c r="T30" s="73"/>
      <c r="U30" s="138"/>
      <c r="AD30" s="56"/>
    </row>
    <row r="31" spans="1:30" s="19" customFormat="1" x14ac:dyDescent="0.25">
      <c r="A31" s="138"/>
      <c r="B31" s="8"/>
      <c r="C31" s="1"/>
      <c r="D31" s="1"/>
      <c r="E31" s="1"/>
      <c r="F31" s="1"/>
      <c r="G31" s="1"/>
      <c r="H31" s="1"/>
      <c r="I31" s="1"/>
      <c r="J31" s="1"/>
      <c r="K31" s="1"/>
      <c r="L31" s="1"/>
      <c r="M31" s="18"/>
      <c r="N31" s="18"/>
      <c r="O31" s="18"/>
      <c r="P31" s="18"/>
      <c r="Q31" s="25"/>
      <c r="R31" s="25"/>
      <c r="S31" s="26"/>
      <c r="T31" s="73"/>
      <c r="U31" s="138"/>
      <c r="AD31" s="56"/>
    </row>
    <row r="32" spans="1:30" s="19" customFormat="1" x14ac:dyDescent="0.25">
      <c r="A32" s="138"/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8"/>
      <c r="N32" s="18"/>
      <c r="O32" s="18"/>
      <c r="P32" s="18"/>
      <c r="Q32" s="25"/>
      <c r="R32" s="25"/>
      <c r="S32" s="26"/>
      <c r="T32" s="73"/>
      <c r="U32" s="138"/>
      <c r="AD32" s="56"/>
    </row>
    <row r="33" spans="1:30" s="19" customFormat="1" x14ac:dyDescent="0.25">
      <c r="A33" s="138"/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27"/>
      <c r="N33" s="27"/>
      <c r="O33" s="27"/>
      <c r="P33" s="27"/>
      <c r="Q33" s="28"/>
      <c r="R33" s="28"/>
      <c r="S33" s="28"/>
      <c r="T33" s="74"/>
      <c r="U33" s="138"/>
      <c r="AD33" s="56"/>
    </row>
    <row r="34" spans="1:30" s="19" customFormat="1" x14ac:dyDescent="0.25">
      <c r="A34" s="138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6"/>
      <c r="R34" s="16"/>
      <c r="S34" s="16"/>
      <c r="T34" s="72"/>
      <c r="U34" s="138"/>
      <c r="AD34" s="56"/>
    </row>
    <row r="35" spans="1:30" s="19" customFormat="1" x14ac:dyDescent="0.25">
      <c r="A35" s="138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9"/>
      <c r="U35" s="138"/>
      <c r="AD35" s="56"/>
    </row>
    <row r="36" spans="1:30" s="19" customFormat="1" x14ac:dyDescent="0.25">
      <c r="A36" s="138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9"/>
      <c r="U36" s="138"/>
      <c r="AD36" s="56"/>
    </row>
    <row r="37" spans="1:30" s="19" customFormat="1" x14ac:dyDescent="0.25">
      <c r="A37" s="13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9"/>
      <c r="T37" s="9"/>
      <c r="U37" s="138"/>
      <c r="AD37" s="56"/>
    </row>
    <row r="38" spans="1:30" s="19" customFormat="1" x14ac:dyDescent="0.25">
      <c r="A38" s="138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9"/>
      <c r="U38" s="138"/>
      <c r="AD38" s="56"/>
    </row>
    <row r="39" spans="1:30" s="19" customFormat="1" x14ac:dyDescent="0.25">
      <c r="A39" s="138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9"/>
      <c r="U39" s="138"/>
      <c r="AD39" s="56"/>
    </row>
    <row r="40" spans="1:30" s="19" customFormat="1" ht="18.75" x14ac:dyDescent="0.25">
      <c r="A40" s="138"/>
      <c r="B40" s="8"/>
      <c r="C40" s="1"/>
      <c r="D40" s="1"/>
      <c r="E40" s="1"/>
      <c r="F40" s="1"/>
      <c r="G40" s="1"/>
      <c r="H40" s="1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43"/>
      <c r="U40" s="156"/>
      <c r="V40" s="21"/>
      <c r="W40" s="21"/>
      <c r="X40" s="21"/>
      <c r="Y40" s="21"/>
      <c r="Z40" s="21"/>
      <c r="AA40" s="21"/>
      <c r="AB40" s="21"/>
      <c r="AC40" s="21"/>
      <c r="AD40" s="53"/>
    </row>
    <row r="41" spans="1:30" s="19" customFormat="1" x14ac:dyDescent="0.25">
      <c r="A41" s="138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9"/>
      <c r="U41" s="138"/>
      <c r="AD41" s="56"/>
    </row>
    <row r="42" spans="1:30" s="19" customFormat="1" x14ac:dyDescent="0.25">
      <c r="A42" s="138"/>
      <c r="B42" s="8"/>
      <c r="C42" s="1"/>
      <c r="D42" s="1"/>
      <c r="E42" s="1"/>
      <c r="F42" s="1"/>
      <c r="G42" s="1"/>
      <c r="H42" s="1"/>
      <c r="I42" s="14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75"/>
      <c r="U42" s="158"/>
      <c r="V42" s="57"/>
      <c r="W42" s="58"/>
      <c r="AD42" s="56"/>
    </row>
    <row r="43" spans="1:30" s="19" customFormat="1" x14ac:dyDescent="0.25">
      <c r="A43" s="138"/>
      <c r="B43" s="8"/>
      <c r="C43" s="1"/>
      <c r="D43" s="1"/>
      <c r="E43" s="1"/>
      <c r="F43" s="1"/>
      <c r="G43" s="1"/>
      <c r="H43" s="1"/>
      <c r="I43" s="35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75"/>
      <c r="U43" s="158"/>
      <c r="V43" s="57"/>
      <c r="W43" s="58"/>
      <c r="AD43" s="56"/>
    </row>
    <row r="44" spans="1:30" s="19" customFormat="1" x14ac:dyDescent="0.25">
      <c r="A44" s="138"/>
      <c r="B44" s="8"/>
      <c r="C44" s="1"/>
      <c r="D44" s="1"/>
      <c r="E44" s="1"/>
      <c r="F44" s="1"/>
      <c r="G44" s="1"/>
      <c r="H44" s="1"/>
      <c r="I44" s="34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76"/>
      <c r="U44" s="159"/>
      <c r="V44" s="23"/>
      <c r="W44" s="23"/>
      <c r="X44" s="58"/>
      <c r="Y44" s="58"/>
      <c r="AD44" s="56"/>
    </row>
    <row r="45" spans="1:30" s="19" customFormat="1" x14ac:dyDescent="0.25">
      <c r="A45" s="138"/>
      <c r="B45" s="8"/>
      <c r="C45" s="1"/>
      <c r="D45" s="1"/>
      <c r="E45" s="1"/>
      <c r="F45" s="1"/>
      <c r="G45" s="1"/>
      <c r="H45" s="1"/>
      <c r="I45" s="18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71"/>
      <c r="U45" s="160"/>
      <c r="V45" s="59"/>
      <c r="W45" s="59"/>
      <c r="X45" s="60"/>
      <c r="Y45" s="60"/>
      <c r="AD45" s="56"/>
    </row>
    <row r="46" spans="1:30" s="19" customFormat="1" x14ac:dyDescent="0.25">
      <c r="A46" s="138"/>
      <c r="B46" s="8"/>
      <c r="C46" s="1"/>
      <c r="D46" s="1"/>
      <c r="E46" s="1"/>
      <c r="F46" s="1"/>
      <c r="G46" s="1"/>
      <c r="H46" s="1"/>
      <c r="I46" s="18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77"/>
      <c r="U46" s="161"/>
      <c r="V46" s="61"/>
      <c r="W46" s="61"/>
      <c r="X46" s="60"/>
      <c r="Y46" s="60"/>
      <c r="AD46" s="56"/>
    </row>
    <row r="47" spans="1:30" s="19" customFormat="1" x14ac:dyDescent="0.25">
      <c r="A47" s="138"/>
      <c r="B47" s="8"/>
      <c r="C47" s="1"/>
      <c r="D47" s="1"/>
      <c r="E47" s="1"/>
      <c r="F47" s="1"/>
      <c r="G47" s="1"/>
      <c r="H47" s="1"/>
      <c r="I47" s="18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71"/>
      <c r="U47" s="160"/>
      <c r="V47" s="59"/>
      <c r="W47" s="59"/>
      <c r="X47" s="60"/>
      <c r="Y47" s="60"/>
      <c r="AD47" s="56"/>
    </row>
    <row r="48" spans="1:30" s="19" customFormat="1" x14ac:dyDescent="0.25">
      <c r="A48" s="138"/>
      <c r="B48" s="8"/>
      <c r="C48" s="1"/>
      <c r="D48" s="1"/>
      <c r="E48" s="1"/>
      <c r="F48" s="1"/>
      <c r="G48" s="1"/>
      <c r="H48" s="1"/>
      <c r="I48" s="18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77"/>
      <c r="U48" s="161"/>
      <c r="V48" s="61"/>
      <c r="W48" s="61"/>
      <c r="X48" s="60"/>
      <c r="Y48" s="60"/>
      <c r="AD48" s="56"/>
    </row>
    <row r="49" spans="1:30" s="19" customFormat="1" x14ac:dyDescent="0.25">
      <c r="A49" s="138"/>
      <c r="B49" s="8"/>
      <c r="C49" s="1"/>
      <c r="D49" s="1"/>
      <c r="E49" s="1"/>
      <c r="F49" s="1"/>
      <c r="G49" s="1"/>
      <c r="H49" s="1"/>
      <c r="I49" s="18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71"/>
      <c r="U49" s="160"/>
      <c r="V49" s="59"/>
      <c r="W49" s="62"/>
      <c r="X49" s="60"/>
      <c r="Y49" s="60"/>
      <c r="AD49" s="56"/>
    </row>
    <row r="50" spans="1:30" s="19" customFormat="1" x14ac:dyDescent="0.25">
      <c r="A50" s="138"/>
      <c r="B50" s="8"/>
      <c r="C50" s="1"/>
      <c r="D50" s="1"/>
      <c r="E50" s="1"/>
      <c r="F50" s="1"/>
      <c r="G50" s="1"/>
      <c r="H50" s="1"/>
      <c r="I50" s="18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77"/>
      <c r="U50" s="161"/>
      <c r="V50" s="61"/>
      <c r="W50" s="61"/>
      <c r="X50" s="60"/>
      <c r="Y50" s="60"/>
      <c r="AD50" s="56"/>
    </row>
    <row r="51" spans="1:30" s="19" customFormat="1" x14ac:dyDescent="0.25">
      <c r="A51" s="138"/>
      <c r="B51" s="8"/>
      <c r="C51" s="1"/>
      <c r="D51" s="1"/>
      <c r="E51" s="1"/>
      <c r="F51" s="1"/>
      <c r="G51" s="1"/>
      <c r="H51" s="1"/>
      <c r="I51" s="18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71"/>
      <c r="U51" s="160"/>
      <c r="V51" s="59"/>
      <c r="W51" s="59"/>
      <c r="X51" s="60"/>
      <c r="Y51" s="60"/>
      <c r="AD51" s="56"/>
    </row>
    <row r="52" spans="1:30" s="19" customFormat="1" x14ac:dyDescent="0.25">
      <c r="A52" s="138"/>
      <c r="B52" s="8"/>
      <c r="C52" s="1"/>
      <c r="D52" s="1"/>
      <c r="E52" s="1"/>
      <c r="F52" s="1"/>
      <c r="G52" s="1"/>
      <c r="H52" s="1"/>
      <c r="I52" s="18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77"/>
      <c r="U52" s="161"/>
      <c r="V52" s="61"/>
      <c r="W52" s="61"/>
      <c r="X52" s="60"/>
      <c r="Y52" s="60"/>
      <c r="AD52" s="56"/>
    </row>
    <row r="53" spans="1:30" s="19" customFormat="1" x14ac:dyDescent="0.25">
      <c r="A53" s="138"/>
      <c r="B53" s="8"/>
      <c r="C53" s="1"/>
      <c r="D53" s="1"/>
      <c r="E53" s="1"/>
      <c r="F53" s="1"/>
      <c r="G53" s="1"/>
      <c r="H53" s="1"/>
      <c r="I53" s="18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71"/>
      <c r="U53" s="160"/>
      <c r="V53" s="59"/>
      <c r="W53" s="59"/>
      <c r="X53" s="60"/>
      <c r="Y53" s="60"/>
      <c r="AD53" s="56"/>
    </row>
    <row r="54" spans="1:30" s="19" customFormat="1" x14ac:dyDescent="0.25">
      <c r="A54" s="138"/>
      <c r="B54" s="8"/>
      <c r="C54" s="1"/>
      <c r="D54" s="1"/>
      <c r="E54" s="1"/>
      <c r="F54" s="1"/>
      <c r="G54" s="1"/>
      <c r="H54" s="1"/>
      <c r="I54" s="18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77"/>
      <c r="U54" s="161"/>
      <c r="V54" s="61"/>
      <c r="W54" s="61"/>
      <c r="X54" s="60"/>
      <c r="Y54" s="60"/>
      <c r="AD54" s="56"/>
    </row>
    <row r="55" spans="1:30" s="19" customFormat="1" x14ac:dyDescent="0.25">
      <c r="A55" s="138"/>
      <c r="B55" s="8"/>
      <c r="C55" s="1"/>
      <c r="D55" s="1"/>
      <c r="E55" s="1"/>
      <c r="F55" s="1"/>
      <c r="G55" s="1"/>
      <c r="H55" s="1"/>
      <c r="I55" s="18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71"/>
      <c r="U55" s="160"/>
      <c r="V55" s="59"/>
      <c r="W55" s="59"/>
      <c r="X55" s="58"/>
      <c r="Y55" s="58"/>
      <c r="AD55" s="56"/>
    </row>
    <row r="56" spans="1:30" s="19" customFormat="1" ht="15.75" thickBot="1" x14ac:dyDescent="0.3">
      <c r="A56" s="138"/>
      <c r="B56" s="8"/>
      <c r="C56" s="130"/>
      <c r="D56" s="130"/>
      <c r="E56" s="130"/>
      <c r="F56" s="130"/>
      <c r="G56" s="130"/>
      <c r="H56" s="130"/>
      <c r="I56" s="130"/>
      <c r="J56" s="130"/>
      <c r="K56" s="131"/>
      <c r="L56" s="131"/>
      <c r="M56" s="131"/>
      <c r="N56" s="131"/>
      <c r="O56" s="131"/>
      <c r="P56" s="131"/>
      <c r="Q56" s="131"/>
      <c r="R56" s="131"/>
      <c r="S56" s="131"/>
      <c r="T56" s="71"/>
      <c r="U56" s="160"/>
      <c r="V56" s="59"/>
      <c r="W56" s="59"/>
      <c r="X56" s="58"/>
      <c r="Y56" s="58"/>
      <c r="AD56" s="56"/>
    </row>
    <row r="57" spans="1:30" s="19" customFormat="1" x14ac:dyDescent="0.25">
      <c r="A57" s="138"/>
      <c r="B57" s="8"/>
      <c r="C57" s="1"/>
      <c r="D57" s="1"/>
      <c r="E57" s="1"/>
      <c r="F57" s="1"/>
      <c r="G57" s="1"/>
      <c r="H57" s="1"/>
      <c r="I57" s="1"/>
      <c r="J57" s="1"/>
      <c r="K57" s="33"/>
      <c r="L57" s="33"/>
      <c r="M57" s="33"/>
      <c r="N57" s="33"/>
      <c r="O57" s="33"/>
      <c r="P57" s="33"/>
      <c r="Q57" s="33"/>
      <c r="R57" s="33"/>
      <c r="S57" s="33"/>
      <c r="T57" s="71"/>
      <c r="U57" s="160"/>
      <c r="V57" s="59"/>
      <c r="W57" s="59"/>
      <c r="X57" s="58"/>
      <c r="Y57" s="58"/>
      <c r="AD57" s="56"/>
    </row>
    <row r="58" spans="1:30" s="19" customFormat="1" ht="20.25" thickBot="1" x14ac:dyDescent="0.35">
      <c r="A58" s="138"/>
      <c r="B58" s="8"/>
      <c r="C58" s="1"/>
      <c r="D58" s="1"/>
      <c r="E58" s="1"/>
      <c r="F58" s="1"/>
      <c r="G58" s="1"/>
      <c r="H58" s="254"/>
      <c r="I58" s="253"/>
      <c r="J58" s="253"/>
      <c r="K58" s="253" t="s">
        <v>97</v>
      </c>
      <c r="L58" s="253"/>
      <c r="M58" s="253"/>
      <c r="N58" s="33"/>
      <c r="O58" s="33"/>
      <c r="P58" s="33"/>
      <c r="Q58" s="33"/>
      <c r="R58" s="33"/>
      <c r="S58" s="33"/>
      <c r="T58" s="71"/>
      <c r="U58" s="160"/>
      <c r="V58" s="59"/>
      <c r="W58" s="59"/>
      <c r="X58" s="58"/>
      <c r="Y58" s="58"/>
      <c r="AD58" s="56"/>
    </row>
    <row r="59" spans="1:30" s="19" customFormat="1" ht="15.75" thickTop="1" x14ac:dyDescent="0.25">
      <c r="A59" s="138"/>
      <c r="B59" s="8"/>
      <c r="C59" s="1"/>
      <c r="D59" s="1"/>
      <c r="E59" s="1"/>
      <c r="F59" s="215"/>
      <c r="G59" s="215"/>
      <c r="H59" s="215"/>
      <c r="I59" s="215"/>
      <c r="J59" s="215"/>
      <c r="K59" s="215"/>
      <c r="L59" s="215"/>
      <c r="M59" s="218"/>
      <c r="N59" s="218"/>
      <c r="O59" s="218"/>
      <c r="P59" s="218"/>
      <c r="Q59" s="218"/>
      <c r="R59" s="33"/>
      <c r="S59" s="33"/>
      <c r="T59" s="71"/>
      <c r="U59" s="160"/>
      <c r="V59" s="59"/>
      <c r="W59" s="59"/>
      <c r="X59" s="58"/>
      <c r="Y59" s="58"/>
      <c r="AD59" s="56"/>
    </row>
    <row r="60" spans="1:30" s="60" customFormat="1" x14ac:dyDescent="0.25">
      <c r="A60" s="220"/>
      <c r="B60" s="210"/>
      <c r="C60" s="14"/>
      <c r="D60" s="14"/>
      <c r="E60" s="14"/>
      <c r="F60" s="31">
        <v>44562</v>
      </c>
      <c r="G60" s="31">
        <v>44593</v>
      </c>
      <c r="H60" s="31">
        <v>44621</v>
      </c>
      <c r="I60" s="31">
        <v>44652</v>
      </c>
      <c r="J60" s="31">
        <v>44682</v>
      </c>
      <c r="K60" s="31">
        <v>44713</v>
      </c>
      <c r="L60" s="31">
        <v>44743</v>
      </c>
      <c r="M60" s="31">
        <v>44774</v>
      </c>
      <c r="N60" s="31">
        <v>44805</v>
      </c>
      <c r="O60" s="31">
        <v>44835</v>
      </c>
      <c r="P60" s="31">
        <v>44866</v>
      </c>
      <c r="Q60" s="31">
        <v>44896</v>
      </c>
      <c r="R60" s="221"/>
      <c r="S60" s="221"/>
      <c r="T60" s="228"/>
      <c r="U60" s="229"/>
      <c r="V60" s="230"/>
      <c r="W60" s="230"/>
      <c r="AD60" s="227"/>
    </row>
    <row r="61" spans="1:30" s="60" customFormat="1" x14ac:dyDescent="0.25">
      <c r="A61" s="220"/>
      <c r="B61" s="210"/>
      <c r="C61" s="14"/>
      <c r="D61" s="14"/>
      <c r="E61" s="14"/>
      <c r="F61" s="148">
        <v>44592</v>
      </c>
      <c r="G61" s="148">
        <v>44620</v>
      </c>
      <c r="H61" s="148">
        <v>44651</v>
      </c>
      <c r="I61" s="148">
        <v>44681</v>
      </c>
      <c r="J61" s="148">
        <v>44712</v>
      </c>
      <c r="K61" s="148">
        <v>44742</v>
      </c>
      <c r="L61" s="148">
        <v>44773</v>
      </c>
      <c r="M61" s="148">
        <v>44804</v>
      </c>
      <c r="N61" s="148">
        <v>44834</v>
      </c>
      <c r="O61" s="148">
        <v>44865</v>
      </c>
      <c r="P61" s="148">
        <v>44895</v>
      </c>
      <c r="Q61" s="148">
        <v>44926</v>
      </c>
      <c r="R61" s="221"/>
      <c r="S61" s="221"/>
      <c r="T61" s="228"/>
      <c r="U61" s="229"/>
      <c r="V61" s="230"/>
      <c r="W61" s="230"/>
      <c r="AD61" s="227"/>
    </row>
    <row r="62" spans="1:30" s="19" customFormat="1" ht="21.75" thickBot="1" x14ac:dyDescent="0.3">
      <c r="A62" s="138"/>
      <c r="B62" s="8"/>
      <c r="C62" s="1"/>
      <c r="D62" s="1"/>
      <c r="E62" s="176">
        <v>2022</v>
      </c>
      <c r="F62" s="127" t="s">
        <v>80</v>
      </c>
      <c r="G62" s="127" t="s">
        <v>81</v>
      </c>
      <c r="H62" s="127" t="s">
        <v>82</v>
      </c>
      <c r="I62" s="127" t="s">
        <v>85</v>
      </c>
      <c r="J62" s="127" t="s">
        <v>86</v>
      </c>
      <c r="K62" s="127" t="s">
        <v>87</v>
      </c>
      <c r="L62" s="127" t="s">
        <v>88</v>
      </c>
      <c r="M62" s="127" t="s">
        <v>89</v>
      </c>
      <c r="N62" s="127" t="s">
        <v>90</v>
      </c>
      <c r="O62" s="127" t="s">
        <v>96</v>
      </c>
      <c r="P62" s="127" t="s">
        <v>103</v>
      </c>
      <c r="Q62" s="127" t="s">
        <v>104</v>
      </c>
      <c r="R62" s="33"/>
      <c r="S62" s="33"/>
      <c r="T62" s="71"/>
      <c r="U62" s="160"/>
      <c r="V62" s="59"/>
      <c r="W62" s="59"/>
      <c r="X62" s="58"/>
      <c r="Y62" s="58"/>
      <c r="AD62" s="56"/>
    </row>
    <row r="63" spans="1:30" s="19" customFormat="1" ht="63.75" thickTop="1" x14ac:dyDescent="0.25">
      <c r="A63" s="138"/>
      <c r="B63" s="8"/>
      <c r="C63" s="1"/>
      <c r="D63" s="1"/>
      <c r="E63" s="166" t="s">
        <v>72</v>
      </c>
      <c r="F63" s="255">
        <f>COUNTIFS('Wydane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</f>
        <v>0</v>
      </c>
      <c r="G63" s="255">
        <f>COUNTIFS('Wydane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</f>
        <v>0</v>
      </c>
      <c r="H63" s="255">
        <f>COUNTIFS('Wydane warunki'!$I:$I,"&gt;="&amp;'Projekty z danego zakresu mocy'!H60,'Wydane warunki'!$I:$I,"&lt;="&amp;'Projekty z danego zakresu mocy'!H61,'Wydane warunki'!$H:$H,"&gt;="&amp;'Projekty z danego zakresu mocy'!$K$6,'Wydane warunki'!$H:$H,"&lt;="&amp;'Projekty z danego zakresu mocy'!$M$6)</f>
        <v>0</v>
      </c>
      <c r="I63" s="255">
        <f>COUNTIFS('Wydane warunki'!$I:$I,"&gt;="&amp;'Projekty z danego zakresu mocy'!I60,'Wydane warunki'!$I:$I,"&lt;="&amp;'Projekty z danego zakresu mocy'!I61,'Wydane warunki'!$H:$H,"&gt;="&amp;'Projekty z danego zakresu mocy'!$K$6,'Wydane warunki'!$H:$H,"&lt;="&amp;'Projekty z danego zakresu mocy'!$M$6)</f>
        <v>0</v>
      </c>
      <c r="J63" s="255">
        <f>COUNTIFS('Wydane warunki'!$I:$I,"&gt;="&amp;'Projekty z danego zakresu mocy'!J60,'Wydane warunki'!$I:$I,"&lt;="&amp;'Projekty z danego zakresu mocy'!J61,'Wydane warunki'!$H:$H,"&gt;="&amp;'Projekty z danego zakresu mocy'!$K$6,'Wydane warunki'!$H:$H,"&lt;="&amp;'Projekty z danego zakresu mocy'!$M$6)</f>
        <v>0</v>
      </c>
      <c r="K63" s="255">
        <f>COUNTIFS('Wydane warunki'!$I:$I,"&gt;="&amp;'Projekty z danego zakresu mocy'!K60,'Wydane warunki'!$I:$I,"&lt;="&amp;'Projekty z danego zakresu mocy'!K61,'Wydane warunki'!$H:$H,"&gt;="&amp;'Projekty z danego zakresu mocy'!$K$6,'Wydane warunki'!$H:$H,"&lt;="&amp;'Projekty z danego zakresu mocy'!$M$6)</f>
        <v>0</v>
      </c>
      <c r="L63" s="255">
        <f>COUNTIFS('Wydane warunki'!$I:$I,"&gt;="&amp;'Projekty z danego zakresu mocy'!L60,'Wydane warunki'!$I:$I,"&lt;="&amp;'Projekty z danego zakresu mocy'!L61,'Wydane warunki'!$H:$H,"&gt;="&amp;'Projekty z danego zakresu mocy'!$K$6,'Wydane warunki'!$H:$H,"&lt;="&amp;'Projekty z danego zakresu mocy'!$M$6)</f>
        <v>0</v>
      </c>
      <c r="M63" s="255">
        <f>COUNTIFS('Wydane warunki'!$I:$I,"&gt;="&amp;'Projekty z danego zakresu mocy'!M60,'Wydane warunki'!$I:$I,"&lt;="&amp;'Projekty z danego zakresu mocy'!M61,'Wydane warunki'!$H:$H,"&gt;="&amp;'Projekty z danego zakresu mocy'!$K$6,'Wydane warunki'!$H:$H,"&lt;="&amp;'Projekty z danego zakresu mocy'!$M$6)</f>
        <v>0</v>
      </c>
      <c r="N63" s="255">
        <f>COUNTIFS('Wydane warunki'!$I:$I,"&gt;="&amp;'Projekty z danego zakresu mocy'!N60,'Wydane warunki'!$I:$I,"&lt;="&amp;'Projekty z danego zakresu mocy'!N61,'Wydane warunki'!$H:$H,"&gt;="&amp;'Projekty z danego zakresu mocy'!$K$6,'Wydane warunki'!$H:$H,"&lt;="&amp;'Projekty z danego zakresu mocy'!$M$6)</f>
        <v>0</v>
      </c>
      <c r="O63" s="255">
        <f>COUNTIFS('Wydane warunki'!$I:$I,"&gt;="&amp;'Projekty z danego zakresu mocy'!O60,'Wydane warunki'!$I:$I,"&lt;="&amp;'Projekty z danego zakresu mocy'!O61,'Wydane warunki'!$H:$H,"&gt;="&amp;'Projekty z danego zakresu mocy'!$K$6,'Wydane warunki'!$H:$H,"&lt;="&amp;'Projekty z danego zakresu mocy'!$M$6)</f>
        <v>0</v>
      </c>
      <c r="P63" s="255">
        <f>COUNTIFS('Wydane warunki'!$I:$I,"&gt;="&amp;'Projekty z danego zakresu mocy'!P60,'Wydane warunki'!$I:$I,"&lt;="&amp;'Projekty z danego zakresu mocy'!P61,'Wydane warunki'!$H:$H,"&gt;="&amp;'Projekty z danego zakresu mocy'!$K$6,'Wydane warunki'!$H:$H,"&lt;="&amp;'Projekty z danego zakresu mocy'!$M$6)</f>
        <v>0</v>
      </c>
      <c r="Q63" s="255">
        <f>COUNTIFS('Wydane warunki'!$I:$I,"&gt;="&amp;'Projekty z danego zakresu mocy'!Q60,'Wydane warunki'!$I:$I,"&lt;="&amp;'Projekty z danego zakresu mocy'!Q61,'Wydane warunki'!$H:$H,"&gt;="&amp;'Projekty z danego zakresu mocy'!$K$6,'Wydane warunki'!$H:$H,"&lt;="&amp;'Projekty z danego zakresu mocy'!$M$6)</f>
        <v>0</v>
      </c>
      <c r="R63" s="33"/>
      <c r="S63" s="33"/>
      <c r="T63" s="71"/>
      <c r="U63" s="160"/>
      <c r="V63" s="59"/>
      <c r="W63" s="59"/>
      <c r="X63" s="58"/>
      <c r="Y63" s="58"/>
      <c r="AD63" s="56"/>
    </row>
    <row r="64" spans="1:30" s="19" customFormat="1" ht="16.5" thickBot="1" x14ac:dyDescent="0.3">
      <c r="A64" s="138"/>
      <c r="B64" s="8"/>
      <c r="C64" s="1"/>
      <c r="D64" s="1"/>
      <c r="E64" s="20" t="s">
        <v>38</v>
      </c>
      <c r="F64" s="256">
        <f>SUMIFS('Wydane warunki'!$H:$H,'Wydane warunki'!$I:$I,"&gt;="&amp;'Projekty z danego zakresu mocy'!F60,'Wydane warunki'!$I:$I,"&lt;="&amp;'Projekty z danego zakresu mocy'!F61,'Wydane warunki'!$H:$H,"&gt;="&amp;'Projekty z danego zakresu mocy'!$K$6,'Wydane warunki'!$H:$H,"&lt;="&amp;'Projekty z danego zakresu mocy'!$M$6)/1000</f>
        <v>0</v>
      </c>
      <c r="G64" s="256">
        <f>SUMIFS('Wydane warunki'!$H:$H,'Wydane warunki'!$I:$I,"&gt;="&amp;'Projekty z danego zakresu mocy'!G60,'Wydane warunki'!$I:$I,"&lt;="&amp;'Projekty z danego zakresu mocy'!G61,'Wydane warunki'!$H:$H,"&gt;="&amp;'Projekty z danego zakresu mocy'!$K$6,'Wydane warunki'!$H:$H,"&lt;="&amp;'Projekty z danego zakresu mocy'!$M$6)/1000</f>
        <v>0</v>
      </c>
      <c r="H64" s="256">
        <f>SUMIFS('Wydane warunki'!$H:$H,'Wydane warunki'!$I:$I,"&gt;="&amp;'Projekty z danego zakresu mocy'!H60,'Wydane warunki'!$I:$I,"&lt;="&amp;'Projekty z danego zakresu mocy'!H61,'Wydane warunki'!$H:$H,"&gt;="&amp;'Projekty z danego zakresu mocy'!$K$6,'Wydane warunki'!$H:$H,"&lt;="&amp;'Projekty z danego zakresu mocy'!$M$6)/1000</f>
        <v>0</v>
      </c>
      <c r="I64" s="256">
        <f>SUMIFS('Wydane warunki'!$H:$H,'Wydane warunki'!$I:$I,"&gt;="&amp;'Projekty z danego zakresu mocy'!I60,'Wydane warunki'!$I:$I,"&lt;="&amp;'Projekty z danego zakresu mocy'!I61,'Wydane warunki'!$H:$H,"&gt;="&amp;'Projekty z danego zakresu mocy'!$K$6,'Wydane warunki'!$H:$H,"&lt;="&amp;'Projekty z danego zakresu mocy'!$M$6)/1000</f>
        <v>0</v>
      </c>
      <c r="J64" s="256">
        <f>SUMIFS('Wydane warunki'!$H:$H,'Wydane warunki'!$I:$I,"&gt;="&amp;'Projekty z danego zakresu mocy'!J60,'Wydane warunki'!$I:$I,"&lt;="&amp;'Projekty z danego zakresu mocy'!J61,'Wydane warunki'!$H:$H,"&gt;="&amp;'Projekty z danego zakresu mocy'!$K$6,'Wydane warunki'!$H:$H,"&lt;="&amp;'Projekty z danego zakresu mocy'!$M$6)/1000</f>
        <v>0</v>
      </c>
      <c r="K64" s="256">
        <f>SUMIFS('Wydane warunki'!$H:$H,'Wydane warunki'!$I:$I,"&gt;="&amp;'Projekty z danego zakresu mocy'!K60,'Wydane warunki'!$I:$I,"&lt;="&amp;'Projekty z danego zakresu mocy'!K61,'Wydane warunki'!$H:$H,"&gt;="&amp;'Projekty z danego zakresu mocy'!$K$6,'Wydane warunki'!$H:$H,"&lt;="&amp;'Projekty z danego zakresu mocy'!$M$6)/1000</f>
        <v>0</v>
      </c>
      <c r="L64" s="256">
        <f>SUMIFS('Wydane warunki'!$H:$H,'Wydane warunki'!$I:$I,"&gt;="&amp;'Projekty z danego zakresu mocy'!L60,'Wydane warunki'!$I:$I,"&lt;="&amp;'Projekty z danego zakresu mocy'!L61,'Wydane warunki'!$H:$H,"&gt;="&amp;'Projekty z danego zakresu mocy'!$K$6,'Wydane warunki'!$H:$H,"&lt;="&amp;'Projekty z danego zakresu mocy'!$M$6)/1000</f>
        <v>0</v>
      </c>
      <c r="M64" s="256">
        <f>SUMIFS('Wydane warunki'!$H:$H,'Wydane warunki'!$I:$I,"&gt;="&amp;'Projekty z danego zakresu mocy'!M60,'Wydane warunki'!$I:$I,"&lt;="&amp;'Projekty z danego zakresu mocy'!M61,'Wydane warunki'!$H:$H,"&gt;="&amp;'Projekty z danego zakresu mocy'!$K$6,'Wydane warunki'!$H:$H,"&lt;="&amp;'Projekty z danego zakresu mocy'!$M$6)/1000</f>
        <v>0</v>
      </c>
      <c r="N64" s="256">
        <f>SUMIFS('Wydane warunki'!$H:$H,'Wydane warunki'!$I:$I,"&gt;="&amp;'Projekty z danego zakresu mocy'!N60,'Wydane warunki'!$I:$I,"&lt;="&amp;'Projekty z danego zakresu mocy'!N61,'Wydane warunki'!$H:$H,"&gt;="&amp;'Projekty z danego zakresu mocy'!$K$6,'Wydane warunki'!$H:$H,"&lt;="&amp;'Projekty z danego zakresu mocy'!$M$6)/1000</f>
        <v>0</v>
      </c>
      <c r="O64" s="256">
        <f>SUMIFS('Wydane warunki'!$H:$H,'Wydane warunki'!$I:$I,"&gt;="&amp;'Projekty z danego zakresu mocy'!O60,'Wydane warunki'!$I:$I,"&lt;="&amp;'Projekty z danego zakresu mocy'!O61,'Wydane warunki'!$H:$H,"&gt;="&amp;'Projekty z danego zakresu mocy'!$K$6,'Wydane warunki'!$H:$H,"&lt;="&amp;'Projekty z danego zakresu mocy'!$M$6)/1000</f>
        <v>0</v>
      </c>
      <c r="P64" s="256">
        <f>SUMIFS('Wydane warunki'!$H:$H,'Wydane warunki'!$I:$I,"&gt;="&amp;'Projekty z danego zakresu mocy'!P60,'Wydane warunki'!$I:$I,"&lt;="&amp;'Projekty z danego zakresu mocy'!P61,'Wydane warunki'!$H:$H,"&gt;="&amp;'Projekty z danego zakresu mocy'!$K$6,'Wydane warunki'!$H:$H,"&lt;="&amp;'Projekty z danego zakresu mocy'!$M$6)/1000</f>
        <v>0</v>
      </c>
      <c r="Q64" s="256">
        <f>SUMIFS('Wydane warunki'!$H:$H,'Wydane warunki'!$I:$I,"&gt;="&amp;'Projekty z danego zakresu mocy'!Q60,'Wydane warunki'!$I:$I,"&lt;="&amp;'Projekty z danego zakresu mocy'!Q61,'Wydane warunki'!$H:$H,"&gt;="&amp;'Projekty z danego zakresu mocy'!$K$6,'Wydane warunki'!$H:$H,"&lt;="&amp;'Projekty z danego zakresu mocy'!$M$6)/1000</f>
        <v>0</v>
      </c>
      <c r="R64" s="33"/>
      <c r="S64" s="33"/>
      <c r="T64" s="71"/>
      <c r="U64" s="160"/>
      <c r="V64" s="59"/>
      <c r="W64" s="59"/>
      <c r="X64" s="58"/>
      <c r="Y64" s="58"/>
      <c r="AD64" s="56"/>
    </row>
    <row r="65" spans="1:30" s="60" customFormat="1" x14ac:dyDescent="0.25">
      <c r="A65" s="220"/>
      <c r="B65" s="210"/>
      <c r="C65" s="14"/>
      <c r="D65" s="14"/>
      <c r="E65" s="14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221"/>
      <c r="S65" s="221"/>
      <c r="T65" s="228"/>
      <c r="U65" s="229"/>
      <c r="V65" s="230"/>
      <c r="W65" s="230"/>
      <c r="AD65" s="227"/>
    </row>
    <row r="66" spans="1:30" s="60" customFormat="1" x14ac:dyDescent="0.25">
      <c r="A66" s="220"/>
      <c r="B66" s="210"/>
      <c r="C66" s="14"/>
      <c r="D66" s="14"/>
      <c r="E66" s="14"/>
      <c r="F66" s="31">
        <v>44927</v>
      </c>
      <c r="G66" s="31">
        <v>44958</v>
      </c>
      <c r="H66" s="31">
        <v>44986</v>
      </c>
      <c r="I66" s="31">
        <v>45017</v>
      </c>
      <c r="J66" s="31">
        <v>45047</v>
      </c>
      <c r="K66" s="31">
        <v>45078</v>
      </c>
      <c r="L66" s="31">
        <v>45108</v>
      </c>
      <c r="M66" s="31">
        <v>45139</v>
      </c>
      <c r="N66" s="31">
        <v>45170</v>
      </c>
      <c r="O66" s="31">
        <v>45200</v>
      </c>
      <c r="P66" s="31">
        <v>45231</v>
      </c>
      <c r="Q66" s="31">
        <v>45261</v>
      </c>
      <c r="R66" s="221"/>
      <c r="S66" s="221"/>
      <c r="T66" s="228"/>
      <c r="U66" s="229"/>
      <c r="V66" s="230"/>
      <c r="W66" s="230"/>
      <c r="AD66" s="227"/>
    </row>
    <row r="67" spans="1:30" s="60" customFormat="1" x14ac:dyDescent="0.25">
      <c r="A67" s="220"/>
      <c r="B67" s="210"/>
      <c r="C67" s="14"/>
      <c r="D67" s="14"/>
      <c r="E67" s="14"/>
      <c r="F67" s="148">
        <v>44957</v>
      </c>
      <c r="G67" s="148">
        <v>44985</v>
      </c>
      <c r="H67" s="148">
        <v>45016</v>
      </c>
      <c r="I67" s="148">
        <v>45046</v>
      </c>
      <c r="J67" s="148">
        <v>45077</v>
      </c>
      <c r="K67" s="148">
        <v>45107</v>
      </c>
      <c r="L67" s="148">
        <v>45138</v>
      </c>
      <c r="M67" s="148">
        <v>45169</v>
      </c>
      <c r="N67" s="148">
        <v>45199</v>
      </c>
      <c r="O67" s="148">
        <v>45230</v>
      </c>
      <c r="P67" s="148">
        <v>45260</v>
      </c>
      <c r="Q67" s="148">
        <v>45291</v>
      </c>
      <c r="R67" s="221"/>
      <c r="S67" s="221"/>
      <c r="T67" s="228"/>
      <c r="U67" s="229"/>
      <c r="V67" s="230"/>
      <c r="W67" s="230"/>
      <c r="AD67" s="227"/>
    </row>
    <row r="68" spans="1:30" s="19" customFormat="1" ht="21.75" thickBot="1" x14ac:dyDescent="0.3">
      <c r="A68" s="138"/>
      <c r="B68" s="8"/>
      <c r="C68" s="1"/>
      <c r="D68" s="1"/>
      <c r="E68" s="176">
        <v>2023</v>
      </c>
      <c r="F68" s="127" t="s">
        <v>105</v>
      </c>
      <c r="G68" s="127" t="s">
        <v>106</v>
      </c>
      <c r="H68" s="127" t="s">
        <v>107</v>
      </c>
      <c r="I68" s="127" t="s">
        <v>108</v>
      </c>
      <c r="J68" s="127" t="s">
        <v>109</v>
      </c>
      <c r="K68" s="127" t="s">
        <v>110</v>
      </c>
      <c r="L68" s="127" t="s">
        <v>111</v>
      </c>
      <c r="M68" s="127" t="s">
        <v>112</v>
      </c>
      <c r="N68" s="127" t="s">
        <v>114</v>
      </c>
      <c r="O68" s="127" t="s">
        <v>113</v>
      </c>
      <c r="P68" s="127" t="s">
        <v>123</v>
      </c>
      <c r="Q68" s="127" t="s">
        <v>124</v>
      </c>
      <c r="R68" s="33"/>
      <c r="S68" s="33"/>
      <c r="T68" s="71"/>
      <c r="U68" s="160"/>
      <c r="V68" s="59"/>
      <c r="W68" s="59"/>
      <c r="X68" s="58"/>
      <c r="Y68" s="58"/>
      <c r="AD68" s="56"/>
    </row>
    <row r="69" spans="1:30" s="19" customFormat="1" ht="63.75" thickTop="1" x14ac:dyDescent="0.25">
      <c r="A69" s="138"/>
      <c r="B69" s="8"/>
      <c r="C69" s="1"/>
      <c r="D69" s="1"/>
      <c r="E69" s="166" t="s">
        <v>72</v>
      </c>
      <c r="F69" s="255">
        <f>COUNTIFS('Wydane warunki'!$I:$I,"&gt;="&amp;'Projekty z danego zakresu mocy'!F66,'Wydane warunki'!$I:$I,"&lt;="&amp;'Projekty z danego zakresu mocy'!F67,'Wydane warunki'!$H:$H,"&gt;="&amp;'Projekty z danego zakresu mocy'!$K$6,'Wydane warunki'!$H:$H,"&lt;="&amp;'Projekty z danego zakresu mocy'!$M$6)</f>
        <v>0</v>
      </c>
      <c r="G69" s="255">
        <f>COUNTIFS('Wydane warunki'!$I:$I,"&gt;="&amp;'Projekty z danego zakresu mocy'!G66,'Wydane warunki'!$I:$I,"&lt;="&amp;'Projekty z danego zakresu mocy'!G67,'Wydane warunki'!$H:$H,"&gt;="&amp;'Projekty z danego zakresu mocy'!$K$6,'Wydane warunki'!$H:$H,"&lt;="&amp;'Projekty z danego zakresu mocy'!$M$6)</f>
        <v>0</v>
      </c>
      <c r="H69" s="255">
        <f>COUNTIFS('Wydane warunki'!$I:$I,"&gt;="&amp;'Projekty z danego zakresu mocy'!H66,'Wydane warunki'!$I:$I,"&lt;="&amp;'Projekty z danego zakresu mocy'!H67,'Wydane warunki'!$H:$H,"&gt;="&amp;'Projekty z danego zakresu mocy'!$K$6,'Wydane warunki'!$H:$H,"&lt;="&amp;'Projekty z danego zakresu mocy'!$M$6)</f>
        <v>0</v>
      </c>
      <c r="I69" s="255">
        <f>COUNTIFS('Wydane warunki'!$I:$I,"&gt;="&amp;'Projekty z danego zakresu mocy'!I66,'Wydane warunki'!$I:$I,"&lt;="&amp;'Projekty z danego zakresu mocy'!I67,'Wydane warunki'!$H:$H,"&gt;="&amp;'Projekty z danego zakresu mocy'!$K$6,'Wydane warunki'!$H:$H,"&lt;="&amp;'Projekty z danego zakresu mocy'!$M$6)</f>
        <v>0</v>
      </c>
      <c r="J69" s="255">
        <f>COUNTIFS('Wydane warunki'!$I:$I,"&gt;="&amp;'Projekty z danego zakresu mocy'!J66,'Wydane warunki'!$I:$I,"&lt;="&amp;'Projekty z danego zakresu mocy'!J67,'Wydane warunki'!$H:$H,"&gt;="&amp;'Projekty z danego zakresu mocy'!$K$6,'Wydane warunki'!$H:$H,"&lt;="&amp;'Projekty z danego zakresu mocy'!$M$6)</f>
        <v>0</v>
      </c>
      <c r="K69" s="255">
        <f>COUNTIFS('Wydane warunki'!$I:$I,"&gt;="&amp;'Projekty z danego zakresu mocy'!K66,'Wydane warunki'!$I:$I,"&lt;="&amp;'Projekty z danego zakresu mocy'!K67,'Wydane warunki'!$H:$H,"&gt;="&amp;'Projekty z danego zakresu mocy'!$K$6,'Wydane warunki'!$H:$H,"&lt;="&amp;'Projekty z danego zakresu mocy'!$M$6)</f>
        <v>1</v>
      </c>
      <c r="L69" s="255">
        <f>COUNTIFS('Wydane warunki'!$I:$I,"&gt;="&amp;'Projekty z danego zakresu mocy'!L66,'Wydane warunki'!$I:$I,"&lt;="&amp;'Projekty z danego zakresu mocy'!L67,'Wydane warunki'!$H:$H,"&gt;="&amp;'Projekty z danego zakresu mocy'!$K$6,'Wydane warunki'!$H:$H,"&lt;="&amp;'Projekty z danego zakresu mocy'!$M$6)</f>
        <v>0</v>
      </c>
      <c r="M69" s="255">
        <f>COUNTIFS('Wydane warunki'!$I:$I,"&gt;="&amp;'Projekty z danego zakresu mocy'!M66,'Wydane warunki'!$I:$I,"&lt;="&amp;'Projekty z danego zakresu mocy'!M67,'Wydane warunki'!$H:$H,"&gt;="&amp;'Projekty z danego zakresu mocy'!$K$6,'Wydane warunki'!$H:$H,"&lt;="&amp;'Projekty z danego zakresu mocy'!$M$6)</f>
        <v>1</v>
      </c>
      <c r="N69" s="255">
        <f>COUNTIFS('Wydane warunki'!$I:$I,"&gt;="&amp;'Projekty z danego zakresu mocy'!N66,'Wydane warunki'!$I:$I,"&lt;="&amp;'Projekty z danego zakresu mocy'!N67,'Wydane warunki'!$H:$H,"&gt;="&amp;'Projekty z danego zakresu mocy'!$K$6,'Wydane warunki'!$H:$H,"&lt;="&amp;'Projekty z danego zakresu mocy'!$M$6)</f>
        <v>0</v>
      </c>
      <c r="O69" s="255">
        <f>COUNTIFS('Wydane warunki'!$I:$I,"&gt;="&amp;'Projekty z danego zakresu mocy'!O66,'Wydane warunki'!$I:$I,"&lt;="&amp;'Projekty z danego zakresu mocy'!O67,'Wydane warunki'!$H:$H,"&gt;="&amp;'Projekty z danego zakresu mocy'!$K$6,'Wydane warunki'!$H:$H,"&lt;="&amp;'Projekty z danego zakresu mocy'!$M$6)</f>
        <v>0</v>
      </c>
      <c r="P69" s="255">
        <f>COUNTIFS('Wydane warunki'!$I:$I,"&gt;="&amp;'Projekty z danego zakresu mocy'!P66,'Wydane warunki'!$I:$I,"&lt;="&amp;'Projekty z danego zakresu mocy'!P67,'Wydane warunki'!$H:$H,"&gt;="&amp;'Projekty z danego zakresu mocy'!$K$6,'Wydane warunki'!$H:$H,"&lt;="&amp;'Projekty z danego zakresu mocy'!$M$6)</f>
        <v>0</v>
      </c>
      <c r="Q69" s="255">
        <f>COUNTIFS('Wydane warunki'!$I:$I,"&gt;="&amp;'Projekty z danego zakresu mocy'!Q66,'Wydane warunki'!$I:$I,"&lt;="&amp;'Projekty z danego zakresu mocy'!Q67,'Wydane warunki'!$H:$H,"&gt;="&amp;'Projekty z danego zakresu mocy'!$K$6,'Wydane warunki'!$H:$H,"&lt;="&amp;'Projekty z danego zakresu mocy'!$M$6)</f>
        <v>1</v>
      </c>
      <c r="R69" s="33"/>
      <c r="S69" s="33"/>
      <c r="T69" s="71"/>
      <c r="U69" s="160"/>
      <c r="V69" s="59"/>
      <c r="W69" s="59"/>
      <c r="X69" s="58"/>
      <c r="Y69" s="58"/>
      <c r="AD69" s="56"/>
    </row>
    <row r="70" spans="1:30" s="19" customFormat="1" ht="16.5" thickBot="1" x14ac:dyDescent="0.3">
      <c r="A70" s="138"/>
      <c r="B70" s="8"/>
      <c r="C70" s="1"/>
      <c r="D70" s="1"/>
      <c r="E70" s="20" t="s">
        <v>38</v>
      </c>
      <c r="F70" s="256">
        <f>SUMIFS('Wydane warunki'!$H:$H,'Wydane warunki'!$I:$I,"&gt;="&amp;'Projekty z danego zakresu mocy'!F66,'Wydane warunki'!$I:$I,"&lt;="&amp;'Projekty z danego zakresu mocy'!F67,'Wydane warunki'!$H:$H,"&gt;="&amp;'Projekty z danego zakresu mocy'!$K$6,'Wydane warunki'!$H:$H,"&lt;="&amp;'Projekty z danego zakresu mocy'!$M$6)/1000</f>
        <v>0</v>
      </c>
      <c r="G70" s="256">
        <f>SUMIFS('Wydane warunki'!$H:$H,'Wydane warunki'!$I:$I,"&gt;="&amp;'Projekty z danego zakresu mocy'!G66,'Wydane warunki'!$I:$I,"&lt;="&amp;'Projekty z danego zakresu mocy'!G67,'Wydane warunki'!$H:$H,"&gt;="&amp;'Projekty z danego zakresu mocy'!$K$6,'Wydane warunki'!$H:$H,"&lt;="&amp;'Projekty z danego zakresu mocy'!$M$6)/1000</f>
        <v>0</v>
      </c>
      <c r="H70" s="256">
        <f>SUMIFS('Wydane warunki'!$H:$H,'Wydane warunki'!$I:$I,"&gt;="&amp;'Projekty z danego zakresu mocy'!H66,'Wydane warunki'!$I:$I,"&lt;="&amp;'Projekty z danego zakresu mocy'!H67,'Wydane warunki'!$H:$H,"&gt;="&amp;'Projekty z danego zakresu mocy'!$K$6,'Wydane warunki'!$H:$H,"&lt;="&amp;'Projekty z danego zakresu mocy'!$M$6)/1000</f>
        <v>0</v>
      </c>
      <c r="I70" s="256">
        <f>SUMIFS('Wydane warunki'!$H:$H,'Wydane warunki'!$I:$I,"&gt;="&amp;'Projekty z danego zakresu mocy'!I66,'Wydane warunki'!$I:$I,"&lt;="&amp;'Projekty z danego zakresu mocy'!I67,'Wydane warunki'!$H:$H,"&gt;="&amp;'Projekty z danego zakresu mocy'!$K$6,'Wydane warunki'!$H:$H,"&lt;="&amp;'Projekty z danego zakresu mocy'!$M$6)/1000</f>
        <v>0</v>
      </c>
      <c r="J70" s="256">
        <f>SUMIFS('Wydane warunki'!$H:$H,'Wydane warunki'!$I:$I,"&gt;="&amp;'Projekty z danego zakresu mocy'!J66,'Wydane warunki'!$I:$I,"&lt;="&amp;'Projekty z danego zakresu mocy'!J67,'Wydane warunki'!$H:$H,"&gt;="&amp;'Projekty z danego zakresu mocy'!$K$6,'Wydane warunki'!$H:$H,"&lt;="&amp;'Projekty z danego zakresu mocy'!$M$6)/1000</f>
        <v>0</v>
      </c>
      <c r="K70" s="256">
        <f>SUMIFS('Wydane warunki'!$H:$H,'Wydane warunki'!$I:$I,"&gt;="&amp;'Projekty z danego zakresu mocy'!K66,'Wydane warunki'!$I:$I,"&lt;="&amp;'Projekty z danego zakresu mocy'!K67,'Wydane warunki'!$H:$H,"&gt;="&amp;'Projekty z danego zakresu mocy'!$K$6,'Wydane warunki'!$H:$H,"&lt;="&amp;'Projekty z danego zakresu mocy'!$M$6)/1000</f>
        <v>0.61299999999999999</v>
      </c>
      <c r="L70" s="256">
        <f>SUMIFS('Wydane warunki'!$H:$H,'Wydane warunki'!$I:$I,"&gt;="&amp;'Projekty z danego zakresu mocy'!L66,'Wydane warunki'!$I:$I,"&lt;="&amp;'Projekty z danego zakresu mocy'!L67,'Wydane warunki'!$H:$H,"&gt;="&amp;'Projekty z danego zakresu mocy'!$K$6,'Wydane warunki'!$H:$H,"&lt;="&amp;'Projekty z danego zakresu mocy'!$M$6)/1000</f>
        <v>0</v>
      </c>
      <c r="M70" s="256">
        <f>SUMIFS('Wydane warunki'!$H:$H,'Wydane warunki'!$I:$I,"&gt;="&amp;'Projekty z danego zakresu mocy'!M66,'Wydane warunki'!$I:$I,"&lt;="&amp;'Projekty z danego zakresu mocy'!M67,'Wydane warunki'!$H:$H,"&gt;="&amp;'Projekty z danego zakresu mocy'!$K$6,'Wydane warunki'!$H:$H,"&lt;="&amp;'Projekty z danego zakresu mocy'!$M$6)/1000</f>
        <v>0.5</v>
      </c>
      <c r="N70" s="256">
        <f>SUMIFS('Wydane warunki'!$H:$H,'Wydane warunki'!$I:$I,"&gt;="&amp;'Projekty z danego zakresu mocy'!N66,'Wydane warunki'!$I:$I,"&lt;="&amp;'Projekty z danego zakresu mocy'!N67,'Wydane warunki'!$H:$H,"&gt;="&amp;'Projekty z danego zakresu mocy'!$K$6,'Wydane warunki'!$H:$H,"&lt;="&amp;'Projekty z danego zakresu mocy'!$M$6)/1000</f>
        <v>0</v>
      </c>
      <c r="O70" s="256">
        <f>SUMIFS('Wydane warunki'!$H:$H,'Wydane warunki'!$I:$I,"&gt;="&amp;'Projekty z danego zakresu mocy'!O66,'Wydane warunki'!$I:$I,"&lt;="&amp;'Projekty z danego zakresu mocy'!O67,'Wydane warunki'!$H:$H,"&gt;="&amp;'Projekty z danego zakresu mocy'!$K$6,'Wydane warunki'!$H:$H,"&lt;="&amp;'Projekty z danego zakresu mocy'!$M$6)/1000</f>
        <v>0</v>
      </c>
      <c r="P70" s="256">
        <f>SUMIFS('Wydane warunki'!$H:$H,'Wydane warunki'!$I:$I,"&gt;="&amp;'Projekty z danego zakresu mocy'!P66,'Wydane warunki'!$I:$I,"&lt;="&amp;'Projekty z danego zakresu mocy'!P67,'Wydane warunki'!$H:$H,"&gt;="&amp;'Projekty z danego zakresu mocy'!$K$6,'Wydane warunki'!$H:$H,"&lt;="&amp;'Projekty z danego zakresu mocy'!$M$6)/1000</f>
        <v>0</v>
      </c>
      <c r="Q70" s="256">
        <f>SUMIFS('Wydane warunki'!$H:$H,'Wydane warunki'!$I:$I,"&gt;="&amp;'Projekty z danego zakresu mocy'!Q66,'Wydane warunki'!$I:$I,"&lt;="&amp;'Projekty z danego zakresu mocy'!Q67,'Wydane warunki'!$H:$H,"&gt;="&amp;'Projekty z danego zakresu mocy'!$K$6,'Wydane warunki'!$H:$H,"&lt;="&amp;'Projekty z danego zakresu mocy'!$M$6)/1000</f>
        <v>2.1</v>
      </c>
      <c r="R70" s="33"/>
      <c r="S70" s="33"/>
      <c r="T70" s="71"/>
      <c r="U70" s="160"/>
      <c r="V70" s="59"/>
      <c r="W70" s="59"/>
      <c r="X70" s="58"/>
      <c r="Y70" s="58"/>
      <c r="AD70" s="56"/>
    </row>
    <row r="71" spans="1:30" s="19" customFormat="1" x14ac:dyDescent="0.25">
      <c r="A71" s="138"/>
      <c r="B71" s="8"/>
      <c r="C71" s="1"/>
      <c r="D71" s="1"/>
      <c r="E71" s="1"/>
      <c r="F71" s="217"/>
      <c r="G71" s="217"/>
      <c r="H71" s="217"/>
      <c r="I71" s="219"/>
      <c r="J71" s="33"/>
      <c r="K71" s="33"/>
      <c r="L71" s="33"/>
      <c r="M71" s="33"/>
      <c r="N71" s="33"/>
      <c r="O71" s="33"/>
      <c r="P71" s="33"/>
      <c r="Q71" s="219"/>
      <c r="R71" s="33"/>
      <c r="S71" s="33"/>
      <c r="T71" s="71"/>
      <c r="U71" s="160"/>
      <c r="V71" s="59"/>
      <c r="W71" s="59"/>
      <c r="X71" s="58"/>
      <c r="Y71" s="58"/>
      <c r="AD71" s="56"/>
    </row>
    <row r="72" spans="1:30" s="60" customFormat="1" x14ac:dyDescent="0.25">
      <c r="A72" s="220"/>
      <c r="B72" s="210"/>
      <c r="C72" s="14"/>
      <c r="D72" s="14"/>
      <c r="E72" s="14"/>
      <c r="F72" s="31">
        <v>45292</v>
      </c>
      <c r="G72" s="31">
        <v>45323</v>
      </c>
      <c r="H72" s="31">
        <v>45352</v>
      </c>
      <c r="I72" s="31">
        <v>45383</v>
      </c>
      <c r="J72" s="33"/>
      <c r="K72" s="33"/>
      <c r="L72" s="33"/>
      <c r="M72" s="33"/>
      <c r="N72" s="33"/>
      <c r="O72" s="33"/>
      <c r="P72" s="33"/>
      <c r="Q72" s="31"/>
      <c r="R72" s="221"/>
      <c r="S72" s="221"/>
      <c r="T72" s="228"/>
      <c r="U72" s="229"/>
      <c r="V72" s="230"/>
      <c r="W72" s="230"/>
      <c r="AD72" s="227"/>
    </row>
    <row r="73" spans="1:30" s="60" customFormat="1" x14ac:dyDescent="0.25">
      <c r="A73" s="220"/>
      <c r="B73" s="210"/>
      <c r="C73" s="14"/>
      <c r="D73" s="14"/>
      <c r="E73" s="14"/>
      <c r="F73" s="148">
        <v>45322</v>
      </c>
      <c r="G73" s="148">
        <v>45350</v>
      </c>
      <c r="H73" s="148">
        <v>45378</v>
      </c>
      <c r="I73" s="148">
        <v>45406</v>
      </c>
      <c r="J73" s="33"/>
      <c r="K73" s="33"/>
      <c r="L73" s="33"/>
      <c r="M73" s="33"/>
      <c r="N73" s="33"/>
      <c r="O73" s="33"/>
      <c r="P73" s="33"/>
      <c r="Q73" s="148"/>
      <c r="R73" s="221"/>
      <c r="S73" s="221"/>
      <c r="T73" s="228"/>
      <c r="U73" s="229"/>
      <c r="V73" s="230"/>
      <c r="W73" s="230"/>
      <c r="AD73" s="227"/>
    </row>
    <row r="74" spans="1:30" s="19" customFormat="1" ht="21.75" thickBot="1" x14ac:dyDescent="0.3">
      <c r="A74" s="138"/>
      <c r="B74" s="8"/>
      <c r="C74" s="1"/>
      <c r="D74" s="1"/>
      <c r="E74" s="176">
        <v>2024</v>
      </c>
      <c r="F74" s="127" t="s">
        <v>120</v>
      </c>
      <c r="G74" s="127" t="s">
        <v>121</v>
      </c>
      <c r="H74" s="127" t="s">
        <v>122</v>
      </c>
      <c r="I74" s="127" t="s">
        <v>126</v>
      </c>
      <c r="J74" s="33"/>
      <c r="K74" s="33"/>
      <c r="L74" s="33"/>
      <c r="M74" s="33"/>
      <c r="N74" s="33"/>
      <c r="O74" s="33"/>
      <c r="P74" s="33"/>
      <c r="Q74" s="219"/>
      <c r="R74" s="33"/>
      <c r="S74" s="33"/>
      <c r="T74" s="71"/>
      <c r="U74" s="160"/>
      <c r="V74" s="59"/>
      <c r="W74" s="59"/>
      <c r="X74" s="58"/>
      <c r="Y74" s="58"/>
      <c r="AD74" s="56"/>
    </row>
    <row r="75" spans="1:30" s="19" customFormat="1" ht="63.75" thickTop="1" x14ac:dyDescent="0.25">
      <c r="A75" s="138"/>
      <c r="B75" s="8"/>
      <c r="C75" s="1"/>
      <c r="D75" s="1"/>
      <c r="E75" s="166" t="s">
        <v>72</v>
      </c>
      <c r="F75" s="255">
        <f>COUNTIFS('Wydane warunki'!$I:$I,"&gt;="&amp;'Projekty z danego zakresu mocy'!F72,'Wydane warunki'!$I:$I,"&lt;="&amp;'Projekty z danego zakresu mocy'!F73,'Wydane warunki'!$H:$H,"&gt;="&amp;'Projekty z danego zakresu mocy'!$K$6,'Wydane warunki'!$H:$H,"&lt;="&amp;'Projekty z danego zakresu mocy'!$M$6)</f>
        <v>1</v>
      </c>
      <c r="G75" s="255">
        <f>COUNTIFS('Wydane warunki'!$I:$I,"&gt;="&amp;'Projekty z danego zakresu mocy'!G72,'Wydane warunki'!$I:$I,"&lt;="&amp;'Projekty z danego zakresu mocy'!G73,'Wydane warunki'!$H:$H,"&gt;="&amp;'Projekty z danego zakresu mocy'!$K$6,'Wydane warunki'!$H:$H,"&lt;="&amp;'Projekty z danego zakresu mocy'!$M$6)</f>
        <v>0</v>
      </c>
      <c r="H75" s="255">
        <f>COUNTIFS('Wydane warunki'!$I:$I,"&gt;="&amp;'Projekty z danego zakresu mocy'!H72,'Wydane warunki'!$I:$I,"&lt;="&amp;'Projekty z danego zakresu mocy'!H73,'Wydane warunki'!$H:$H,"&gt;="&amp;'Projekty z danego zakresu mocy'!$K$6,'Wydane warunki'!$H:$H,"&lt;="&amp;'Projekty z danego zakresu mocy'!$M$6)</f>
        <v>0</v>
      </c>
      <c r="I75" s="255">
        <f>COUNTIFS('Wydane warunki'!$I:$I,"&gt;="&amp;'Projekty z danego zakresu mocy'!I72,'Wydane warunki'!$I:$I,"&lt;="&amp;'Projekty z danego zakresu mocy'!I73,'Wydane warunki'!$H:$H,"&gt;="&amp;'Projekty z danego zakresu mocy'!$K$6,'Wydane warunki'!$H:$H,"&lt;="&amp;'Projekty z danego zakresu mocy'!$M$6)</f>
        <v>0</v>
      </c>
      <c r="J75" s="33"/>
      <c r="K75" s="33"/>
      <c r="L75" s="33"/>
      <c r="M75" s="33"/>
      <c r="N75" s="33"/>
      <c r="O75" s="33"/>
      <c r="P75" s="33"/>
      <c r="Q75" s="219"/>
      <c r="R75" s="33"/>
      <c r="S75" s="33"/>
      <c r="T75" s="71"/>
      <c r="U75" s="160"/>
      <c r="V75" s="59"/>
      <c r="W75" s="59"/>
      <c r="X75" s="58"/>
      <c r="Y75" s="58"/>
      <c r="AD75" s="56"/>
    </row>
    <row r="76" spans="1:30" s="19" customFormat="1" ht="16.5" thickBot="1" x14ac:dyDescent="0.3">
      <c r="A76" s="138"/>
      <c r="B76" s="8"/>
      <c r="C76" s="1"/>
      <c r="D76" s="1"/>
      <c r="E76" s="20" t="s">
        <v>38</v>
      </c>
      <c r="F76" s="256">
        <f>SUMIFS('Wydane warunki'!$H:$H,'Wydane warunki'!$I:$I,"&gt;="&amp;'Projekty z danego zakresu mocy'!F72,'Wydane warunki'!$I:$I,"&lt;="&amp;'Projekty z danego zakresu mocy'!F73,'Wydane warunki'!$H:$H,"&gt;="&amp;'Projekty z danego zakresu mocy'!$K$6,'Wydane warunki'!$H:$H,"&lt;="&amp;'Projekty z danego zakresu mocy'!$M$6)/1000</f>
        <v>0.495</v>
      </c>
      <c r="G76" s="256">
        <f>SUMIFS('Wydane warunki'!$H:$H,'Wydane warunki'!$I:$I,"&gt;="&amp;'Projekty z danego zakresu mocy'!G72,'Wydane warunki'!$I:$I,"&lt;="&amp;'Projekty z danego zakresu mocy'!G73,'Wydane warunki'!$H:$H,"&gt;="&amp;'Projekty z danego zakresu mocy'!$K$6,'Wydane warunki'!$H:$H,"&lt;="&amp;'Projekty z danego zakresu mocy'!$M$6)/1000</f>
        <v>0</v>
      </c>
      <c r="H76" s="256">
        <f>SUMIFS('Wydane warunki'!$H:$H,'Wydane warunki'!$I:$I,"&gt;="&amp;'Projekty z danego zakresu mocy'!H72,'Wydane warunki'!$I:$I,"&lt;="&amp;'Projekty z danego zakresu mocy'!H73,'Wydane warunki'!$H:$H,"&gt;="&amp;'Projekty z danego zakresu mocy'!$K$6,'Wydane warunki'!$H:$H,"&lt;="&amp;'Projekty z danego zakresu mocy'!$M$6)/1000</f>
        <v>0</v>
      </c>
      <c r="I76" s="256">
        <f>SUMIFS('Wydane warunki'!$H:$H,'Wydane warunki'!$I:$I,"&gt;="&amp;'Projekty z danego zakresu mocy'!I72,'Wydane warunki'!$I:$I,"&lt;="&amp;'Projekty z danego zakresu mocy'!I73,'Wydane warunki'!$H:$H,"&gt;="&amp;'Projekty z danego zakresu mocy'!$K$6,'Wydane warunki'!$H:$H,"&lt;="&amp;'Projekty z danego zakresu mocy'!$M$6)/1000</f>
        <v>0</v>
      </c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71"/>
      <c r="U76" s="160"/>
      <c r="V76" s="59"/>
      <c r="W76" s="59"/>
      <c r="X76" s="58"/>
      <c r="Y76" s="58"/>
      <c r="AD76" s="56"/>
    </row>
    <row r="77" spans="1:30" s="19" customFormat="1" x14ac:dyDescent="0.25">
      <c r="A77" s="138"/>
      <c r="B77" s="8"/>
      <c r="C77" s="1"/>
      <c r="D77" s="1"/>
      <c r="E77" s="1"/>
      <c r="F77" s="1"/>
      <c r="G77" s="1"/>
      <c r="H77" s="1"/>
      <c r="I77" s="1"/>
      <c r="J77" s="1"/>
      <c r="K77" s="1"/>
      <c r="L77" s="1"/>
      <c r="M77" s="33"/>
      <c r="N77" s="33"/>
      <c r="O77" s="33"/>
      <c r="P77" s="33"/>
      <c r="Q77" s="33"/>
      <c r="R77" s="33"/>
      <c r="S77" s="33"/>
      <c r="T77" s="71"/>
      <c r="U77" s="160"/>
      <c r="V77" s="59"/>
      <c r="W77" s="59"/>
      <c r="X77" s="58"/>
      <c r="Y77" s="58"/>
      <c r="AD77" s="56"/>
    </row>
    <row r="78" spans="1:30" s="19" customFormat="1" x14ac:dyDescent="0.25">
      <c r="A78" s="138"/>
      <c r="B78" s="8"/>
      <c r="C78" s="1"/>
      <c r="D78" s="1"/>
      <c r="E78" s="1"/>
      <c r="F78" s="1"/>
      <c r="G78" s="1"/>
      <c r="H78" s="1"/>
      <c r="I78" s="1"/>
      <c r="J78" s="1"/>
      <c r="K78" s="33"/>
      <c r="L78" s="33"/>
      <c r="M78" s="33"/>
      <c r="N78" s="33"/>
      <c r="O78" s="33"/>
      <c r="P78" s="33"/>
      <c r="Q78" s="33"/>
      <c r="R78" s="33"/>
      <c r="S78" s="33"/>
      <c r="T78" s="71"/>
      <c r="U78" s="160"/>
      <c r="V78" s="59"/>
      <c r="W78" s="59"/>
      <c r="X78" s="58"/>
      <c r="Y78" s="58"/>
      <c r="AD78" s="56"/>
    </row>
    <row r="79" spans="1:30" s="19" customFormat="1" x14ac:dyDescent="0.25">
      <c r="A79" s="138"/>
      <c r="B79" s="8"/>
      <c r="C79" s="1"/>
      <c r="D79" s="1"/>
      <c r="E79" s="1"/>
      <c r="F79" s="1"/>
      <c r="G79" s="1"/>
      <c r="H79" s="1"/>
      <c r="I79" s="1"/>
      <c r="J79" s="1"/>
      <c r="K79" s="33"/>
      <c r="L79" s="33"/>
      <c r="M79" s="33"/>
      <c r="N79" s="33"/>
      <c r="O79" s="33"/>
      <c r="P79" s="33"/>
      <c r="Q79" s="33"/>
      <c r="R79" s="33"/>
      <c r="S79" s="33"/>
      <c r="T79" s="71"/>
      <c r="U79" s="160"/>
      <c r="V79" s="59"/>
      <c r="W79" s="59"/>
      <c r="X79" s="58"/>
      <c r="Y79" s="58"/>
      <c r="AD79" s="56"/>
    </row>
    <row r="80" spans="1:30" s="19" customFormat="1" x14ac:dyDescent="0.25">
      <c r="A80" s="138"/>
      <c r="B80" s="8"/>
      <c r="C80" s="1"/>
      <c r="D80" s="1"/>
      <c r="E80" s="1"/>
      <c r="F80" s="1"/>
      <c r="G80" s="1"/>
      <c r="H80" s="1"/>
      <c r="I80" s="1"/>
      <c r="J80" s="1"/>
      <c r="K80" s="33"/>
      <c r="L80" s="33"/>
      <c r="M80" s="33"/>
      <c r="N80" s="33"/>
      <c r="O80" s="33"/>
      <c r="P80" s="33"/>
      <c r="Q80" s="33"/>
      <c r="R80" s="33"/>
      <c r="S80" s="33"/>
      <c r="T80" s="71"/>
      <c r="U80" s="160"/>
      <c r="V80" s="59"/>
      <c r="W80" s="59"/>
      <c r="X80" s="58"/>
      <c r="Y80" s="58"/>
      <c r="AD80" s="56"/>
    </row>
    <row r="81" spans="1:30" s="19" customFormat="1" x14ac:dyDescent="0.25">
      <c r="A81" s="138"/>
      <c r="B81" s="8"/>
      <c r="C81" s="1"/>
      <c r="D81" s="1"/>
      <c r="E81" s="1"/>
      <c r="F81" s="1"/>
      <c r="G81" s="1"/>
      <c r="H81" s="1"/>
      <c r="I81" s="1"/>
      <c r="J81" s="1"/>
      <c r="K81" s="33"/>
      <c r="L81" s="33"/>
      <c r="M81" s="33"/>
      <c r="N81" s="33"/>
      <c r="O81" s="33"/>
      <c r="P81" s="33"/>
      <c r="Q81" s="33"/>
      <c r="R81" s="33"/>
      <c r="S81" s="33"/>
      <c r="T81" s="71"/>
      <c r="U81" s="160"/>
      <c r="V81" s="59"/>
      <c r="W81" s="59"/>
      <c r="X81" s="58"/>
      <c r="Y81" s="58"/>
      <c r="AD81" s="56"/>
    </row>
    <row r="82" spans="1:30" s="19" customFormat="1" x14ac:dyDescent="0.25">
      <c r="A82" s="138"/>
      <c r="B82" s="8"/>
      <c r="C82" s="1"/>
      <c r="D82" s="1"/>
      <c r="E82" s="1"/>
      <c r="F82" s="1"/>
      <c r="G82" s="1"/>
      <c r="H82" s="1"/>
      <c r="I82" s="1"/>
      <c r="J82" s="1"/>
      <c r="K82" s="33"/>
      <c r="L82" s="33"/>
      <c r="M82" s="33"/>
      <c r="N82" s="33"/>
      <c r="O82" s="33"/>
      <c r="P82" s="33"/>
      <c r="Q82" s="33"/>
      <c r="R82" s="33"/>
      <c r="S82" s="33"/>
      <c r="T82" s="71"/>
      <c r="U82" s="160"/>
      <c r="V82" s="59"/>
      <c r="W82" s="59"/>
      <c r="X82" s="58"/>
      <c r="Y82" s="58"/>
      <c r="AD82" s="56"/>
    </row>
    <row r="83" spans="1:30" s="19" customFormat="1" x14ac:dyDescent="0.25">
      <c r="A83" s="138"/>
      <c r="B83" s="8"/>
      <c r="C83" s="1"/>
      <c r="D83" s="1"/>
      <c r="E83" s="1"/>
      <c r="F83" s="1"/>
      <c r="G83" s="1"/>
      <c r="H83" s="1"/>
      <c r="I83" s="1"/>
      <c r="J83" s="1"/>
      <c r="K83" s="33"/>
      <c r="L83" s="33"/>
      <c r="M83" s="33"/>
      <c r="N83" s="33"/>
      <c r="O83" s="33"/>
      <c r="P83" s="33"/>
      <c r="Q83" s="33"/>
      <c r="R83" s="33"/>
      <c r="S83" s="33"/>
      <c r="T83" s="71"/>
      <c r="U83" s="160"/>
      <c r="V83" s="59"/>
      <c r="W83" s="59"/>
      <c r="X83" s="58"/>
      <c r="Y83" s="58"/>
      <c r="AD83" s="56"/>
    </row>
    <row r="84" spans="1:30" s="19" customFormat="1" x14ac:dyDescent="0.25">
      <c r="A84" s="138"/>
      <c r="B84" s="8"/>
      <c r="C84" s="1"/>
      <c r="D84" s="1"/>
      <c r="E84" s="1"/>
      <c r="F84" s="1"/>
      <c r="G84" s="1"/>
      <c r="H84" s="1"/>
      <c r="I84" s="1"/>
      <c r="J84" s="1"/>
      <c r="K84" s="33"/>
      <c r="L84" s="33"/>
      <c r="M84" s="33"/>
      <c r="N84" s="33"/>
      <c r="O84" s="33"/>
      <c r="P84" s="33"/>
      <c r="Q84" s="33"/>
      <c r="R84" s="33"/>
      <c r="S84" s="33"/>
      <c r="T84" s="71"/>
      <c r="U84" s="160"/>
      <c r="V84" s="59"/>
      <c r="W84" s="59"/>
      <c r="X84" s="58"/>
      <c r="Y84" s="58"/>
      <c r="AD84" s="56"/>
    </row>
    <row r="85" spans="1:30" s="19" customFormat="1" x14ac:dyDescent="0.25">
      <c r="A85" s="138"/>
      <c r="B85" s="8"/>
      <c r="C85" s="1"/>
      <c r="D85" s="1"/>
      <c r="E85" s="1"/>
      <c r="F85" s="1"/>
      <c r="G85" s="1"/>
      <c r="H85" s="1"/>
      <c r="I85" s="1"/>
      <c r="J85" s="1"/>
      <c r="K85" s="33"/>
      <c r="L85" s="33"/>
      <c r="M85" s="33"/>
      <c r="N85" s="33"/>
      <c r="O85" s="33"/>
      <c r="P85" s="33"/>
      <c r="Q85" s="33"/>
      <c r="R85" s="33"/>
      <c r="S85" s="33"/>
      <c r="T85" s="71"/>
      <c r="U85" s="160"/>
      <c r="V85" s="59"/>
      <c r="W85" s="59"/>
      <c r="X85" s="58"/>
      <c r="Y85" s="58"/>
      <c r="AD85" s="56"/>
    </row>
    <row r="86" spans="1:30" s="19" customFormat="1" x14ac:dyDescent="0.25">
      <c r="A86" s="138"/>
      <c r="B86" s="8"/>
      <c r="C86" s="1"/>
      <c r="D86" s="1"/>
      <c r="E86" s="1"/>
      <c r="F86" s="1"/>
      <c r="G86" s="1"/>
      <c r="H86" s="1"/>
      <c r="I86" s="1"/>
      <c r="J86" s="1"/>
      <c r="K86" s="33"/>
      <c r="L86" s="33"/>
      <c r="M86" s="33"/>
      <c r="N86" s="33"/>
      <c r="O86" s="33"/>
      <c r="P86" s="33"/>
      <c r="Q86" s="33"/>
      <c r="R86" s="33"/>
      <c r="S86" s="33"/>
      <c r="T86" s="71"/>
      <c r="U86" s="160"/>
      <c r="V86" s="59"/>
      <c r="W86" s="59"/>
      <c r="X86" s="58"/>
      <c r="Y86" s="58"/>
      <c r="AD86" s="56"/>
    </row>
    <row r="87" spans="1:30" s="19" customFormat="1" x14ac:dyDescent="0.25">
      <c r="A87" s="138"/>
      <c r="B87" s="8"/>
      <c r="C87" s="1"/>
      <c r="D87" s="1"/>
      <c r="E87" s="1"/>
      <c r="F87" s="1"/>
      <c r="G87" s="1"/>
      <c r="H87" s="1"/>
      <c r="I87" s="1"/>
      <c r="J87" s="1"/>
      <c r="K87" s="33"/>
      <c r="L87" s="33"/>
      <c r="M87" s="33"/>
      <c r="N87" s="33"/>
      <c r="O87" s="33"/>
      <c r="P87" s="33"/>
      <c r="Q87" s="33"/>
      <c r="R87" s="33"/>
      <c r="S87" s="33"/>
      <c r="T87" s="71"/>
      <c r="U87" s="160"/>
      <c r="V87" s="59"/>
      <c r="W87" s="59"/>
      <c r="X87" s="58"/>
      <c r="Y87" s="58"/>
      <c r="AD87" s="56"/>
    </row>
    <row r="88" spans="1:30" s="19" customFormat="1" x14ac:dyDescent="0.25">
      <c r="A88" s="138"/>
      <c r="B88" s="8"/>
      <c r="C88" s="1"/>
      <c r="D88" s="1"/>
      <c r="E88" s="1"/>
      <c r="F88" s="1"/>
      <c r="G88" s="1"/>
      <c r="H88" s="1"/>
      <c r="I88" s="1"/>
      <c r="J88" s="1"/>
      <c r="K88" s="33"/>
      <c r="L88" s="33"/>
      <c r="M88" s="33"/>
      <c r="N88" s="33"/>
      <c r="O88" s="33"/>
      <c r="P88" s="33"/>
      <c r="Q88" s="33"/>
      <c r="R88" s="33"/>
      <c r="S88" s="33"/>
      <c r="T88" s="71"/>
      <c r="U88" s="160"/>
      <c r="V88" s="59"/>
      <c r="W88" s="59"/>
      <c r="X88" s="58"/>
      <c r="Y88" s="58"/>
      <c r="AD88" s="56"/>
    </row>
    <row r="89" spans="1:30" s="19" customFormat="1" x14ac:dyDescent="0.25">
      <c r="A89" s="138"/>
      <c r="B89" s="8"/>
      <c r="C89" s="1"/>
      <c r="D89" s="1"/>
      <c r="E89" s="1"/>
      <c r="F89" s="1"/>
      <c r="G89" s="1"/>
      <c r="H89" s="1"/>
      <c r="I89" s="1"/>
      <c r="J89" s="1"/>
      <c r="K89" s="33"/>
      <c r="L89" s="33"/>
      <c r="M89" s="33"/>
      <c r="N89" s="33"/>
      <c r="O89" s="33"/>
      <c r="P89" s="33"/>
      <c r="Q89" s="33"/>
      <c r="R89" s="33"/>
      <c r="S89" s="33"/>
      <c r="T89" s="71"/>
      <c r="U89" s="160"/>
      <c r="V89" s="59"/>
      <c r="W89" s="59"/>
      <c r="X89" s="58"/>
      <c r="Y89" s="58"/>
      <c r="AD89" s="56"/>
    </row>
    <row r="90" spans="1:30" s="19" customFormat="1" x14ac:dyDescent="0.25">
      <c r="A90" s="138"/>
      <c r="B90" s="8"/>
      <c r="C90" s="1"/>
      <c r="D90" s="1"/>
      <c r="E90" s="1"/>
      <c r="F90" s="1"/>
      <c r="G90" s="1"/>
      <c r="H90" s="1"/>
      <c r="I90" s="1"/>
      <c r="J90" s="1"/>
      <c r="K90" s="33"/>
      <c r="L90" s="33"/>
      <c r="M90" s="33"/>
      <c r="N90" s="33"/>
      <c r="O90" s="33"/>
      <c r="P90" s="33"/>
      <c r="Q90" s="33"/>
      <c r="R90" s="33"/>
      <c r="S90" s="33"/>
      <c r="T90" s="71"/>
      <c r="U90" s="160"/>
      <c r="V90" s="59"/>
      <c r="W90" s="59"/>
      <c r="X90" s="58"/>
      <c r="Y90" s="58"/>
      <c r="AD90" s="56"/>
    </row>
    <row r="91" spans="1:30" s="19" customFormat="1" x14ac:dyDescent="0.25">
      <c r="A91" s="138"/>
      <c r="B91" s="8"/>
      <c r="C91" s="1"/>
      <c r="D91" s="1"/>
      <c r="E91" s="1"/>
      <c r="F91" s="1"/>
      <c r="G91" s="1"/>
      <c r="H91" s="1"/>
      <c r="I91" s="1"/>
      <c r="J91" s="1"/>
      <c r="K91" s="33"/>
      <c r="L91" s="33"/>
      <c r="M91" s="33"/>
      <c r="N91" s="33"/>
      <c r="O91" s="33"/>
      <c r="P91" s="33"/>
      <c r="Q91" s="33"/>
      <c r="R91" s="33"/>
      <c r="S91" s="33"/>
      <c r="T91" s="71"/>
      <c r="U91" s="160"/>
      <c r="V91" s="59"/>
      <c r="W91" s="59"/>
      <c r="X91" s="58"/>
      <c r="Y91" s="58"/>
      <c r="AD91" s="56"/>
    </row>
    <row r="92" spans="1:30" s="19" customFormat="1" x14ac:dyDescent="0.25">
      <c r="A92" s="138"/>
      <c r="B92" s="8"/>
      <c r="C92" s="1"/>
      <c r="D92" s="1"/>
      <c r="E92" s="1"/>
      <c r="F92" s="1"/>
      <c r="G92" s="1"/>
      <c r="H92" s="1"/>
      <c r="I92" s="1"/>
      <c r="J92" s="1"/>
      <c r="K92" s="33"/>
      <c r="L92" s="33"/>
      <c r="M92" s="33"/>
      <c r="N92" s="33"/>
      <c r="O92" s="33"/>
      <c r="P92" s="33"/>
      <c r="Q92" s="33"/>
      <c r="R92" s="33"/>
      <c r="S92" s="33"/>
      <c r="T92" s="71"/>
      <c r="U92" s="160"/>
      <c r="V92" s="59"/>
      <c r="W92" s="59"/>
      <c r="X92" s="58"/>
      <c r="Y92" s="58"/>
      <c r="AD92" s="56"/>
    </row>
    <row r="93" spans="1:30" s="19" customFormat="1" x14ac:dyDescent="0.25">
      <c r="A93" s="138"/>
      <c r="B93" s="8"/>
      <c r="C93" s="1"/>
      <c r="D93" s="1"/>
      <c r="E93" s="1"/>
      <c r="F93" s="1"/>
      <c r="G93" s="1"/>
      <c r="H93" s="1"/>
      <c r="I93" s="1"/>
      <c r="J93" s="1"/>
      <c r="K93" s="33"/>
      <c r="L93" s="33"/>
      <c r="M93" s="33"/>
      <c r="N93" s="33"/>
      <c r="O93" s="33"/>
      <c r="P93" s="33"/>
      <c r="Q93" s="33"/>
      <c r="R93" s="33"/>
      <c r="S93" s="33"/>
      <c r="T93" s="71"/>
      <c r="U93" s="160"/>
      <c r="V93" s="59"/>
      <c r="W93" s="59"/>
      <c r="X93" s="58"/>
      <c r="Y93" s="58"/>
      <c r="AD93" s="56"/>
    </row>
    <row r="94" spans="1:30" s="19" customFormat="1" x14ac:dyDescent="0.25">
      <c r="A94" s="138"/>
      <c r="B94" s="8"/>
      <c r="C94" s="1"/>
      <c r="D94" s="1"/>
      <c r="E94" s="1"/>
      <c r="F94" s="1"/>
      <c r="G94" s="1"/>
      <c r="H94" s="1"/>
      <c r="I94" s="1"/>
      <c r="J94" s="1"/>
      <c r="K94" s="33"/>
      <c r="L94" s="33"/>
      <c r="M94" s="33"/>
      <c r="N94" s="33"/>
      <c r="O94" s="33"/>
      <c r="P94" s="33"/>
      <c r="Q94" s="33"/>
      <c r="R94" s="33"/>
      <c r="S94" s="33"/>
      <c r="T94" s="71"/>
      <c r="U94" s="160"/>
      <c r="V94" s="59"/>
      <c r="W94" s="59"/>
      <c r="X94" s="58"/>
      <c r="Y94" s="58"/>
      <c r="AD94" s="56"/>
    </row>
    <row r="95" spans="1:30" s="19" customFormat="1" x14ac:dyDescent="0.25">
      <c r="A95" s="138"/>
      <c r="B95" s="8"/>
      <c r="C95" s="1"/>
      <c r="D95" s="1"/>
      <c r="E95" s="1"/>
      <c r="F95" s="1"/>
      <c r="G95" s="1"/>
      <c r="H95" s="1"/>
      <c r="I95" s="1"/>
      <c r="J95" s="1"/>
      <c r="K95" s="33"/>
      <c r="L95" s="33"/>
      <c r="M95" s="33"/>
      <c r="N95" s="33"/>
      <c r="O95" s="33"/>
      <c r="P95" s="33"/>
      <c r="Q95" s="33"/>
      <c r="R95" s="33"/>
      <c r="S95" s="33"/>
      <c r="T95" s="71"/>
      <c r="U95" s="160"/>
      <c r="V95" s="59"/>
      <c r="W95" s="59"/>
      <c r="X95" s="58"/>
      <c r="Y95" s="58"/>
      <c r="AD95" s="56"/>
    </row>
    <row r="96" spans="1:30" s="19" customFormat="1" x14ac:dyDescent="0.25">
      <c r="A96" s="138"/>
      <c r="B96" s="8"/>
      <c r="C96" s="1"/>
      <c r="D96" s="1"/>
      <c r="E96" s="1"/>
      <c r="F96" s="1"/>
      <c r="G96" s="1"/>
      <c r="H96" s="1"/>
      <c r="I96" s="1"/>
      <c r="J96" s="1"/>
      <c r="K96" s="33"/>
      <c r="L96" s="33"/>
      <c r="M96" s="33"/>
      <c r="N96" s="33"/>
      <c r="O96" s="33"/>
      <c r="P96" s="33"/>
      <c r="Q96" s="33"/>
      <c r="R96" s="33"/>
      <c r="S96" s="33"/>
      <c r="T96" s="71"/>
      <c r="U96" s="160"/>
      <c r="V96" s="59"/>
      <c r="W96" s="59"/>
      <c r="X96" s="58"/>
      <c r="Y96" s="58"/>
      <c r="AD96" s="56"/>
    </row>
    <row r="97" spans="1:30" s="19" customFormat="1" x14ac:dyDescent="0.25">
      <c r="A97" s="138"/>
      <c r="B97" s="8"/>
      <c r="C97" s="1"/>
      <c r="D97" s="1"/>
      <c r="E97" s="1"/>
      <c r="F97" s="1"/>
      <c r="G97" s="1"/>
      <c r="H97" s="1"/>
      <c r="I97" s="1"/>
      <c r="J97" s="1"/>
      <c r="K97" s="33"/>
      <c r="L97" s="33"/>
      <c r="M97" s="33"/>
      <c r="N97" s="33"/>
      <c r="O97" s="33"/>
      <c r="P97" s="33"/>
      <c r="Q97" s="33"/>
      <c r="R97" s="33"/>
      <c r="S97" s="33"/>
      <c r="T97" s="71"/>
      <c r="U97" s="160"/>
      <c r="V97" s="59"/>
      <c r="W97" s="59"/>
      <c r="X97" s="58"/>
      <c r="Y97" s="58"/>
      <c r="AD97" s="56"/>
    </row>
    <row r="98" spans="1:30" s="19" customFormat="1" x14ac:dyDescent="0.25">
      <c r="A98" s="138"/>
      <c r="B98" s="8"/>
      <c r="C98" s="1"/>
      <c r="D98" s="1"/>
      <c r="E98" s="1"/>
      <c r="F98" s="1"/>
      <c r="G98" s="1"/>
      <c r="H98" s="1"/>
      <c r="I98" s="1"/>
      <c r="J98" s="1"/>
      <c r="K98" s="33"/>
      <c r="L98" s="33"/>
      <c r="M98" s="33"/>
      <c r="N98" s="33"/>
      <c r="O98" s="33"/>
      <c r="P98" s="33"/>
      <c r="Q98" s="33"/>
      <c r="R98" s="33"/>
      <c r="S98" s="33"/>
      <c r="T98" s="71"/>
      <c r="U98" s="160"/>
      <c r="V98" s="59"/>
      <c r="W98" s="59"/>
      <c r="X98" s="58"/>
      <c r="Y98" s="58"/>
      <c r="AD98" s="56"/>
    </row>
    <row r="99" spans="1:30" s="19" customFormat="1" x14ac:dyDescent="0.25">
      <c r="A99" s="138"/>
      <c r="B99" s="8"/>
      <c r="C99" s="1"/>
      <c r="D99" s="1"/>
      <c r="E99" s="1"/>
      <c r="F99" s="1"/>
      <c r="G99" s="1"/>
      <c r="H99" s="1"/>
      <c r="I99" s="1"/>
      <c r="J99" s="1"/>
      <c r="K99" s="33"/>
      <c r="L99" s="33"/>
      <c r="M99" s="33"/>
      <c r="N99" s="33"/>
      <c r="O99" s="33"/>
      <c r="P99" s="33"/>
      <c r="Q99" s="33"/>
      <c r="R99" s="33"/>
      <c r="S99" s="33"/>
      <c r="T99" s="71"/>
      <c r="U99" s="160"/>
      <c r="V99" s="59"/>
      <c r="W99" s="59"/>
      <c r="X99" s="58"/>
      <c r="Y99" s="58"/>
      <c r="AD99" s="56"/>
    </row>
    <row r="100" spans="1:30" s="19" customFormat="1" x14ac:dyDescent="0.25">
      <c r="A100" s="138"/>
      <c r="B100" s="8"/>
      <c r="C100" s="1"/>
      <c r="D100" s="1"/>
      <c r="E100" s="1"/>
      <c r="F100" s="1"/>
      <c r="G100" s="1"/>
      <c r="H100" s="1"/>
      <c r="I100" s="1"/>
      <c r="J100" s="1"/>
      <c r="K100" s="33"/>
      <c r="L100" s="33"/>
      <c r="M100" s="33"/>
      <c r="N100" s="33"/>
      <c r="O100" s="33"/>
      <c r="P100" s="33"/>
      <c r="Q100" s="33"/>
      <c r="R100" s="33"/>
      <c r="S100" s="33"/>
      <c r="T100" s="71"/>
      <c r="U100" s="160"/>
      <c r="V100" s="59"/>
      <c r="W100" s="59"/>
      <c r="X100" s="58"/>
      <c r="Y100" s="58"/>
      <c r="AD100" s="56"/>
    </row>
    <row r="101" spans="1:30" s="19" customFormat="1" x14ac:dyDescent="0.25">
      <c r="A101" s="138"/>
      <c r="B101" s="8"/>
      <c r="C101" s="1"/>
      <c r="D101" s="1"/>
      <c r="E101" s="1"/>
      <c r="F101" s="1"/>
      <c r="G101" s="1"/>
      <c r="H101" s="1"/>
      <c r="I101" s="1"/>
      <c r="J101" s="1"/>
      <c r="K101" s="33"/>
      <c r="L101" s="33"/>
      <c r="M101" s="33"/>
      <c r="N101" s="33"/>
      <c r="O101" s="33"/>
      <c r="P101" s="33"/>
      <c r="Q101" s="33"/>
      <c r="R101" s="33"/>
      <c r="S101" s="33"/>
      <c r="T101" s="71"/>
      <c r="U101" s="160"/>
      <c r="V101" s="59"/>
      <c r="W101" s="59"/>
      <c r="X101" s="58"/>
      <c r="Y101" s="58"/>
      <c r="AD101" s="56"/>
    </row>
    <row r="102" spans="1:30" s="19" customFormat="1" x14ac:dyDescent="0.25">
      <c r="A102" s="138"/>
      <c r="B102" s="8"/>
      <c r="C102" s="1"/>
      <c r="D102" s="1"/>
      <c r="E102" s="1"/>
      <c r="F102" s="1"/>
      <c r="G102" s="1"/>
      <c r="H102" s="1"/>
      <c r="I102" s="1"/>
      <c r="J102" s="1"/>
      <c r="K102" s="33"/>
      <c r="L102" s="33"/>
      <c r="M102" s="33"/>
      <c r="N102" s="33"/>
      <c r="O102" s="33"/>
      <c r="P102" s="33"/>
      <c r="Q102" s="33"/>
      <c r="R102" s="33"/>
      <c r="S102" s="33"/>
      <c r="T102" s="71"/>
      <c r="U102" s="160"/>
      <c r="V102" s="59"/>
      <c r="W102" s="59"/>
      <c r="X102" s="58"/>
      <c r="Y102" s="58"/>
      <c r="AD102" s="56"/>
    </row>
    <row r="103" spans="1:30" s="19" customFormat="1" x14ac:dyDescent="0.25">
      <c r="A103" s="138"/>
      <c r="B103" s="8"/>
      <c r="C103" s="1"/>
      <c r="D103" s="1"/>
      <c r="E103" s="1"/>
      <c r="F103" s="1"/>
      <c r="G103" s="1"/>
      <c r="H103" s="1"/>
      <c r="I103" s="1"/>
      <c r="J103" s="1"/>
      <c r="K103" s="33"/>
      <c r="L103" s="33"/>
      <c r="M103" s="33"/>
      <c r="N103" s="33"/>
      <c r="O103" s="33"/>
      <c r="P103" s="33"/>
      <c r="Q103" s="33"/>
      <c r="R103" s="33"/>
      <c r="S103" s="33"/>
      <c r="T103" s="71"/>
      <c r="U103" s="160"/>
      <c r="V103" s="59"/>
      <c r="W103" s="59"/>
      <c r="X103" s="58"/>
      <c r="Y103" s="58"/>
      <c r="AD103" s="56"/>
    </row>
    <row r="104" spans="1:30" s="19" customFormat="1" x14ac:dyDescent="0.25">
      <c r="A104" s="138"/>
      <c r="B104" s="8"/>
      <c r="C104" s="1"/>
      <c r="D104" s="1"/>
      <c r="E104" s="1"/>
      <c r="F104" s="1"/>
      <c r="G104" s="1"/>
      <c r="H104" s="1"/>
      <c r="I104" s="1"/>
      <c r="J104" s="1"/>
      <c r="K104" s="33"/>
      <c r="L104" s="33"/>
      <c r="M104" s="33"/>
      <c r="N104" s="33"/>
      <c r="O104" s="33"/>
      <c r="P104" s="33"/>
      <c r="Q104" s="33"/>
      <c r="R104" s="33"/>
      <c r="S104" s="33"/>
      <c r="T104" s="71"/>
      <c r="U104" s="160"/>
      <c r="V104" s="59"/>
      <c r="W104" s="59"/>
      <c r="X104" s="58"/>
      <c r="Y104" s="58"/>
      <c r="AD104" s="56"/>
    </row>
    <row r="105" spans="1:30" s="19" customFormat="1" x14ac:dyDescent="0.25">
      <c r="A105" s="138"/>
      <c r="B105" s="8"/>
      <c r="C105" s="1"/>
      <c r="D105" s="1"/>
      <c r="E105" s="1"/>
      <c r="F105" s="1"/>
      <c r="G105" s="1"/>
      <c r="H105" s="1"/>
      <c r="I105" s="1"/>
      <c r="J105" s="1"/>
      <c r="K105" s="33"/>
      <c r="L105" s="33"/>
      <c r="M105" s="33"/>
      <c r="N105" s="33"/>
      <c r="O105" s="33"/>
      <c r="P105" s="33"/>
      <c r="Q105" s="33"/>
      <c r="R105" s="33"/>
      <c r="S105" s="33"/>
      <c r="T105" s="71"/>
      <c r="U105" s="160"/>
      <c r="V105" s="59"/>
      <c r="W105" s="59"/>
      <c r="X105" s="58"/>
      <c r="Y105" s="58"/>
      <c r="AD105" s="56"/>
    </row>
    <row r="106" spans="1:30" s="19" customFormat="1" x14ac:dyDescent="0.25">
      <c r="A106" s="138"/>
      <c r="B106" s="8"/>
      <c r="C106" s="1"/>
      <c r="D106" s="1"/>
      <c r="E106" s="1"/>
      <c r="F106" s="1"/>
      <c r="G106" s="1"/>
      <c r="H106" s="1"/>
      <c r="I106" s="1"/>
      <c r="J106" s="1"/>
      <c r="K106" s="33"/>
      <c r="L106" s="33"/>
      <c r="M106" s="33"/>
      <c r="N106" s="33"/>
      <c r="O106" s="33"/>
      <c r="P106" s="33"/>
      <c r="Q106" s="33"/>
      <c r="R106" s="33"/>
      <c r="S106" s="33"/>
      <c r="T106" s="71"/>
      <c r="U106" s="160"/>
      <c r="V106" s="59"/>
      <c r="W106" s="59"/>
      <c r="X106" s="58"/>
      <c r="Y106" s="58"/>
      <c r="AD106" s="56"/>
    </row>
    <row r="107" spans="1:30" s="19" customFormat="1" x14ac:dyDescent="0.25">
      <c r="A107" s="138"/>
      <c r="B107" s="8"/>
      <c r="C107" s="1"/>
      <c r="D107" s="1"/>
      <c r="E107" s="1"/>
      <c r="F107" s="1"/>
      <c r="G107" s="1"/>
      <c r="H107" s="1"/>
      <c r="I107" s="1"/>
      <c r="J107" s="1"/>
      <c r="K107" s="33"/>
      <c r="L107" s="33"/>
      <c r="M107" s="33"/>
      <c r="N107" s="33"/>
      <c r="O107" s="33"/>
      <c r="P107" s="33"/>
      <c r="Q107" s="33"/>
      <c r="R107" s="33"/>
      <c r="S107" s="33"/>
      <c r="T107" s="71"/>
      <c r="U107" s="160"/>
      <c r="V107" s="59"/>
      <c r="W107" s="59"/>
      <c r="X107" s="58"/>
      <c r="Y107" s="58"/>
      <c r="AD107" s="56"/>
    </row>
    <row r="108" spans="1:30" s="19" customFormat="1" x14ac:dyDescent="0.25">
      <c r="A108" s="138"/>
      <c r="B108" s="8"/>
      <c r="C108" s="1"/>
      <c r="D108" s="1"/>
      <c r="E108" s="1"/>
      <c r="F108" s="1"/>
      <c r="G108" s="1"/>
      <c r="H108" s="1"/>
      <c r="I108" s="1"/>
      <c r="J108" s="1"/>
      <c r="K108" s="33"/>
      <c r="L108" s="33"/>
      <c r="M108" s="33"/>
      <c r="N108" s="33"/>
      <c r="O108" s="33"/>
      <c r="P108" s="33"/>
      <c r="Q108" s="33"/>
      <c r="R108" s="33"/>
      <c r="S108" s="33"/>
      <c r="T108" s="71"/>
      <c r="U108" s="160"/>
      <c r="V108" s="59"/>
      <c r="W108" s="59"/>
      <c r="X108" s="58"/>
      <c r="Y108" s="58"/>
      <c r="AD108" s="56"/>
    </row>
    <row r="109" spans="1:30" s="19" customFormat="1" x14ac:dyDescent="0.25">
      <c r="A109" s="138"/>
      <c r="B109" s="8"/>
      <c r="C109" s="1"/>
      <c r="D109" s="1"/>
      <c r="E109" s="1"/>
      <c r="F109" s="1"/>
      <c r="G109" s="1"/>
      <c r="H109" s="1"/>
      <c r="I109" s="1"/>
      <c r="J109" s="1"/>
      <c r="K109" s="33"/>
      <c r="L109" s="33"/>
      <c r="M109" s="33"/>
      <c r="N109" s="33"/>
      <c r="O109" s="33"/>
      <c r="P109" s="33"/>
      <c r="Q109" s="33"/>
      <c r="R109" s="33"/>
      <c r="S109" s="33"/>
      <c r="T109" s="71"/>
      <c r="U109" s="160"/>
      <c r="V109" s="59"/>
      <c r="W109" s="59"/>
      <c r="X109" s="58"/>
      <c r="Y109" s="58"/>
      <c r="AD109" s="56"/>
    </row>
    <row r="110" spans="1:30" s="19" customFormat="1" x14ac:dyDescent="0.25">
      <c r="A110" s="138"/>
      <c r="B110" s="8"/>
      <c r="C110" s="1"/>
      <c r="D110" s="1"/>
      <c r="E110" s="1"/>
      <c r="F110" s="1"/>
      <c r="G110" s="1"/>
      <c r="H110" s="1"/>
      <c r="I110" s="1"/>
      <c r="J110" s="1"/>
      <c r="K110" s="33"/>
      <c r="L110" s="33"/>
      <c r="M110" s="33"/>
      <c r="N110" s="33"/>
      <c r="O110" s="33"/>
      <c r="P110" s="33"/>
      <c r="Q110" s="33"/>
      <c r="R110" s="33"/>
      <c r="S110" s="33"/>
      <c r="T110" s="71"/>
      <c r="U110" s="160"/>
      <c r="V110" s="59"/>
      <c r="W110" s="59"/>
      <c r="X110" s="58"/>
      <c r="Y110" s="58"/>
      <c r="AD110" s="56"/>
    </row>
    <row r="111" spans="1:30" s="19" customFormat="1" ht="20.25" customHeight="1" x14ac:dyDescent="0.25">
      <c r="A111" s="138"/>
      <c r="B111" s="8"/>
      <c r="C111" s="1"/>
      <c r="D111" s="1"/>
      <c r="E111" s="1"/>
      <c r="F111" s="1"/>
      <c r="G111" s="1"/>
      <c r="H111" s="1"/>
      <c r="I111" s="1"/>
      <c r="J111" s="1"/>
      <c r="K111" s="33"/>
      <c r="L111" s="33"/>
      <c r="M111" s="33"/>
      <c r="N111" s="33"/>
      <c r="O111" s="33"/>
      <c r="P111" s="33"/>
      <c r="Q111" s="33"/>
      <c r="R111" s="33"/>
      <c r="S111" s="33"/>
      <c r="T111" s="71"/>
      <c r="U111" s="160"/>
      <c r="V111" s="59"/>
      <c r="W111" s="59"/>
      <c r="X111" s="58"/>
      <c r="Y111" s="58"/>
      <c r="AD111" s="56"/>
    </row>
    <row r="112" spans="1:30" s="19" customFormat="1" ht="36.75" customHeight="1" thickBot="1" x14ac:dyDescent="0.3">
      <c r="A112" s="138"/>
      <c r="B112" s="8"/>
      <c r="C112" s="130"/>
      <c r="D112" s="130"/>
      <c r="E112" s="130"/>
      <c r="F112" s="130"/>
      <c r="G112" s="130"/>
      <c r="H112" s="130"/>
      <c r="I112" s="130"/>
      <c r="J112" s="130"/>
      <c r="K112" s="131"/>
      <c r="L112" s="131"/>
      <c r="M112" s="131"/>
      <c r="N112" s="131"/>
      <c r="O112" s="131"/>
      <c r="P112" s="131"/>
      <c r="Q112" s="131"/>
      <c r="R112" s="131"/>
      <c r="S112" s="131"/>
      <c r="T112" s="71"/>
      <c r="U112" s="160"/>
      <c r="V112" s="59"/>
      <c r="W112" s="59"/>
      <c r="X112" s="58"/>
      <c r="Y112" s="58"/>
      <c r="AD112" s="56"/>
    </row>
    <row r="113" spans="1:30" s="19" customFormat="1" x14ac:dyDescent="0.25">
      <c r="A113" s="138"/>
      <c r="B113" s="8"/>
      <c r="C113" s="1"/>
      <c r="D113" s="1"/>
      <c r="E113" s="1"/>
      <c r="F113" s="1"/>
      <c r="G113" s="1"/>
      <c r="H113" s="1"/>
      <c r="I113" s="18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71"/>
      <c r="U113" s="160"/>
      <c r="V113" s="59"/>
      <c r="W113" s="59"/>
      <c r="X113" s="58"/>
      <c r="Y113" s="58"/>
      <c r="AD113" s="56"/>
    </row>
    <row r="114" spans="1:30" s="19" customFormat="1" x14ac:dyDescent="0.25">
      <c r="A114" s="138"/>
      <c r="B114" s="8"/>
      <c r="C114" s="1"/>
      <c r="D114" s="1"/>
      <c r="E114" s="1"/>
      <c r="F114" s="1"/>
      <c r="G114" s="1"/>
      <c r="H114" s="1"/>
      <c r="I114" s="18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71"/>
      <c r="U114" s="160"/>
      <c r="V114" s="59"/>
      <c r="W114" s="59"/>
      <c r="X114" s="58"/>
      <c r="Y114" s="58"/>
      <c r="AD114" s="56"/>
    </row>
    <row r="115" spans="1:30" s="19" customFormat="1" x14ac:dyDescent="0.25">
      <c r="A115" s="138"/>
      <c r="B115" s="8"/>
      <c r="C115" s="1"/>
      <c r="D115" s="1"/>
      <c r="E115" s="1"/>
      <c r="F115" s="1"/>
      <c r="G115" s="1"/>
      <c r="H115" s="1"/>
      <c r="I115" s="18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71"/>
      <c r="U115" s="160"/>
      <c r="V115" s="59"/>
      <c r="W115" s="59"/>
      <c r="X115" s="58"/>
      <c r="Y115" s="58"/>
      <c r="AD115" s="56"/>
    </row>
    <row r="116" spans="1:30" s="19" customFormat="1" x14ac:dyDescent="0.25">
      <c r="A116" s="138"/>
      <c r="B116" s="8"/>
      <c r="C116" s="1"/>
      <c r="D116" s="1"/>
      <c r="E116" s="1"/>
      <c r="F116" s="1"/>
      <c r="G116" s="1"/>
      <c r="H116" s="1"/>
      <c r="I116" s="18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71"/>
      <c r="U116" s="160"/>
      <c r="V116" s="59"/>
      <c r="W116" s="59"/>
      <c r="X116" s="58"/>
      <c r="Y116" s="58"/>
      <c r="AD116" s="56"/>
    </row>
    <row r="117" spans="1:30" s="19" customFormat="1" x14ac:dyDescent="0.25">
      <c r="A117" s="138"/>
      <c r="B117" s="8"/>
      <c r="C117" s="1"/>
      <c r="D117" s="1"/>
      <c r="E117" s="1"/>
      <c r="F117" s="1"/>
      <c r="G117" s="1"/>
      <c r="H117" s="1"/>
      <c r="I117" s="18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77"/>
      <c r="U117" s="161"/>
      <c r="V117" s="61"/>
      <c r="W117" s="61"/>
      <c r="X117" s="58"/>
      <c r="Y117" s="58"/>
      <c r="AD117" s="56"/>
    </row>
    <row r="118" spans="1:30" s="19" customFormat="1" ht="20.25" thickBot="1" x14ac:dyDescent="0.35">
      <c r="A118" s="138"/>
      <c r="B118" s="44"/>
      <c r="C118" s="48" t="s">
        <v>39</v>
      </c>
      <c r="D118" s="48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9"/>
      <c r="U118" s="138"/>
      <c r="AD118" s="56"/>
    </row>
    <row r="119" spans="1:30" s="19" customFormat="1" ht="16.5" thickTop="1" thickBot="1" x14ac:dyDescent="0.3">
      <c r="A119" s="138"/>
      <c r="B119" s="124"/>
      <c r="C119" s="49" t="s">
        <v>44</v>
      </c>
      <c r="D119" s="49"/>
      <c r="E119" s="1"/>
      <c r="F119" s="83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9"/>
      <c r="U119" s="138"/>
      <c r="AD119" s="56"/>
    </row>
    <row r="120" spans="1:30" s="19" customFormat="1" ht="60" x14ac:dyDescent="0.25">
      <c r="A120" s="138"/>
      <c r="B120" s="208" t="s">
        <v>65</v>
      </c>
      <c r="C120" s="121" t="s">
        <v>59</v>
      </c>
      <c r="D120" s="121" t="s">
        <v>60</v>
      </c>
      <c r="E120" s="121" t="s">
        <v>61</v>
      </c>
      <c r="F120" s="8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9"/>
      <c r="U120" s="138"/>
      <c r="AC120" s="56"/>
    </row>
    <row r="121" spans="1:30" s="19" customFormat="1" x14ac:dyDescent="0.25">
      <c r="A121" s="138"/>
      <c r="B121" s="209">
        <f>COUNTIFS('Wydane warunki'!$M:$M,"&lt;&gt;"&amp;"",'Wydane warunki'!$H:$H,"&gt;="&amp;K6,'Wydane warunki'!$H:$H,"&lt;="&amp;M6)</f>
        <v>5</v>
      </c>
      <c r="C121" s="154">
        <f>N15</f>
        <v>5</v>
      </c>
      <c r="D121" s="154">
        <f>N13</f>
        <v>5</v>
      </c>
      <c r="E121" s="154">
        <f>N11</f>
        <v>5</v>
      </c>
      <c r="F121" s="86" t="s">
        <v>47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9"/>
      <c r="U121" s="138"/>
      <c r="AC121" s="56"/>
    </row>
    <row r="122" spans="1:30" s="19" customFormat="1" x14ac:dyDescent="0.25">
      <c r="A122" s="138"/>
      <c r="B122" s="210">
        <f>SUMIFS('Wydane warunki'!H:H,'Wydane warunki'!$M:$M,"&lt;&gt;"&amp;"",'Wydane warunki'!$H:$H,"&gt;="&amp;K6,'Wydane warunki'!$H:$H,"&lt;="&amp;M6)/1000</f>
        <v>4.008</v>
      </c>
      <c r="C122" s="84">
        <f>N16</f>
        <v>4.008</v>
      </c>
      <c r="D122" s="84">
        <f>N14</f>
        <v>4.5629999999999997</v>
      </c>
      <c r="E122" s="84">
        <f>N12</f>
        <v>4.008</v>
      </c>
      <c r="F122" s="86" t="s">
        <v>43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9"/>
      <c r="U122" s="138"/>
      <c r="AC122" s="56"/>
    </row>
    <row r="123" spans="1:30" s="19" customFormat="1" x14ac:dyDescent="0.25">
      <c r="A123" s="138"/>
      <c r="B123" s="210"/>
      <c r="C123" s="153">
        <f>C121/B121</f>
        <v>1</v>
      </c>
      <c r="D123" s="153">
        <f>D121/B121</f>
        <v>1</v>
      </c>
      <c r="E123" s="153">
        <f>E121/B121</f>
        <v>1</v>
      </c>
      <c r="F123" s="86" t="s">
        <v>47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9"/>
      <c r="U123" s="138"/>
      <c r="AC123" s="56"/>
    </row>
    <row r="124" spans="1:30" s="19" customFormat="1" x14ac:dyDescent="0.25">
      <c r="A124" s="138"/>
      <c r="B124" s="124"/>
      <c r="C124" s="119">
        <f>C122/B122</f>
        <v>1</v>
      </c>
      <c r="D124" s="119">
        <f>D122/B122</f>
        <v>1.1384730538922154</v>
      </c>
      <c r="E124" s="119">
        <f>E122/B122</f>
        <v>1</v>
      </c>
      <c r="F124" s="86" t="s">
        <v>46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9"/>
      <c r="U124" s="138"/>
      <c r="AC124" s="56"/>
    </row>
    <row r="125" spans="1:30" s="19" customFormat="1" x14ac:dyDescent="0.25">
      <c r="A125" s="138"/>
      <c r="B125" s="124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9"/>
      <c r="U125" s="138"/>
      <c r="AD125" s="56"/>
    </row>
    <row r="126" spans="1:30" s="19" customFormat="1" x14ac:dyDescent="0.25">
      <c r="A126" s="138"/>
      <c r="B126" s="8"/>
      <c r="C126" s="50"/>
      <c r="D126" s="1"/>
      <c r="E126" s="15"/>
      <c r="F126" s="95"/>
      <c r="G126" s="96"/>
      <c r="H126" s="1"/>
      <c r="I126" s="15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"/>
      <c r="U126" s="138"/>
      <c r="AD126" s="56"/>
    </row>
    <row r="127" spans="1:30" s="19" customFormat="1" x14ac:dyDescent="0.25">
      <c r="A127" s="138"/>
      <c r="B127" s="8"/>
      <c r="C127" s="50"/>
      <c r="D127" s="1"/>
      <c r="E127" s="15"/>
      <c r="F127" s="95"/>
      <c r="G127" s="96"/>
      <c r="H127" s="1"/>
      <c r="I127" s="15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9"/>
      <c r="U127" s="138"/>
      <c r="AD127" s="56"/>
    </row>
    <row r="128" spans="1:30" s="19" customFormat="1" x14ac:dyDescent="0.25">
      <c r="A128" s="138"/>
      <c r="B128" s="8"/>
      <c r="C128" s="50"/>
      <c r="D128" s="1"/>
      <c r="E128" s="15"/>
      <c r="F128" s="95"/>
      <c r="G128" s="96"/>
      <c r="H128" s="1"/>
      <c r="I128" s="15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9"/>
      <c r="U128" s="138"/>
      <c r="AD128" s="56"/>
    </row>
    <row r="129" spans="1:32" s="19" customFormat="1" x14ac:dyDescent="0.25">
      <c r="A129" s="138"/>
      <c r="B129" s="8"/>
      <c r="C129" s="50"/>
      <c r="D129" s="1"/>
      <c r="E129" s="15"/>
      <c r="F129" s="95"/>
      <c r="G129" s="96"/>
      <c r="H129" s="1"/>
      <c r="I129" s="15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9"/>
      <c r="U129" s="138"/>
      <c r="AD129" s="56"/>
    </row>
    <row r="130" spans="1:32" s="19" customFormat="1" x14ac:dyDescent="0.25">
      <c r="A130" s="138"/>
      <c r="B130" s="8"/>
      <c r="C130" s="50"/>
      <c r="D130" s="1"/>
      <c r="E130" s="15"/>
      <c r="F130" s="95"/>
      <c r="G130" s="96"/>
      <c r="H130" s="1"/>
      <c r="I130" s="15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"/>
      <c r="U130" s="138"/>
      <c r="AD130" s="56"/>
    </row>
    <row r="131" spans="1:32" s="19" customFormat="1" x14ac:dyDescent="0.25">
      <c r="A131" s="138"/>
      <c r="B131" s="8"/>
      <c r="C131" s="50"/>
      <c r="D131" s="1"/>
      <c r="E131" s="15"/>
      <c r="F131" s="95"/>
      <c r="G131" s="96"/>
      <c r="H131" s="1"/>
      <c r="I131" s="15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9"/>
      <c r="U131" s="138"/>
      <c r="AD131" s="56"/>
    </row>
    <row r="132" spans="1:32" s="19" customFormat="1" x14ac:dyDescent="0.25">
      <c r="A132" s="138"/>
      <c r="B132" s="8"/>
      <c r="C132" s="50"/>
      <c r="D132" s="1"/>
      <c r="E132" s="15"/>
      <c r="F132" s="95"/>
      <c r="G132" s="96"/>
      <c r="H132" s="1"/>
      <c r="I132" s="15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9"/>
      <c r="U132" s="138"/>
      <c r="AD132" s="56"/>
    </row>
    <row r="133" spans="1:32" s="19" customFormat="1" x14ac:dyDescent="0.25">
      <c r="A133" s="138"/>
      <c r="B133" s="8"/>
      <c r="C133" s="50"/>
      <c r="D133" s="1"/>
      <c r="E133" s="15"/>
      <c r="F133" s="95"/>
      <c r="G133" s="96"/>
      <c r="H133" s="1"/>
      <c r="I133" s="15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9"/>
      <c r="U133" s="138"/>
      <c r="AD133" s="56"/>
    </row>
    <row r="134" spans="1:32" s="19" customFormat="1" x14ac:dyDescent="0.25">
      <c r="A134" s="138"/>
      <c r="B134" s="8"/>
      <c r="C134" s="50"/>
      <c r="D134" s="1"/>
      <c r="E134" s="15"/>
      <c r="F134" s="95"/>
      <c r="G134" s="96"/>
      <c r="H134" s="1"/>
      <c r="I134" s="15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9"/>
      <c r="U134" s="138"/>
      <c r="AD134" s="56"/>
    </row>
    <row r="135" spans="1:32" s="19" customFormat="1" x14ac:dyDescent="0.25">
      <c r="A135" s="138"/>
      <c r="B135" s="8"/>
      <c r="C135" s="50"/>
      <c r="D135" s="1"/>
      <c r="E135" s="15"/>
      <c r="F135" s="95"/>
      <c r="G135" s="96"/>
      <c r="H135" s="1"/>
      <c r="I135" s="15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138"/>
      <c r="AD135" s="56"/>
    </row>
    <row r="136" spans="1:32" s="19" customFormat="1" ht="18.75" x14ac:dyDescent="0.25">
      <c r="A136" s="138"/>
      <c r="B136" s="8"/>
      <c r="C136" s="50"/>
      <c r="D136" s="1"/>
      <c r="E136" s="15"/>
      <c r="F136" s="95"/>
      <c r="G136" s="96"/>
      <c r="H136" s="1"/>
      <c r="I136" s="15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43"/>
      <c r="U136" s="156"/>
      <c r="V136" s="21"/>
      <c r="W136" s="21"/>
      <c r="X136" s="21"/>
      <c r="Y136" s="21"/>
      <c r="Z136" s="21"/>
      <c r="AA136" s="21"/>
      <c r="AB136" s="21"/>
      <c r="AC136" s="21"/>
      <c r="AD136" s="53"/>
    </row>
    <row r="137" spans="1:32" s="19" customFormat="1" x14ac:dyDescent="0.25">
      <c r="A137" s="138"/>
      <c r="B137" s="8"/>
      <c r="C137" s="50"/>
      <c r="D137" s="1"/>
      <c r="E137" s="15"/>
      <c r="F137" s="95"/>
      <c r="G137" s="96"/>
      <c r="H137" s="1"/>
      <c r="I137" s="15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9"/>
      <c r="U137" s="138"/>
      <c r="AD137" s="56"/>
    </row>
    <row r="138" spans="1:32" s="19" customFormat="1" ht="19.5" customHeight="1" x14ac:dyDescent="0.25">
      <c r="A138" s="138"/>
      <c r="B138" s="8"/>
      <c r="C138" s="1"/>
      <c r="D138" s="1"/>
      <c r="E138" s="29"/>
      <c r="F138" s="38"/>
      <c r="G138" s="39"/>
      <c r="H138" s="39"/>
      <c r="I138" s="39"/>
      <c r="J138" s="39"/>
      <c r="K138" s="1"/>
      <c r="L138" s="29"/>
      <c r="M138" s="38"/>
      <c r="N138" s="39"/>
      <c r="O138" s="39"/>
      <c r="P138" s="39"/>
      <c r="Q138" s="39"/>
      <c r="R138" s="39"/>
      <c r="S138" s="39"/>
      <c r="T138" s="78"/>
      <c r="U138" s="138"/>
      <c r="V138" s="64"/>
      <c r="W138" s="65"/>
      <c r="X138" s="22"/>
      <c r="Y138" s="22"/>
      <c r="Z138" s="22"/>
      <c r="AA138" s="22"/>
      <c r="AD138" s="56"/>
      <c r="AE138" s="63"/>
      <c r="AF138" s="63"/>
    </row>
    <row r="139" spans="1:32" s="19" customFormat="1" ht="19.5" customHeight="1" x14ac:dyDescent="0.25">
      <c r="A139" s="138"/>
      <c r="B139" s="8"/>
      <c r="C139" s="1"/>
      <c r="D139" s="1"/>
      <c r="E139" s="29"/>
      <c r="F139" s="38"/>
      <c r="G139" s="40"/>
      <c r="H139" s="40"/>
      <c r="I139" s="40"/>
      <c r="J139" s="40"/>
      <c r="K139" s="1"/>
      <c r="L139" s="29"/>
      <c r="M139" s="38"/>
      <c r="N139" s="40"/>
      <c r="O139" s="40"/>
      <c r="P139" s="40"/>
      <c r="Q139" s="40"/>
      <c r="R139" s="40"/>
      <c r="S139" s="40"/>
      <c r="T139" s="79"/>
      <c r="U139" s="138"/>
      <c r="V139" s="64"/>
      <c r="W139" s="65"/>
      <c r="X139" s="66"/>
      <c r="Y139" s="66"/>
      <c r="Z139" s="66"/>
      <c r="AA139" s="66"/>
      <c r="AD139" s="56"/>
      <c r="AE139" s="63"/>
      <c r="AF139" s="63"/>
    </row>
    <row r="140" spans="1:32" s="19" customFormat="1" x14ac:dyDescent="0.25">
      <c r="A140" s="138"/>
      <c r="B140" s="8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9"/>
      <c r="U140" s="138"/>
      <c r="AD140" s="56"/>
      <c r="AE140" s="63"/>
      <c r="AF140" s="63"/>
    </row>
    <row r="141" spans="1:32" s="19" customFormat="1" ht="15.75" thickBot="1" x14ac:dyDescent="0.3">
      <c r="A141" s="138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47"/>
      <c r="U141" s="138"/>
      <c r="AD141" s="56"/>
      <c r="AE141" s="63"/>
      <c r="AF141" s="63"/>
    </row>
    <row r="142" spans="1:32" s="147" customFormat="1" x14ac:dyDescent="0.25">
      <c r="AD142" s="177"/>
      <c r="AE142" s="178"/>
      <c r="AF142" s="178"/>
    </row>
    <row r="143" spans="1:32" s="147" customFormat="1" x14ac:dyDescent="0.25">
      <c r="B143" s="247" t="s">
        <v>95</v>
      </c>
      <c r="C143" s="146" t="s">
        <v>125</v>
      </c>
      <c r="AD143" s="177"/>
      <c r="AE143" s="178"/>
      <c r="AF143" s="178"/>
    </row>
    <row r="144" spans="1:32" s="147" customFormat="1" ht="18.75" hidden="1" x14ac:dyDescent="0.3">
      <c r="E144" s="179"/>
      <c r="AD144" s="177"/>
      <c r="AE144" s="178"/>
      <c r="AF144" s="178"/>
    </row>
    <row r="145" spans="2:32" s="147" customFormat="1" hidden="1" x14ac:dyDescent="0.25">
      <c r="AD145" s="177"/>
      <c r="AE145" s="178"/>
      <c r="AF145" s="178"/>
    </row>
    <row r="146" spans="2:32" s="147" customFormat="1" ht="18.75" hidden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80"/>
      <c r="AE146" s="178"/>
      <c r="AF146" s="178"/>
    </row>
    <row r="147" spans="2:32" s="147" customFormat="1" hidden="1" x14ac:dyDescent="0.25">
      <c r="AD147" s="177"/>
      <c r="AE147" s="178"/>
      <c r="AF147" s="178"/>
    </row>
    <row r="148" spans="2:32" s="147" customFormat="1" hidden="1" x14ac:dyDescent="0.25">
      <c r="AD148" s="177"/>
      <c r="AE148" s="178"/>
      <c r="AF148" s="178"/>
    </row>
    <row r="149" spans="2:32" s="147" customFormat="1" ht="30" hidden="1" customHeight="1" x14ac:dyDescent="0.25">
      <c r="F149" s="181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82"/>
      <c r="U149" s="163"/>
      <c r="V149" s="182"/>
      <c r="W149" s="163"/>
      <c r="X149" s="163"/>
      <c r="Y149" s="163"/>
      <c r="AD149" s="177"/>
      <c r="AE149" s="178"/>
      <c r="AF149" s="178"/>
    </row>
    <row r="150" spans="2:32" s="147" customFormat="1" ht="60" hidden="1" customHeight="1" x14ac:dyDescent="0.25">
      <c r="F150" s="183"/>
      <c r="G150" s="181"/>
      <c r="H150" s="164"/>
      <c r="I150" s="181"/>
      <c r="J150" s="164"/>
      <c r="K150" s="181"/>
      <c r="L150" s="164"/>
      <c r="M150" s="181"/>
      <c r="N150" s="164"/>
      <c r="O150" s="164"/>
      <c r="P150" s="164"/>
      <c r="Q150" s="181"/>
      <c r="R150" s="181"/>
      <c r="S150" s="164"/>
      <c r="T150" s="181"/>
      <c r="U150" s="164"/>
      <c r="V150" s="184"/>
      <c r="W150" s="164"/>
      <c r="X150" s="185"/>
      <c r="Y150" s="186"/>
      <c r="AD150" s="177"/>
      <c r="AE150" s="178"/>
      <c r="AF150" s="178"/>
    </row>
    <row r="151" spans="2:32" s="147" customFormat="1" ht="60" hidden="1" customHeight="1" x14ac:dyDescent="0.25">
      <c r="F151" s="183"/>
      <c r="G151" s="181"/>
      <c r="H151" s="164"/>
      <c r="I151" s="181"/>
      <c r="J151" s="164"/>
      <c r="K151" s="181"/>
      <c r="L151" s="164"/>
      <c r="M151" s="181"/>
      <c r="N151" s="164"/>
      <c r="O151" s="164"/>
      <c r="P151" s="164"/>
      <c r="Q151" s="181"/>
      <c r="R151" s="181"/>
      <c r="S151" s="164"/>
      <c r="T151" s="181"/>
      <c r="U151" s="164"/>
      <c r="V151" s="184"/>
      <c r="W151" s="164"/>
      <c r="X151" s="185"/>
      <c r="Y151" s="186"/>
      <c r="AD151" s="177"/>
      <c r="AE151" s="178"/>
      <c r="AF151" s="178"/>
    </row>
    <row r="152" spans="2:32" s="147" customFormat="1" ht="60" hidden="1" customHeight="1" x14ac:dyDescent="0.25">
      <c r="F152" s="183"/>
      <c r="G152" s="181"/>
      <c r="H152" s="164"/>
      <c r="I152" s="181"/>
      <c r="J152" s="164"/>
      <c r="K152" s="181"/>
      <c r="L152" s="164"/>
      <c r="M152" s="181"/>
      <c r="N152" s="164"/>
      <c r="O152" s="164"/>
      <c r="P152" s="164"/>
      <c r="Q152" s="181"/>
      <c r="R152" s="181"/>
      <c r="S152" s="164"/>
      <c r="T152" s="181"/>
      <c r="U152" s="164"/>
      <c r="V152" s="184"/>
      <c r="W152" s="164"/>
      <c r="X152" s="185"/>
      <c r="Y152" s="186"/>
      <c r="AD152" s="177"/>
      <c r="AE152" s="178"/>
      <c r="AF152" s="178"/>
    </row>
    <row r="153" spans="2:32" s="147" customFormat="1" hidden="1" x14ac:dyDescent="0.25">
      <c r="AD153" s="177"/>
      <c r="AE153" s="178"/>
      <c r="AF153" s="178"/>
    </row>
    <row r="154" spans="2:32" s="147" customFormat="1" hidden="1" x14ac:dyDescent="0.25">
      <c r="AD154" s="177"/>
      <c r="AE154" s="178"/>
      <c r="AF154" s="178"/>
    </row>
    <row r="155" spans="2:32" s="147" customFormat="1" hidden="1" x14ac:dyDescent="0.25">
      <c r="AD155" s="177"/>
      <c r="AE155" s="178"/>
      <c r="AF155" s="178"/>
    </row>
    <row r="156" spans="2:32" s="147" customFormat="1" hidden="1" x14ac:dyDescent="0.25">
      <c r="AD156" s="177"/>
    </row>
    <row r="157" spans="2:32" s="147" customFormat="1" hidden="1" x14ac:dyDescent="0.25">
      <c r="AD157" s="177"/>
    </row>
    <row r="158" spans="2:32" s="147" customFormat="1" hidden="1" x14ac:dyDescent="0.25">
      <c r="AD158" s="177"/>
    </row>
    <row r="159" spans="2:32" s="147" customFormat="1" hidden="1" x14ac:dyDescent="0.25">
      <c r="AD159" s="177"/>
    </row>
    <row r="160" spans="2:32" s="147" customFormat="1" hidden="1" x14ac:dyDescent="0.25">
      <c r="AD160" s="177"/>
    </row>
    <row r="161" spans="2:30" s="147" customFormat="1" hidden="1" x14ac:dyDescent="0.25">
      <c r="AD161" s="177"/>
    </row>
    <row r="162" spans="2:30" s="147" customFormat="1" hidden="1" x14ac:dyDescent="0.25">
      <c r="AD162" s="177"/>
    </row>
    <row r="163" spans="2:30" s="147" customFormat="1" hidden="1" x14ac:dyDescent="0.25">
      <c r="AD163" s="177"/>
    </row>
    <row r="164" spans="2:30" s="147" customFormat="1" hidden="1" x14ac:dyDescent="0.25">
      <c r="AD164" s="177"/>
    </row>
    <row r="165" spans="2:30" s="147" customFormat="1" hidden="1" x14ac:dyDescent="0.25">
      <c r="AD165" s="177"/>
    </row>
    <row r="166" spans="2:30" s="147" customFormat="1" hidden="1" x14ac:dyDescent="0.25">
      <c r="AD166" s="177"/>
    </row>
    <row r="167" spans="2:30" s="147" customFormat="1" hidden="1" x14ac:dyDescent="0.25">
      <c r="AD167" s="177"/>
    </row>
    <row r="168" spans="2:30" s="147" customFormat="1" hidden="1" x14ac:dyDescent="0.25">
      <c r="AD168" s="177"/>
    </row>
    <row r="169" spans="2:30" s="147" customFormat="1" hidden="1" x14ac:dyDescent="0.25">
      <c r="AD169" s="177"/>
    </row>
    <row r="170" spans="2:30" s="147" customFormat="1" hidden="1" x14ac:dyDescent="0.25">
      <c r="AD170" s="177"/>
    </row>
    <row r="171" spans="2:30" s="147" customFormat="1" hidden="1" x14ac:dyDescent="0.25">
      <c r="AD171" s="177"/>
    </row>
    <row r="172" spans="2:30" s="147" customFormat="1" hidden="1" x14ac:dyDescent="0.25">
      <c r="AD172" s="177"/>
    </row>
    <row r="173" spans="2:30" s="147" customFormat="1" hidden="1" x14ac:dyDescent="0.25">
      <c r="AD173" s="177"/>
    </row>
    <row r="174" spans="2:30" s="147" customFormat="1" hidden="1" x14ac:dyDescent="0.25">
      <c r="B174" s="187"/>
      <c r="AD174" s="177"/>
    </row>
    <row r="175" spans="2:30" s="147" customFormat="1" hidden="1" x14ac:dyDescent="0.25">
      <c r="B175" s="187"/>
      <c r="AD175" s="177"/>
    </row>
    <row r="176" spans="2:30" s="147" customFormat="1" hidden="1" x14ac:dyDescent="0.25">
      <c r="B176" s="187"/>
      <c r="AD176" s="177"/>
    </row>
    <row r="177" spans="2:30" s="147" customFormat="1" hidden="1" x14ac:dyDescent="0.25">
      <c r="B177" s="187"/>
      <c r="AD177" s="177"/>
    </row>
    <row r="178" spans="2:30" s="147" customFormat="1" hidden="1" x14ac:dyDescent="0.25">
      <c r="B178" s="187"/>
      <c r="AD178" s="177"/>
    </row>
    <row r="179" spans="2:30" s="147" customFormat="1" hidden="1" x14ac:dyDescent="0.25">
      <c r="B179" s="187"/>
      <c r="AD179" s="177"/>
    </row>
    <row r="180" spans="2:30" s="147" customFormat="1" hidden="1" x14ac:dyDescent="0.25">
      <c r="B180" s="187"/>
      <c r="AD180" s="177"/>
    </row>
    <row r="181" spans="2:30" s="147" customFormat="1" hidden="1" x14ac:dyDescent="0.25">
      <c r="B181" s="187"/>
      <c r="AD181" s="177"/>
    </row>
    <row r="182" spans="2:30" s="147" customFormat="1" hidden="1" x14ac:dyDescent="0.25">
      <c r="B182" s="187"/>
      <c r="AD182" s="177"/>
    </row>
    <row r="183" spans="2:30" s="147" customFormat="1" hidden="1" x14ac:dyDescent="0.25">
      <c r="B183" s="187"/>
      <c r="AD183" s="177"/>
    </row>
    <row r="184" spans="2:30" s="147" customFormat="1" ht="15.75" hidden="1" thickBot="1" x14ac:dyDescent="0.3">
      <c r="B184" s="187"/>
      <c r="AD184" s="177"/>
    </row>
    <row r="185" spans="2:30" s="147" customFormat="1" ht="15.75" hidden="1" thickBot="1" x14ac:dyDescent="0.3">
      <c r="B185" s="188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321" t="s">
        <v>26</v>
      </c>
      <c r="AA185" s="322"/>
      <c r="AB185" s="322"/>
      <c r="AC185" s="322"/>
      <c r="AD185" s="323"/>
    </row>
    <row r="186" spans="2:30" s="147" customFormat="1" hidden="1" x14ac:dyDescent="0.25"/>
    <row r="187" spans="2:30" s="147" customFormat="1" hidden="1" x14ac:dyDescent="0.25"/>
    <row r="188" spans="2:30" s="147" customFormat="1" hidden="1" x14ac:dyDescent="0.25"/>
    <row r="189" spans="2:30" s="147" customFormat="1" hidden="1" x14ac:dyDescent="0.25"/>
    <row r="190" spans="2:30" s="147" customFormat="1" hidden="1" x14ac:dyDescent="0.25"/>
    <row r="191" spans="2:30" s="147" customFormat="1" hidden="1" x14ac:dyDescent="0.25"/>
    <row r="192" spans="2:30" s="147" customFormat="1" hidden="1" x14ac:dyDescent="0.25"/>
    <row r="193" s="147" customFormat="1" hidden="1" x14ac:dyDescent="0.25"/>
    <row r="194" s="147" customFormat="1" hidden="1" x14ac:dyDescent="0.25"/>
    <row r="195" s="147" customFormat="1" hidden="1" x14ac:dyDescent="0.25"/>
    <row r="196" s="147" customFormat="1" hidden="1" x14ac:dyDescent="0.25"/>
    <row r="197" s="147" customFormat="1" hidden="1" x14ac:dyDescent="0.25"/>
    <row r="198" s="147" customFormat="1" hidden="1" x14ac:dyDescent="0.25"/>
    <row r="199" s="147" customFormat="1" hidden="1" x14ac:dyDescent="0.25"/>
    <row r="200" s="147" customFormat="1" hidden="1" x14ac:dyDescent="0.25"/>
    <row r="201" s="147" customFormat="1" hidden="1" x14ac:dyDescent="0.25"/>
    <row r="202" s="147" customFormat="1" hidden="1" x14ac:dyDescent="0.25"/>
    <row r="203" s="147" customFormat="1" hidden="1" x14ac:dyDescent="0.25"/>
    <row r="204" s="147" customFormat="1" hidden="1" x14ac:dyDescent="0.25"/>
    <row r="205" s="147" customFormat="1" hidden="1" x14ac:dyDescent="0.25"/>
    <row r="206" s="147" customFormat="1" hidden="1" x14ac:dyDescent="0.25"/>
    <row r="207" s="147" customFormat="1" hidden="1" x14ac:dyDescent="0.25"/>
    <row r="208" s="147" customFormat="1" hidden="1" x14ac:dyDescent="0.25"/>
    <row r="209" s="147" customFormat="1" hidden="1" x14ac:dyDescent="0.25"/>
    <row r="210" s="147" customFormat="1" hidden="1" x14ac:dyDescent="0.25"/>
    <row r="211" s="147" customFormat="1" hidden="1" x14ac:dyDescent="0.25"/>
    <row r="212" s="147" customFormat="1" hidden="1" x14ac:dyDescent="0.25"/>
    <row r="213" s="147" customFormat="1" x14ac:dyDescent="0.25"/>
    <row r="214" s="147" customFormat="1" hidden="1" x14ac:dyDescent="0.25"/>
    <row r="215" s="147" customFormat="1" hidden="1" x14ac:dyDescent="0.25"/>
    <row r="216" s="147" customFormat="1" hidden="1" x14ac:dyDescent="0.25"/>
    <row r="217" s="147" customFormat="1" hidden="1" x14ac:dyDescent="0.25"/>
    <row r="218" s="147" customFormat="1" hidden="1" x14ac:dyDescent="0.25"/>
    <row r="219" s="147" customFormat="1" hidden="1" x14ac:dyDescent="0.25"/>
    <row r="220" s="147" customFormat="1" hidden="1" x14ac:dyDescent="0.25"/>
    <row r="221" s="147" customFormat="1" hidden="1" x14ac:dyDescent="0.25"/>
    <row r="222" s="147" customFormat="1" hidden="1" x14ac:dyDescent="0.25"/>
    <row r="223" s="147" customFormat="1" hidden="1" x14ac:dyDescent="0.25"/>
    <row r="224" s="147" customFormat="1" hidden="1" x14ac:dyDescent="0.25"/>
    <row r="225" spans="2:20" s="147" customFormat="1" hidden="1" x14ac:dyDescent="0.25"/>
    <row r="226" spans="2:20" s="147" customFormat="1" hidden="1" x14ac:dyDescent="0.25"/>
    <row r="227" spans="2:20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</row>
    <row r="228" spans="2:20" hidden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</row>
    <row r="229" spans="2:20" hidden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</row>
    <row r="230" spans="2:20" hidden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</row>
    <row r="231" spans="2:20" hidden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</row>
    <row r="232" spans="2:20" hidden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</row>
    <row r="233" spans="2:20" hidden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</row>
    <row r="234" spans="2:20" hidden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</row>
    <row r="235" spans="2:20" hidden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</row>
    <row r="236" spans="2:20" x14ac:dyDescent="0.25"/>
  </sheetData>
  <mergeCells count="4">
    <mergeCell ref="Z185:AD185"/>
    <mergeCell ref="B2:T2"/>
    <mergeCell ref="B3:T3"/>
    <mergeCell ref="B4:D4"/>
  </mergeCells>
  <phoneticPr fontId="49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4"/>
  <dimension ref="A1:AH342"/>
  <sheetViews>
    <sheetView zoomScale="70" zoomScaleNormal="70" workbookViewId="0"/>
  </sheetViews>
  <sheetFormatPr defaultColWidth="0" defaultRowHeight="15" zeroHeight="1" x14ac:dyDescent="0.25"/>
  <cols>
    <col min="1" max="1" width="10.7109375" style="138" customWidth="1"/>
    <col min="2" max="20" width="18.28515625" style="106" customWidth="1"/>
    <col min="21" max="21" width="10.7109375" style="138" customWidth="1"/>
    <col min="22" max="22" width="10.5703125" style="106" hidden="1" customWidth="1"/>
    <col min="23" max="23" width="9.140625" style="106" hidden="1" customWidth="1"/>
    <col min="24" max="24" width="10" style="106" hidden="1" customWidth="1"/>
    <col min="25" max="25" width="9.140625" style="106" hidden="1" customWidth="1"/>
    <col min="26" max="26" width="18.7109375" style="106" hidden="1" customWidth="1"/>
    <col min="27" max="27" width="10.5703125" style="106" hidden="1" customWidth="1"/>
    <col min="28" max="28" width="9.140625" style="106" hidden="1" customWidth="1"/>
    <col min="29" max="29" width="10" style="106" hidden="1" customWidth="1"/>
    <col min="30" max="30" width="9.140625" style="106" hidden="1" customWidth="1"/>
    <col min="31" max="34" width="18.7109375" style="106" hidden="1" customWidth="1"/>
    <col min="35" max="16384" width="9.140625" style="106" hidden="1"/>
  </cols>
  <sheetData>
    <row r="1" spans="1:21" s="138" customFormat="1" x14ac:dyDescent="0.25"/>
    <row r="2" spans="1:21" s="2" customFormat="1" ht="46.5" customHeight="1" x14ac:dyDescent="0.25">
      <c r="A2" s="138"/>
      <c r="B2" s="324" t="s">
        <v>21</v>
      </c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138"/>
    </row>
    <row r="3" spans="1:21" s="2" customFormat="1" ht="15.75" thickBot="1" x14ac:dyDescent="0.3">
      <c r="A3" s="138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38"/>
    </row>
    <row r="4" spans="1:21" s="2" customFormat="1" ht="15.75" thickBot="1" x14ac:dyDescent="0.3">
      <c r="A4" s="138"/>
      <c r="B4" s="334" t="s">
        <v>190</v>
      </c>
      <c r="C4" s="335"/>
      <c r="D4" s="336"/>
      <c r="E4" s="1"/>
      <c r="F4" s="1"/>
      <c r="G4" s="14"/>
      <c r="H4" s="215"/>
      <c r="I4" s="215"/>
      <c r="J4" s="215"/>
      <c r="K4" s="215"/>
      <c r="L4" s="215"/>
      <c r="M4" s="215"/>
      <c r="N4" s="215"/>
      <c r="O4" s="14"/>
      <c r="P4" s="204"/>
      <c r="Q4" s="204"/>
      <c r="R4" s="204"/>
      <c r="S4" s="204"/>
      <c r="T4" s="205"/>
      <c r="U4" s="138"/>
    </row>
    <row r="5" spans="1:21" s="2" customFormat="1" x14ac:dyDescent="0.25">
      <c r="A5" s="138"/>
      <c r="B5" s="8"/>
      <c r="C5" s="1"/>
      <c r="D5" s="1"/>
      <c r="E5" s="1"/>
      <c r="F5" s="1"/>
      <c r="G5" s="14"/>
      <c r="H5" s="215"/>
      <c r="I5" s="216"/>
      <c r="J5" s="215"/>
      <c r="K5" s="215"/>
      <c r="L5" s="215"/>
      <c r="M5" s="215"/>
      <c r="N5" s="215"/>
      <c r="O5" s="14"/>
      <c r="P5" s="204"/>
      <c r="Q5" s="204"/>
      <c r="R5" s="204"/>
      <c r="S5" s="204"/>
      <c r="T5" s="205"/>
      <c r="U5" s="138"/>
    </row>
    <row r="6" spans="1:21" s="2" customFormat="1" x14ac:dyDescent="0.25">
      <c r="A6" s="138"/>
      <c r="B6" s="8"/>
      <c r="C6" s="1"/>
      <c r="D6" s="1"/>
      <c r="E6" s="1"/>
      <c r="F6" s="1"/>
      <c r="G6" s="14"/>
      <c r="H6" s="215"/>
      <c r="I6" s="31">
        <v>42005</v>
      </c>
      <c r="J6" s="31">
        <v>44197</v>
      </c>
      <c r="K6" s="31">
        <v>44562</v>
      </c>
      <c r="L6" s="31">
        <v>44927</v>
      </c>
      <c r="M6" s="31">
        <v>45292</v>
      </c>
      <c r="N6" s="217"/>
      <c r="O6" s="31"/>
      <c r="P6" s="204"/>
      <c r="Q6" s="204"/>
      <c r="R6" s="204"/>
      <c r="S6" s="204"/>
      <c r="T6" s="205"/>
      <c r="U6" s="138"/>
    </row>
    <row r="7" spans="1:21" s="2" customFormat="1" x14ac:dyDescent="0.25">
      <c r="A7" s="138"/>
      <c r="B7" s="8"/>
      <c r="C7" s="1"/>
      <c r="D7" s="1"/>
      <c r="E7" s="1"/>
      <c r="F7" s="1"/>
      <c r="G7" s="14"/>
      <c r="H7" s="215"/>
      <c r="I7" s="31">
        <v>42369</v>
      </c>
      <c r="J7" s="31">
        <v>44561</v>
      </c>
      <c r="K7" s="31">
        <v>44926</v>
      </c>
      <c r="L7" s="31">
        <v>45291</v>
      </c>
      <c r="M7" s="31">
        <v>45657</v>
      </c>
      <c r="N7" s="215"/>
      <c r="O7" s="31"/>
      <c r="P7" s="204"/>
      <c r="Q7" s="204"/>
      <c r="R7" s="204"/>
      <c r="S7" s="204"/>
      <c r="T7" s="205"/>
      <c r="U7" s="138"/>
    </row>
    <row r="8" spans="1:21" s="2" customFormat="1" ht="19.5" thickBot="1" x14ac:dyDescent="0.35">
      <c r="A8" s="138"/>
      <c r="B8" s="8"/>
      <c r="C8" s="1"/>
      <c r="D8" s="1"/>
      <c r="E8" s="1"/>
      <c r="F8" s="1"/>
      <c r="G8" s="1"/>
      <c r="H8" s="41"/>
      <c r="I8" s="41"/>
      <c r="J8" s="133">
        <v>2021</v>
      </c>
      <c r="K8" s="99">
        <v>2022</v>
      </c>
      <c r="L8" s="133">
        <v>2023</v>
      </c>
      <c r="M8" s="99" t="s">
        <v>119</v>
      </c>
      <c r="N8" s="100" t="s">
        <v>22</v>
      </c>
      <c r="O8" s="203"/>
      <c r="P8" s="204"/>
      <c r="Q8" s="204"/>
      <c r="R8" s="204"/>
      <c r="S8" s="204"/>
      <c r="T8" s="205"/>
      <c r="U8" s="138"/>
    </row>
    <row r="9" spans="1:21" s="2" customFormat="1" ht="60" customHeight="1" thickTop="1" x14ac:dyDescent="0.25">
      <c r="A9" s="138"/>
      <c r="B9" s="8"/>
      <c r="C9" s="1"/>
      <c r="D9" s="1"/>
      <c r="E9" s="1"/>
      <c r="F9" s="1"/>
      <c r="G9" s="1"/>
      <c r="H9" s="42" t="s">
        <v>57</v>
      </c>
      <c r="I9" s="150" t="s">
        <v>28</v>
      </c>
      <c r="J9" s="239">
        <f>COUNTIFS('Wydane warunki'!$I:$I,"&gt;="&amp;J6,'Wydane warunki'!$I:$I,"&lt;="&amp;J7)</f>
        <v>0</v>
      </c>
      <c r="K9" s="239">
        <f>COUNTIFS('Wydane warunki'!$I:$I,"&gt;="&amp;K6,'Wydane warunki'!$I:$I,"&lt;="&amp;K7)</f>
        <v>0</v>
      </c>
      <c r="L9" s="239">
        <f>COUNTIFS('Wydane warunki'!$I:$I,"&gt;="&amp;L6,'Wydane warunki'!$I:$I,"&lt;="&amp;L7)</f>
        <v>3</v>
      </c>
      <c r="M9" s="239">
        <f>COUNTIFS('Wydane warunki'!$I:$I,"&gt;="&amp;M6,'Wydane warunki'!$I:$I,"&lt;="&amp;M7)</f>
        <v>2</v>
      </c>
      <c r="N9" s="240">
        <f t="shared" ref="N9:N14" si="0">SUM(J9:M9)</f>
        <v>5</v>
      </c>
      <c r="O9" s="203"/>
      <c r="P9" s="204"/>
      <c r="Q9" s="204"/>
      <c r="R9" s="204"/>
      <c r="S9" s="204"/>
      <c r="T9" s="205"/>
      <c r="U9" s="138"/>
    </row>
    <row r="10" spans="1:21" s="2" customFormat="1" ht="16.5" thickBot="1" x14ac:dyDescent="0.3">
      <c r="A10" s="138"/>
      <c r="B10" s="8"/>
      <c r="C10" s="1"/>
      <c r="D10" s="1"/>
      <c r="E10" s="1"/>
      <c r="F10" s="1"/>
      <c r="G10" s="1"/>
      <c r="H10" s="20"/>
      <c r="I10" s="102" t="s">
        <v>38</v>
      </c>
      <c r="J10" s="241">
        <f>(SUMIFS('Wydane warunki'!$H:$H,'Wydane warunki'!$I:$I,"&gt;="&amp;J6,'Wydane warunki'!$I:$I,"&lt;="&amp;J7)/1000)</f>
        <v>0</v>
      </c>
      <c r="K10" s="241">
        <f>(SUMIFS('Wydane warunki'!$H:$H,'Wydane warunki'!$I:$I,"&gt;="&amp;K6,'Wydane warunki'!$I:$I,"&lt;="&amp;K7)/1000)</f>
        <v>0</v>
      </c>
      <c r="L10" s="241">
        <f>(SUMIFS('Wydane warunki'!$H:$H,'Wydane warunki'!$I:$I,"&gt;="&amp;L6,'Wydane warunki'!$I:$I,"&lt;="&amp;L7)/1000)</f>
        <v>3.2130000000000001</v>
      </c>
      <c r="M10" s="241">
        <f>(SUMIFS('Wydane warunki'!$H:$H,'Wydane warunki'!$I:$I,"&gt;="&amp;M6,'Wydane warunki'!$I:$I,"&lt;="&amp;M7)/1000)</f>
        <v>0.79500000000000004</v>
      </c>
      <c r="N10" s="242">
        <f t="shared" si="0"/>
        <v>4.008</v>
      </c>
      <c r="O10" s="85" t="s">
        <v>43</v>
      </c>
      <c r="P10" s="204"/>
      <c r="Q10" s="204"/>
      <c r="R10" s="204"/>
      <c r="S10" s="204"/>
      <c r="T10" s="9"/>
      <c r="U10" s="138"/>
    </row>
    <row r="11" spans="1:21" s="2" customFormat="1" ht="47.25" x14ac:dyDescent="0.25">
      <c r="A11" s="138"/>
      <c r="B11" s="8"/>
      <c r="C11" s="1"/>
      <c r="D11" s="1"/>
      <c r="E11" s="1"/>
      <c r="F11" s="1"/>
      <c r="G11" s="1"/>
      <c r="H11" s="42" t="s">
        <v>56</v>
      </c>
      <c r="I11" s="150" t="s">
        <v>36</v>
      </c>
      <c r="J11" s="239">
        <f>COUNTIFS('Zawarta umowa'!$N:$N,"&gt;="&amp;J6,'Zawarta umowa'!$N:$N,"&lt;="&amp;J7)</f>
        <v>0</v>
      </c>
      <c r="K11" s="239">
        <f>COUNTIFS('Zawarta umowa'!$N:$N,"&gt;="&amp;K6,'Zawarta umowa'!$N:$N,"&lt;="&amp;K7)</f>
        <v>0</v>
      </c>
      <c r="L11" s="239">
        <f>COUNTIFS('Zawarta umowa'!$N:$N,"&gt;="&amp;L6,'Zawarta umowa'!$N:$N,"&lt;="&amp;L7)</f>
        <v>4</v>
      </c>
      <c r="M11" s="239">
        <f>COUNTIFS('Zawarta umowa'!$N:$N,"&gt;="&amp;M6,'Zawarta umowa'!$N:$N,"&lt;="&amp;M7)</f>
        <v>1</v>
      </c>
      <c r="N11" s="240">
        <f t="shared" si="0"/>
        <v>5</v>
      </c>
      <c r="O11" s="85"/>
      <c r="P11" s="204"/>
      <c r="Q11" s="204"/>
      <c r="R11" s="204"/>
      <c r="S11" s="204"/>
      <c r="T11" s="9"/>
      <c r="U11" s="138"/>
    </row>
    <row r="12" spans="1:21" s="2" customFormat="1" ht="16.5" thickBot="1" x14ac:dyDescent="0.3">
      <c r="A12" s="138"/>
      <c r="B12" s="8"/>
      <c r="C12" s="1"/>
      <c r="D12" s="1"/>
      <c r="E12" s="1"/>
      <c r="F12" s="1"/>
      <c r="G12" s="1"/>
      <c r="H12" s="20"/>
      <c r="I12" s="102" t="s">
        <v>38</v>
      </c>
      <c r="J12" s="241">
        <f>SUMIFS('Zawarta umowa'!$H:$H,'Zawarta umowa'!$N:$N,"&gt;="&amp;I6,'Zawarta umowa'!$N:$N,"&lt;="&amp;I7)/1000</f>
        <v>0</v>
      </c>
      <c r="K12" s="241">
        <f>SUMIFS('Zawarta umowa'!$H:$H,'Zawarta umowa'!$N:$N,"&gt;="&amp;J6,'Zawarta umowa'!$N:$N,"&lt;="&amp;J7)/1000</f>
        <v>0</v>
      </c>
      <c r="L12" s="241">
        <f>SUMIFS('Zawarta umowa'!$H:$H,'Zawarta umowa'!$N:$N,"&gt;="&amp;K6,'Zawarta umowa'!$N:$N,"&lt;="&amp;K7)/1000</f>
        <v>0</v>
      </c>
      <c r="M12" s="241">
        <f>SUMIFS('Zawarta umowa'!$H:$H,'Zawarta umowa'!$N:$N,"&gt;="&amp;L6,'Zawarta umowa'!$N:$N,"&lt;="&amp;L7)/1000</f>
        <v>4.319</v>
      </c>
      <c r="N12" s="242">
        <f t="shared" si="0"/>
        <v>4.319</v>
      </c>
      <c r="O12" s="85" t="s">
        <v>43</v>
      </c>
      <c r="P12" s="204"/>
      <c r="Q12" s="204"/>
      <c r="R12" s="204"/>
      <c r="S12" s="204"/>
      <c r="T12" s="9"/>
      <c r="U12" s="138"/>
    </row>
    <row r="13" spans="1:21" s="2" customFormat="1" ht="47.25" x14ac:dyDescent="0.25">
      <c r="A13" s="138"/>
      <c r="B13" s="8"/>
      <c r="C13" s="1"/>
      <c r="D13" s="1"/>
      <c r="E13" s="1"/>
      <c r="F13" s="1"/>
      <c r="G13" s="1"/>
      <c r="H13" s="42" t="s">
        <v>58</v>
      </c>
      <c r="I13" s="150" t="s">
        <v>28</v>
      </c>
      <c r="J13" s="239">
        <f>COUNTIFS('Wydane warunki'!$M:$M,"&gt;="&amp;J6,'Wydane warunki'!$M:$M,"&lt;="&amp;J7)</f>
        <v>0</v>
      </c>
      <c r="K13" s="239">
        <f>COUNTIFS('Wydane warunki'!$M:$M,"&gt;="&amp;K6,'Wydane warunki'!$M:$M,"&lt;="&amp;K7)</f>
        <v>0</v>
      </c>
      <c r="L13" s="239">
        <f>COUNTIFS('Wydane warunki'!$M:$M,"&gt;="&amp;L6,'Wydane warunki'!$M:$M,"&lt;="&amp;L7)</f>
        <v>5</v>
      </c>
      <c r="M13" s="239">
        <f>COUNTIFS('Wydane warunki'!$M:$M,"&gt;="&amp;M6,'Wydane warunki'!$M:$M,"&lt;="&amp;M7)</f>
        <v>0</v>
      </c>
      <c r="N13" s="240">
        <f t="shared" si="0"/>
        <v>5</v>
      </c>
      <c r="O13" s="85"/>
      <c r="P13" s="204"/>
      <c r="Q13" s="204"/>
      <c r="R13" s="204"/>
      <c r="S13" s="204"/>
      <c r="T13" s="9"/>
      <c r="U13" s="138"/>
    </row>
    <row r="14" spans="1:21" s="2" customFormat="1" ht="16.5" thickBot="1" x14ac:dyDescent="0.3">
      <c r="A14" s="138"/>
      <c r="B14" s="8"/>
      <c r="C14" s="1"/>
      <c r="D14" s="1"/>
      <c r="E14" s="1"/>
      <c r="F14" s="1"/>
      <c r="G14" s="1"/>
      <c r="H14" s="20"/>
      <c r="I14" s="102" t="s">
        <v>38</v>
      </c>
      <c r="J14" s="241">
        <f>(SUMIFS('Wydane warunki'!$H:$H,'Wydane warunki'!$M:$M,"&gt;="&amp;J6,'Wydane warunki'!$M:$M,"&lt;="&amp;J7)/1000)</f>
        <v>0</v>
      </c>
      <c r="K14" s="241">
        <f>(SUMIFS('Wydane warunki'!$H:$H,'Wydane warunki'!$M:$M,"&gt;="&amp;K6,'Wydane warunki'!$M:$M,"&lt;="&amp;K7)/1000)</f>
        <v>0</v>
      </c>
      <c r="L14" s="241">
        <f>(SUMIFS('Wydane warunki'!$H:$H,'Wydane warunki'!$M:$M,"&gt;="&amp;L6,'Wydane warunki'!$M:$M,"&lt;="&amp;L7)/1000)</f>
        <v>4.008</v>
      </c>
      <c r="M14" s="241">
        <f>(SUMIFS('Wydane warunki'!$H:$H,'Wydane warunki'!$M:$M,"&gt;="&amp;M6,'Wydane warunki'!$M:$M,"&lt;="&amp;M7)/1000)</f>
        <v>0</v>
      </c>
      <c r="N14" s="242">
        <f t="shared" si="0"/>
        <v>4.008</v>
      </c>
      <c r="O14" s="85" t="s">
        <v>43</v>
      </c>
      <c r="P14" s="204"/>
      <c r="Q14" s="204"/>
      <c r="R14" s="204"/>
      <c r="S14" s="204"/>
      <c r="T14" s="9"/>
      <c r="U14" s="138"/>
    </row>
    <row r="15" spans="1:21" s="2" customFormat="1" x14ac:dyDescent="0.25">
      <c r="A15" s="138"/>
      <c r="B15" s="8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6"/>
      <c r="P15" s="204"/>
      <c r="Q15" s="204"/>
      <c r="R15" s="204"/>
      <c r="S15" s="204"/>
      <c r="T15" s="9"/>
      <c r="U15" s="138"/>
    </row>
    <row r="16" spans="1:21" s="2" customFormat="1" x14ac:dyDescent="0.25">
      <c r="A16" s="138"/>
      <c r="B16" s="8"/>
      <c r="C16" s="1"/>
      <c r="D16" s="1"/>
      <c r="E16" s="1"/>
      <c r="F16" s="1"/>
      <c r="G16" s="1"/>
      <c r="H16" s="1"/>
      <c r="I16" s="1"/>
      <c r="J16" s="1"/>
      <c r="K16" s="1"/>
      <c r="L16" s="1"/>
      <c r="M16" s="16"/>
      <c r="N16" s="1"/>
      <c r="O16" s="1"/>
      <c r="P16" s="204"/>
      <c r="Q16" s="204"/>
      <c r="R16" s="204"/>
      <c r="S16" s="204"/>
      <c r="T16" s="9"/>
      <c r="U16" s="138"/>
    </row>
    <row r="17" spans="1:21" s="2" customFormat="1" x14ac:dyDescent="0.25">
      <c r="A17" s="138"/>
      <c r="B17" s="8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204"/>
      <c r="Q17" s="204"/>
      <c r="R17" s="204"/>
      <c r="S17" s="204"/>
      <c r="T17" s="9"/>
      <c r="U17" s="138"/>
    </row>
    <row r="18" spans="1:21" s="2" customFormat="1" x14ac:dyDescent="0.25">
      <c r="A18" s="138"/>
      <c r="B18" s="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9"/>
      <c r="U18" s="138"/>
    </row>
    <row r="19" spans="1:21" s="2" customFormat="1" x14ac:dyDescent="0.25">
      <c r="A19" s="138"/>
      <c r="B19" s="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9"/>
      <c r="U19" s="138"/>
    </row>
    <row r="20" spans="1:21" s="2" customFormat="1" x14ac:dyDescent="0.25">
      <c r="A20" s="138"/>
      <c r="B20" s="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9"/>
      <c r="U20" s="138"/>
    </row>
    <row r="21" spans="1:21" s="2" customFormat="1" x14ac:dyDescent="0.25">
      <c r="A21" s="138"/>
      <c r="B21" s="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7"/>
      <c r="P21" s="17"/>
      <c r="Q21" s="1"/>
      <c r="R21" s="1"/>
      <c r="S21" s="1"/>
      <c r="T21" s="9"/>
      <c r="U21" s="138"/>
    </row>
    <row r="22" spans="1:21" s="2" customFormat="1" x14ac:dyDescent="0.25">
      <c r="A22" s="138"/>
      <c r="B22" s="8"/>
      <c r="C22" s="1"/>
      <c r="D22" s="1"/>
      <c r="E22" s="1"/>
      <c r="F22" s="1"/>
      <c r="G22" s="1"/>
      <c r="H22" s="1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9"/>
      <c r="U22" s="138"/>
    </row>
    <row r="23" spans="1:21" s="2" customFormat="1" x14ac:dyDescent="0.25">
      <c r="A23" s="138"/>
      <c r="B23" s="8"/>
      <c r="C23" s="122"/>
      <c r="D23" s="122"/>
      <c r="E23" s="122"/>
      <c r="F23" s="122"/>
      <c r="G23" s="122"/>
      <c r="H23" s="1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9"/>
      <c r="U23" s="138"/>
    </row>
    <row r="24" spans="1:21" s="2" customFormat="1" x14ac:dyDescent="0.25">
      <c r="A24" s="138"/>
      <c r="B24" s="8"/>
      <c r="C24" s="1"/>
      <c r="D24" s="1"/>
      <c r="E24" s="1"/>
      <c r="F24" s="1"/>
      <c r="G24" s="123" t="e">
        <f>#REF!-H24</f>
        <v>#REF!</v>
      </c>
      <c r="H24" s="123">
        <f>K10</f>
        <v>0</v>
      </c>
      <c r="I24" s="1"/>
      <c r="J24" s="1"/>
      <c r="K24" s="1"/>
      <c r="L24" s="1"/>
      <c r="M24" s="1"/>
      <c r="N24" s="1"/>
      <c r="O24" s="1"/>
      <c r="P24" s="122" t="e">
        <f>#REF!-Q24</f>
        <v>#REF!</v>
      </c>
      <c r="Q24" s="122">
        <f>K9</f>
        <v>0</v>
      </c>
      <c r="S24" s="1"/>
      <c r="T24" s="9"/>
      <c r="U24" s="138"/>
    </row>
    <row r="25" spans="1:21" s="2" customFormat="1" x14ac:dyDescent="0.25">
      <c r="A25" s="138"/>
      <c r="B25" s="8"/>
      <c r="C25" s="1" t="e">
        <f>#REF!</f>
        <v>#REF!</v>
      </c>
      <c r="D25" s="1" t="e">
        <f>#REF!</f>
        <v>#REF!</v>
      </c>
      <c r="E25" s="1" t="e">
        <f>#REF!</f>
        <v>#REF!</v>
      </c>
      <c r="F25" s="1" t="e">
        <f>#REF!</f>
        <v>#REF!</v>
      </c>
      <c r="G25" s="123" t="e">
        <f>J10-G24</f>
        <v>#REF!</v>
      </c>
      <c r="H25" s="123"/>
      <c r="I25" s="4"/>
      <c r="J25" s="122"/>
      <c r="K25" s="122" t="e">
        <f>#REF!</f>
        <v>#REF!</v>
      </c>
      <c r="L25" s="122" t="e">
        <f>#REF!</f>
        <v>#REF!</v>
      </c>
      <c r="M25" s="122" t="e">
        <f>#REF!</f>
        <v>#REF!</v>
      </c>
      <c r="N25" s="122"/>
      <c r="O25" s="122" t="e">
        <f>#REF!</f>
        <v>#REF!</v>
      </c>
      <c r="P25" s="122" t="e">
        <f>J9-P24</f>
        <v>#REF!</v>
      </c>
      <c r="Q25" s="1"/>
      <c r="S25" s="1"/>
      <c r="T25" s="9"/>
      <c r="U25" s="138"/>
    </row>
    <row r="26" spans="1:21" s="2" customFormat="1" x14ac:dyDescent="0.25">
      <c r="A26" s="138"/>
      <c r="B26" s="8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9"/>
      <c r="U26" s="138"/>
    </row>
    <row r="27" spans="1:21" s="2" customFormat="1" x14ac:dyDescent="0.25">
      <c r="A27" s="138"/>
      <c r="B27" s="8"/>
      <c r="C27" s="1"/>
      <c r="D27" s="1"/>
      <c r="E27" s="1"/>
      <c r="F27" s="1"/>
      <c r="G27" s="1"/>
      <c r="H27" s="1"/>
      <c r="I27" s="1"/>
      <c r="J27" s="3"/>
      <c r="K27" s="1"/>
      <c r="L27" s="1"/>
      <c r="M27" s="1"/>
      <c r="N27" s="1"/>
      <c r="O27" s="1"/>
      <c r="P27" s="1"/>
      <c r="Q27" s="1"/>
      <c r="R27" s="1"/>
      <c r="S27" s="1"/>
      <c r="T27" s="9"/>
      <c r="U27" s="138"/>
    </row>
    <row r="28" spans="1:21" s="2" customFormat="1" x14ac:dyDescent="0.25">
      <c r="A28" s="138"/>
      <c r="B28" s="8"/>
      <c r="C28" s="1"/>
      <c r="D28" s="1"/>
      <c r="E28" s="1"/>
      <c r="F28" s="1"/>
      <c r="G28" s="3"/>
      <c r="H28" s="4"/>
      <c r="I28" s="1"/>
      <c r="J28" s="3"/>
      <c r="K28" s="1"/>
      <c r="L28" s="1"/>
      <c r="M28" s="18"/>
      <c r="N28" s="18"/>
      <c r="O28" s="18"/>
      <c r="P28" s="18"/>
      <c r="Q28" s="18"/>
      <c r="R28" s="18"/>
      <c r="S28" s="18"/>
      <c r="T28" s="9"/>
      <c r="U28" s="138"/>
    </row>
    <row r="29" spans="1:21" s="2" customFormat="1" ht="41.25" customHeight="1" x14ac:dyDescent="0.25">
      <c r="A29" s="138"/>
      <c r="B29" s="8"/>
      <c r="C29" s="1"/>
      <c r="D29" s="1"/>
      <c r="E29" s="1"/>
      <c r="F29" s="1"/>
      <c r="G29" s="3"/>
      <c r="H29" s="4"/>
      <c r="I29" s="1"/>
      <c r="J29" s="3"/>
      <c r="K29" s="1"/>
      <c r="L29" s="1"/>
      <c r="M29" s="18"/>
      <c r="N29" s="18"/>
      <c r="O29" s="18"/>
      <c r="P29" s="18"/>
      <c r="Q29" s="24"/>
      <c r="R29" s="24"/>
      <c r="S29" s="24"/>
      <c r="T29" s="9"/>
      <c r="U29" s="138"/>
    </row>
    <row r="30" spans="1:21" s="2" customFormat="1" x14ac:dyDescent="0.25">
      <c r="A30" s="138"/>
      <c r="B30" s="8"/>
      <c r="C30" s="1"/>
      <c r="D30" s="1"/>
      <c r="E30" s="1"/>
      <c r="F30" s="1"/>
      <c r="G30" s="3"/>
      <c r="H30" s="4"/>
      <c r="I30" s="1"/>
      <c r="J30" s="3"/>
      <c r="K30" s="1"/>
      <c r="L30" s="1"/>
      <c r="M30" s="18"/>
      <c r="N30" s="18"/>
      <c r="O30" s="18"/>
      <c r="P30" s="18"/>
      <c r="Q30" s="25"/>
      <c r="R30" s="26"/>
      <c r="S30" s="26"/>
      <c r="T30" s="9"/>
      <c r="U30" s="138"/>
    </row>
    <row r="31" spans="1:21" s="2" customFormat="1" x14ac:dyDescent="0.25">
      <c r="A31" s="138"/>
      <c r="B31" s="8"/>
      <c r="C31" s="1"/>
      <c r="D31" s="1"/>
      <c r="E31" s="1"/>
      <c r="F31" s="1"/>
      <c r="G31" s="3"/>
      <c r="H31" s="1"/>
      <c r="I31" s="1"/>
      <c r="J31" s="3"/>
      <c r="K31" s="1"/>
      <c r="L31" s="1"/>
      <c r="M31" s="18"/>
      <c r="N31" s="18"/>
      <c r="O31" s="18"/>
      <c r="P31" s="18"/>
      <c r="Q31" s="25"/>
      <c r="R31" s="26"/>
      <c r="S31" s="26"/>
      <c r="T31" s="9"/>
      <c r="U31" s="138"/>
    </row>
    <row r="32" spans="1:21" s="2" customFormat="1" ht="28.5" customHeight="1" x14ac:dyDescent="0.25">
      <c r="A32" s="138"/>
      <c r="B32" s="8"/>
      <c r="C32" s="1"/>
      <c r="D32" s="1"/>
      <c r="E32" s="1"/>
      <c r="F32" s="1"/>
      <c r="G32" s="1"/>
      <c r="H32" s="1"/>
      <c r="I32" s="1"/>
      <c r="J32" s="3"/>
      <c r="K32" s="1"/>
      <c r="L32" s="1"/>
      <c r="M32" s="18"/>
      <c r="N32" s="18"/>
      <c r="O32" s="18"/>
      <c r="P32" s="18"/>
      <c r="Q32" s="25"/>
      <c r="R32" s="26"/>
      <c r="S32" s="26"/>
      <c r="T32" s="9"/>
      <c r="U32" s="138"/>
    </row>
    <row r="33" spans="1:21" s="2" customFormat="1" ht="28.5" customHeight="1" x14ac:dyDescent="0.25">
      <c r="A33" s="138"/>
      <c r="B33" s="8"/>
      <c r="C33" s="1"/>
      <c r="D33" s="1"/>
      <c r="E33" s="1"/>
      <c r="F33" s="1"/>
      <c r="G33" s="1"/>
      <c r="H33" s="1"/>
      <c r="I33" s="1"/>
      <c r="J33" s="3"/>
      <c r="K33" s="1"/>
      <c r="L33" s="1"/>
      <c r="M33" s="18"/>
      <c r="N33" s="18"/>
      <c r="O33" s="18"/>
      <c r="P33" s="18"/>
      <c r="Q33" s="25"/>
      <c r="R33" s="26"/>
      <c r="S33" s="26"/>
      <c r="T33" s="9"/>
      <c r="U33" s="138"/>
    </row>
    <row r="34" spans="1:21" s="2" customFormat="1" ht="26.25" customHeight="1" x14ac:dyDescent="0.25">
      <c r="A34" s="138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8"/>
      <c r="N34" s="18"/>
      <c r="O34" s="18"/>
      <c r="P34" s="18"/>
      <c r="Q34" s="25"/>
      <c r="R34" s="26"/>
      <c r="S34" s="26"/>
      <c r="T34" s="9"/>
      <c r="U34" s="138"/>
    </row>
    <row r="35" spans="1:21" s="2" customFormat="1" x14ac:dyDescent="0.25">
      <c r="A35" s="138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8"/>
      <c r="N35" s="18"/>
      <c r="O35" s="18"/>
      <c r="P35" s="18"/>
      <c r="Q35" s="25"/>
      <c r="R35" s="26"/>
      <c r="S35" s="26"/>
      <c r="T35" s="9"/>
      <c r="U35" s="138"/>
    </row>
    <row r="36" spans="1:21" s="2" customFormat="1" x14ac:dyDescent="0.25">
      <c r="A36" s="138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27"/>
      <c r="N36" s="27"/>
      <c r="O36" s="27"/>
      <c r="P36" s="27"/>
      <c r="Q36" s="28"/>
      <c r="R36" s="28"/>
      <c r="S36" s="28"/>
      <c r="T36" s="9"/>
      <c r="U36" s="138"/>
    </row>
    <row r="37" spans="1:21" s="2" customFormat="1" x14ac:dyDescent="0.25">
      <c r="A37" s="138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6"/>
      <c r="R37" s="16"/>
      <c r="S37" s="16"/>
      <c r="T37" s="9"/>
      <c r="U37" s="138"/>
    </row>
    <row r="38" spans="1:21" s="2" customFormat="1" x14ac:dyDescent="0.25">
      <c r="A38" s="138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9"/>
      <c r="U38" s="138"/>
    </row>
    <row r="39" spans="1:21" s="2" customFormat="1" x14ac:dyDescent="0.25">
      <c r="A39" s="138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9"/>
      <c r="U39" s="138"/>
    </row>
    <row r="40" spans="1:21" s="2" customFormat="1" x14ac:dyDescent="0.25">
      <c r="A40" s="138"/>
      <c r="B40" s="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29"/>
      <c r="S40" s="29"/>
      <c r="T40" s="9"/>
      <c r="U40" s="138"/>
    </row>
    <row r="41" spans="1:21" s="2" customFormat="1" x14ac:dyDescent="0.25">
      <c r="A41" s="138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9"/>
      <c r="U41" s="138"/>
    </row>
    <row r="42" spans="1:21" s="2" customFormat="1" x14ac:dyDescent="0.25">
      <c r="A42" s="138"/>
      <c r="B42" s="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9"/>
      <c r="U42" s="138"/>
    </row>
    <row r="43" spans="1:21" s="2" customFormat="1" ht="18.75" x14ac:dyDescent="0.25">
      <c r="A43" s="138"/>
      <c r="B43" s="8"/>
      <c r="C43" s="1"/>
      <c r="D43" s="1"/>
      <c r="E43" s="1"/>
      <c r="F43" s="1"/>
      <c r="G43" s="1"/>
      <c r="H43" s="1"/>
      <c r="I43" s="1"/>
      <c r="J43" s="1"/>
      <c r="K43" s="30"/>
      <c r="L43" s="30"/>
      <c r="M43" s="30"/>
      <c r="N43" s="30"/>
      <c r="O43" s="30"/>
      <c r="P43" s="30"/>
      <c r="Q43" s="30"/>
      <c r="R43" s="30"/>
      <c r="S43" s="30"/>
      <c r="T43" s="43"/>
      <c r="U43" s="138"/>
    </row>
    <row r="44" spans="1:21" s="2" customFormat="1" x14ac:dyDescent="0.25">
      <c r="A44" s="138"/>
      <c r="B44" s="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9"/>
      <c r="U44" s="138"/>
    </row>
    <row r="45" spans="1:21" s="2" customFormat="1" x14ac:dyDescent="0.25">
      <c r="A45" s="138"/>
      <c r="B45" s="8"/>
      <c r="C45" s="1"/>
      <c r="D45" s="1"/>
      <c r="E45" s="1"/>
      <c r="F45" s="1"/>
      <c r="G45" s="1"/>
      <c r="H45" s="1"/>
      <c r="I45" s="1"/>
      <c r="J45" s="1"/>
      <c r="K45" s="31"/>
      <c r="L45" s="31"/>
      <c r="M45" s="31"/>
      <c r="N45" s="31"/>
      <c r="O45" s="31"/>
      <c r="P45" s="31"/>
      <c r="Q45" s="31"/>
      <c r="R45" s="31"/>
      <c r="S45" s="31"/>
      <c r="T45" s="9"/>
      <c r="U45" s="138"/>
    </row>
    <row r="46" spans="1:21" s="2" customFormat="1" x14ac:dyDescent="0.25">
      <c r="A46" s="138"/>
      <c r="B46" s="8"/>
      <c r="C46" s="1"/>
      <c r="D46" s="1"/>
      <c r="E46" s="1"/>
      <c r="F46" s="1"/>
      <c r="G46" s="1"/>
      <c r="H46" s="1"/>
      <c r="I46" s="1"/>
      <c r="J46" s="1"/>
      <c r="K46" s="31"/>
      <c r="L46" s="31"/>
      <c r="M46" s="31"/>
      <c r="N46" s="31"/>
      <c r="O46" s="31"/>
      <c r="P46" s="31"/>
      <c r="Q46" s="31"/>
      <c r="R46" s="31"/>
      <c r="S46" s="31"/>
      <c r="T46" s="9"/>
      <c r="U46" s="138"/>
    </row>
    <row r="47" spans="1:21" s="2" customFormat="1" x14ac:dyDescent="0.25">
      <c r="A47" s="138"/>
      <c r="B47" s="8"/>
      <c r="C47" s="1"/>
      <c r="D47" s="1"/>
      <c r="E47" s="1"/>
      <c r="F47" s="1"/>
      <c r="G47" s="1"/>
      <c r="H47" s="1"/>
      <c r="I47" s="1"/>
      <c r="J47" s="1"/>
      <c r="K47" s="32"/>
      <c r="L47" s="32"/>
      <c r="M47" s="32"/>
      <c r="N47" s="32"/>
      <c r="O47" s="32"/>
      <c r="P47" s="32"/>
      <c r="Q47" s="32"/>
      <c r="R47" s="32"/>
      <c r="S47" s="32"/>
      <c r="T47" s="9"/>
      <c r="U47" s="138"/>
    </row>
    <row r="48" spans="1:21" s="2" customFormat="1" x14ac:dyDescent="0.25">
      <c r="A48" s="138"/>
      <c r="B48" s="8"/>
      <c r="C48" s="1"/>
      <c r="D48" s="1"/>
      <c r="E48" s="1"/>
      <c r="F48" s="1"/>
      <c r="G48" s="1"/>
      <c r="H48" s="1"/>
      <c r="I48" s="1"/>
      <c r="J48" s="1"/>
      <c r="K48" s="33"/>
      <c r="L48" s="33"/>
      <c r="M48" s="33"/>
      <c r="N48" s="33"/>
      <c r="O48" s="33"/>
      <c r="P48" s="33"/>
      <c r="Q48" s="33"/>
      <c r="R48" s="33"/>
      <c r="S48" s="33"/>
      <c r="T48" s="9"/>
      <c r="U48" s="138"/>
    </row>
    <row r="49" spans="1:21" s="2" customFormat="1" x14ac:dyDescent="0.25">
      <c r="A49" s="138"/>
      <c r="B49" s="8"/>
      <c r="C49" s="1"/>
      <c r="D49" s="1"/>
      <c r="E49" s="1"/>
      <c r="F49" s="1"/>
      <c r="G49" s="1"/>
      <c r="H49" s="1"/>
      <c r="I49" s="1"/>
      <c r="J49" s="1"/>
      <c r="K49" s="25"/>
      <c r="L49" s="25"/>
      <c r="M49" s="25"/>
      <c r="N49" s="25"/>
      <c r="O49" s="25"/>
      <c r="P49" s="25"/>
      <c r="Q49" s="25"/>
      <c r="R49" s="25"/>
      <c r="S49" s="25"/>
      <c r="T49" s="9"/>
      <c r="U49" s="138"/>
    </row>
    <row r="50" spans="1:21" s="2" customFormat="1" x14ac:dyDescent="0.25">
      <c r="A50" s="138"/>
      <c r="B50" s="8"/>
      <c r="C50" s="1"/>
      <c r="D50" s="1"/>
      <c r="E50" s="1"/>
      <c r="F50" s="1"/>
      <c r="G50" s="1"/>
      <c r="H50" s="1"/>
      <c r="I50" s="1"/>
      <c r="J50" s="1"/>
      <c r="K50" s="33"/>
      <c r="L50" s="33"/>
      <c r="M50" s="33"/>
      <c r="N50" s="33"/>
      <c r="O50" s="33"/>
      <c r="P50" s="33"/>
      <c r="Q50" s="33"/>
      <c r="R50" s="33"/>
      <c r="S50" s="33"/>
      <c r="T50" s="9"/>
      <c r="U50" s="138"/>
    </row>
    <row r="51" spans="1:21" s="2" customFormat="1" x14ac:dyDescent="0.25">
      <c r="A51" s="138"/>
      <c r="B51" s="8"/>
      <c r="C51" s="1"/>
      <c r="D51" s="1"/>
      <c r="E51" s="1"/>
      <c r="F51" s="1"/>
      <c r="G51" s="1"/>
      <c r="H51" s="1"/>
      <c r="I51" s="1"/>
      <c r="J51" s="1"/>
      <c r="K51" s="33"/>
      <c r="L51" s="33"/>
      <c r="M51" s="33"/>
      <c r="N51" s="33"/>
      <c r="O51" s="33"/>
      <c r="P51" s="33"/>
      <c r="Q51" s="33"/>
      <c r="R51" s="33"/>
      <c r="S51" s="33"/>
      <c r="T51" s="9"/>
      <c r="U51" s="138"/>
    </row>
    <row r="52" spans="1:21" s="2" customFormat="1" x14ac:dyDescent="0.25">
      <c r="A52" s="138"/>
      <c r="B52" s="8"/>
      <c r="C52" s="1"/>
      <c r="D52" s="1"/>
      <c r="E52" s="1"/>
      <c r="F52" s="1"/>
      <c r="G52" s="1"/>
      <c r="H52" s="1"/>
      <c r="I52" s="1"/>
      <c r="J52" s="1"/>
      <c r="K52" s="33"/>
      <c r="L52" s="33"/>
      <c r="M52" s="33"/>
      <c r="N52" s="33"/>
      <c r="O52" s="33"/>
      <c r="P52" s="33"/>
      <c r="Q52" s="33"/>
      <c r="R52" s="33"/>
      <c r="S52" s="33"/>
      <c r="T52" s="9"/>
      <c r="U52" s="138"/>
    </row>
    <row r="53" spans="1:21" s="2" customFormat="1" ht="36" customHeight="1" thickBot="1" x14ac:dyDescent="0.3">
      <c r="A53" s="138"/>
      <c r="B53" s="8"/>
      <c r="C53" s="130"/>
      <c r="D53" s="130"/>
      <c r="E53" s="130"/>
      <c r="F53" s="130"/>
      <c r="G53" s="130"/>
      <c r="H53" s="130"/>
      <c r="I53" s="130"/>
      <c r="J53" s="130"/>
      <c r="K53" s="131"/>
      <c r="L53" s="131"/>
      <c r="M53" s="131"/>
      <c r="N53" s="131"/>
      <c r="O53" s="131"/>
      <c r="P53" s="131"/>
      <c r="Q53" s="131"/>
      <c r="R53" s="131"/>
      <c r="S53" s="131"/>
      <c r="T53" s="9"/>
      <c r="U53" s="138"/>
    </row>
    <row r="54" spans="1:21" s="2" customFormat="1" ht="45" customHeight="1" x14ac:dyDescent="0.25">
      <c r="A54" s="138"/>
      <c r="B54" s="8"/>
      <c r="C54" s="1"/>
      <c r="D54" s="1"/>
      <c r="E54" s="1"/>
      <c r="F54" s="1"/>
      <c r="G54" s="1"/>
      <c r="H54" s="1"/>
      <c r="I54" s="1"/>
      <c r="J54" s="1"/>
      <c r="K54" s="33"/>
      <c r="L54" s="33"/>
      <c r="M54" s="33"/>
      <c r="N54" s="33"/>
      <c r="O54" s="33"/>
      <c r="P54" s="33"/>
      <c r="Q54" s="33"/>
      <c r="R54" s="33"/>
      <c r="S54" s="33"/>
      <c r="T54" s="9"/>
      <c r="U54" s="138"/>
    </row>
    <row r="55" spans="1:21" s="2" customFormat="1" ht="20.25" thickBot="1" x14ac:dyDescent="0.35">
      <c r="A55" s="138"/>
      <c r="B55" s="8"/>
      <c r="C55" s="1"/>
      <c r="D55" s="1"/>
      <c r="E55" s="1"/>
      <c r="F55" s="1"/>
      <c r="G55" s="1"/>
      <c r="H55" s="1"/>
      <c r="I55" s="253"/>
      <c r="J55" s="253"/>
      <c r="K55" s="253" t="s">
        <v>97</v>
      </c>
      <c r="L55" s="253"/>
      <c r="M55" s="253"/>
      <c r="N55" s="1"/>
      <c r="O55" s="33"/>
      <c r="P55" s="33"/>
      <c r="Q55" s="33"/>
      <c r="R55" s="33"/>
      <c r="S55" s="33"/>
      <c r="T55" s="9"/>
      <c r="U55" s="138"/>
    </row>
    <row r="56" spans="1:21" s="223" customFormat="1" ht="15.75" thickTop="1" x14ac:dyDescent="0.25">
      <c r="A56" s="220"/>
      <c r="B56" s="210"/>
      <c r="C56" s="14"/>
      <c r="D56" s="14"/>
      <c r="E56" s="14"/>
      <c r="F56" s="14"/>
      <c r="G56" s="14"/>
      <c r="H56" s="14"/>
      <c r="I56" s="221"/>
      <c r="J56" s="221"/>
      <c r="K56" s="14"/>
      <c r="L56" s="221"/>
      <c r="M56" s="221"/>
      <c r="N56" s="14"/>
      <c r="O56" s="221"/>
      <c r="P56" s="221"/>
      <c r="Q56" s="221"/>
      <c r="R56" s="221"/>
      <c r="S56" s="221"/>
      <c r="T56" s="222"/>
      <c r="U56" s="220"/>
    </row>
    <row r="57" spans="1:21" s="223" customFormat="1" x14ac:dyDescent="0.25">
      <c r="A57" s="220"/>
      <c r="B57" s="210"/>
      <c r="C57" s="14"/>
      <c r="D57" s="14"/>
      <c r="E57" s="14"/>
      <c r="F57" s="31">
        <v>44562</v>
      </c>
      <c r="G57" s="31">
        <v>44593</v>
      </c>
      <c r="H57" s="31">
        <v>44621</v>
      </c>
      <c r="I57" s="31">
        <v>44652</v>
      </c>
      <c r="J57" s="31">
        <v>44682</v>
      </c>
      <c r="K57" s="31">
        <v>44713</v>
      </c>
      <c r="L57" s="31">
        <v>44743</v>
      </c>
      <c r="M57" s="31">
        <v>44774</v>
      </c>
      <c r="N57" s="31">
        <v>44805</v>
      </c>
      <c r="O57" s="31">
        <v>44835</v>
      </c>
      <c r="P57" s="31">
        <v>44866</v>
      </c>
      <c r="Q57" s="31">
        <v>44896</v>
      </c>
      <c r="R57" s="221"/>
      <c r="S57" s="221"/>
      <c r="T57" s="222"/>
      <c r="U57" s="220"/>
    </row>
    <row r="58" spans="1:21" s="223" customFormat="1" x14ac:dyDescent="0.25">
      <c r="A58" s="220"/>
      <c r="B58" s="210"/>
      <c r="C58" s="14"/>
      <c r="D58" s="14"/>
      <c r="E58" s="14"/>
      <c r="F58" s="148">
        <v>44592</v>
      </c>
      <c r="G58" s="148">
        <v>44620</v>
      </c>
      <c r="H58" s="148">
        <v>44651</v>
      </c>
      <c r="I58" s="148">
        <v>44681</v>
      </c>
      <c r="J58" s="148">
        <v>44712</v>
      </c>
      <c r="K58" s="148">
        <v>44742</v>
      </c>
      <c r="L58" s="148">
        <v>44773</v>
      </c>
      <c r="M58" s="148">
        <v>44804</v>
      </c>
      <c r="N58" s="148">
        <v>44834</v>
      </c>
      <c r="O58" s="148">
        <v>44865</v>
      </c>
      <c r="P58" s="148">
        <v>44895</v>
      </c>
      <c r="Q58" s="148">
        <v>44926</v>
      </c>
      <c r="R58" s="221"/>
      <c r="S58" s="221"/>
      <c r="T58" s="222"/>
      <c r="U58" s="220"/>
    </row>
    <row r="59" spans="1:21" s="2" customFormat="1" ht="21.75" thickBot="1" x14ac:dyDescent="0.3">
      <c r="A59" s="138"/>
      <c r="B59" s="8"/>
      <c r="C59" s="1"/>
      <c r="D59" s="1"/>
      <c r="E59" s="176">
        <v>2022</v>
      </c>
      <c r="F59" s="127" t="s">
        <v>80</v>
      </c>
      <c r="G59" s="127" t="s">
        <v>81</v>
      </c>
      <c r="H59" s="127" t="s">
        <v>82</v>
      </c>
      <c r="I59" s="127" t="s">
        <v>85</v>
      </c>
      <c r="J59" s="127" t="s">
        <v>86</v>
      </c>
      <c r="K59" s="127" t="s">
        <v>87</v>
      </c>
      <c r="L59" s="127" t="s">
        <v>88</v>
      </c>
      <c r="M59" s="127" t="s">
        <v>89</v>
      </c>
      <c r="N59" s="127" t="s">
        <v>90</v>
      </c>
      <c r="O59" s="127" t="s">
        <v>96</v>
      </c>
      <c r="P59" s="127" t="s">
        <v>103</v>
      </c>
      <c r="Q59" s="127" t="s">
        <v>104</v>
      </c>
      <c r="R59" s="33"/>
      <c r="S59" s="33"/>
      <c r="T59" s="9"/>
      <c r="U59" s="138"/>
    </row>
    <row r="60" spans="1:21" s="2" customFormat="1" ht="63.75" thickTop="1" x14ac:dyDescent="0.25">
      <c r="A60" s="138"/>
      <c r="B60" s="8"/>
      <c r="C60" s="1"/>
      <c r="D60" s="1"/>
      <c r="E60" s="166" t="s">
        <v>72</v>
      </c>
      <c r="F60" s="255">
        <f>COUNTIFS('Wydane warunki'!$I:$I,"&gt;="&amp;F57,'Wydane warunki'!$I:$I,"&lt;="&amp;F58)</f>
        <v>0</v>
      </c>
      <c r="G60" s="255">
        <f>COUNTIFS('Wydane warunki'!$I:$I,"&gt;="&amp;G57,'Wydane warunki'!$I:$I,"&lt;="&amp;G58)</f>
        <v>0</v>
      </c>
      <c r="H60" s="255">
        <f>COUNTIFS('Wydane warunki'!$I:$I,"&gt;="&amp;H57,'Wydane warunki'!$I:$I,"&lt;="&amp;H58)</f>
        <v>0</v>
      </c>
      <c r="I60" s="255">
        <f>COUNTIFS('Wydane warunki'!$I:$I,"&gt;="&amp;I57,'Wydane warunki'!$I:$I,"&lt;="&amp;I58)</f>
        <v>0</v>
      </c>
      <c r="J60" s="255">
        <f>COUNTIFS('Wydane warunki'!$I:$I,"&gt;="&amp;J57,'Wydane warunki'!$I:$I,"&lt;="&amp;J58)</f>
        <v>0</v>
      </c>
      <c r="K60" s="255">
        <f>COUNTIFS('Wydane warunki'!$I:$I,"&gt;="&amp;K57,'Wydane warunki'!$I:$I,"&lt;="&amp;K58)</f>
        <v>0</v>
      </c>
      <c r="L60" s="255">
        <f>COUNTIFS('Wydane warunki'!$I:$I,"&gt;="&amp;L57,'Wydane warunki'!$I:$I,"&lt;="&amp;L58)</f>
        <v>0</v>
      </c>
      <c r="M60" s="255">
        <f>COUNTIFS('Wydane warunki'!$I:$I,"&gt;="&amp;M57,'Wydane warunki'!$I:$I,"&lt;="&amp;M58)</f>
        <v>0</v>
      </c>
      <c r="N60" s="255">
        <f>COUNTIFS('Wydane warunki'!$I:$I,"&gt;="&amp;N57,'Wydane warunki'!$I:$I,"&lt;="&amp;N58)</f>
        <v>0</v>
      </c>
      <c r="O60" s="255">
        <f>COUNTIFS('Wydane warunki'!$I:$I,"&gt;="&amp;O57,'Wydane warunki'!$I:$I,"&lt;="&amp;O58)</f>
        <v>0</v>
      </c>
      <c r="P60" s="255">
        <f>COUNTIFS('Wydane warunki'!$I:$I,"&gt;="&amp;P57,'Wydane warunki'!$I:$I,"&lt;="&amp;P58)</f>
        <v>0</v>
      </c>
      <c r="Q60" s="255">
        <f>COUNTIFS('Wydane warunki'!$I:$I,"&gt;="&amp;Q57,'Wydane warunki'!$I:$I,"&lt;="&amp;Q58)</f>
        <v>0</v>
      </c>
      <c r="R60" s="33"/>
      <c r="S60" s="33"/>
      <c r="T60" s="9"/>
      <c r="U60" s="138"/>
    </row>
    <row r="61" spans="1:21" s="2" customFormat="1" ht="16.5" thickBot="1" x14ac:dyDescent="0.3">
      <c r="A61" s="138"/>
      <c r="B61" s="8"/>
      <c r="C61" s="1"/>
      <c r="D61" s="1"/>
      <c r="E61" s="20" t="s">
        <v>38</v>
      </c>
      <c r="F61" s="256">
        <f>(SUMIFS('Wydane warunki'!$H:$H,'Wydane warunki'!$I:$I,"&gt;="&amp;F57,'Wydane warunki'!$I:$I,"&lt;="&amp;F58)/1000)</f>
        <v>0</v>
      </c>
      <c r="G61" s="256">
        <f>(SUMIFS('Wydane warunki'!$H:$H,'Wydane warunki'!$I:$I,"&gt;="&amp;G57,'Wydane warunki'!$I:$I,"&lt;="&amp;G58)/1000)</f>
        <v>0</v>
      </c>
      <c r="H61" s="256">
        <f>(SUMIFS('Wydane warunki'!$H:$H,'Wydane warunki'!$I:$I,"&gt;="&amp;H57,'Wydane warunki'!$I:$I,"&lt;="&amp;H58)/1000)</f>
        <v>0</v>
      </c>
      <c r="I61" s="256">
        <f>(SUMIFS('Wydane warunki'!$H:$H,'Wydane warunki'!$I:$I,"&gt;="&amp;I57,'Wydane warunki'!$I:$I,"&lt;="&amp;I58)/1000)</f>
        <v>0</v>
      </c>
      <c r="J61" s="256">
        <f>(SUMIFS('Wydane warunki'!$H:$H,'Wydane warunki'!$I:$I,"&gt;="&amp;J57,'Wydane warunki'!$I:$I,"&lt;="&amp;J58)/1000)</f>
        <v>0</v>
      </c>
      <c r="K61" s="256">
        <f>(SUMIFS('Wydane warunki'!$H:$H,'Wydane warunki'!$I:$I,"&gt;="&amp;K57,'Wydane warunki'!$I:$I,"&lt;="&amp;K58)/1000)</f>
        <v>0</v>
      </c>
      <c r="L61" s="256">
        <f>(SUMIFS('Wydane warunki'!$H:$H,'Wydane warunki'!$I:$I,"&gt;="&amp;L57,'Wydane warunki'!$I:$I,"&lt;="&amp;L58)/1000)</f>
        <v>0</v>
      </c>
      <c r="M61" s="256">
        <f>(SUMIFS('Wydane warunki'!$H:$H,'Wydane warunki'!$I:$I,"&gt;="&amp;M57,'Wydane warunki'!$I:$I,"&lt;="&amp;M58)/1000)</f>
        <v>0</v>
      </c>
      <c r="N61" s="256">
        <f>(SUMIFS('Wydane warunki'!$H:$H,'Wydane warunki'!$I:$I,"&gt;="&amp;N57,'Wydane warunki'!$I:$I,"&lt;="&amp;N58)/1000)</f>
        <v>0</v>
      </c>
      <c r="O61" s="256">
        <f>(SUMIFS('Wydane warunki'!$H:$H,'Wydane warunki'!$I:$I,"&gt;="&amp;O57,'Wydane warunki'!$I:$I,"&lt;="&amp;O58)/1000)</f>
        <v>0</v>
      </c>
      <c r="P61" s="256">
        <f>(SUMIFS('Wydane warunki'!$H:$H,'Wydane warunki'!$I:$I,"&gt;="&amp;P57,'Wydane warunki'!$I:$I,"&lt;="&amp;P58)/1000)</f>
        <v>0</v>
      </c>
      <c r="Q61" s="256">
        <f>(SUMIFS('Wydane warunki'!$H:$H,'Wydane warunki'!$I:$I,"&gt;="&amp;Q57,'Wydane warunki'!$I:$I,"&lt;="&amp;Q58)/1000)</f>
        <v>0</v>
      </c>
      <c r="R61" s="33"/>
      <c r="S61" s="33"/>
      <c r="T61" s="9"/>
      <c r="U61" s="138"/>
    </row>
    <row r="62" spans="1:21" s="223" customFormat="1" ht="24" customHeight="1" x14ac:dyDescent="0.25">
      <c r="A62" s="220"/>
      <c r="B62" s="210"/>
      <c r="C62" s="14"/>
      <c r="D62" s="14"/>
      <c r="E62" s="14"/>
      <c r="F62" s="31">
        <v>44927</v>
      </c>
      <c r="G62" s="31">
        <v>44958</v>
      </c>
      <c r="H62" s="31">
        <v>44986</v>
      </c>
      <c r="I62" s="31">
        <v>45017</v>
      </c>
      <c r="J62" s="31">
        <v>45047</v>
      </c>
      <c r="K62" s="31">
        <v>45078</v>
      </c>
      <c r="L62" s="31">
        <v>45108</v>
      </c>
      <c r="M62" s="31">
        <v>45139</v>
      </c>
      <c r="N62" s="31">
        <v>45170</v>
      </c>
      <c r="O62" s="31">
        <v>45200</v>
      </c>
      <c r="P62" s="31">
        <v>45231</v>
      </c>
      <c r="Q62" s="31">
        <v>45261</v>
      </c>
      <c r="R62" s="221"/>
      <c r="S62" s="221"/>
      <c r="T62" s="222"/>
      <c r="U62" s="220"/>
    </row>
    <row r="63" spans="1:21" s="223" customFormat="1" ht="21" customHeight="1" x14ac:dyDescent="0.25">
      <c r="A63" s="220"/>
      <c r="B63" s="210"/>
      <c r="C63" s="14"/>
      <c r="D63" s="14"/>
      <c r="E63" s="14"/>
      <c r="F63" s="148">
        <v>44957</v>
      </c>
      <c r="G63" s="148">
        <v>44985</v>
      </c>
      <c r="H63" s="148">
        <v>45016</v>
      </c>
      <c r="I63" s="148">
        <v>45046</v>
      </c>
      <c r="J63" s="148">
        <v>45077</v>
      </c>
      <c r="K63" s="148">
        <v>45107</v>
      </c>
      <c r="L63" s="148">
        <v>45138</v>
      </c>
      <c r="M63" s="148">
        <v>45169</v>
      </c>
      <c r="N63" s="148">
        <v>45199</v>
      </c>
      <c r="O63" s="148">
        <v>45230</v>
      </c>
      <c r="P63" s="148">
        <v>45260</v>
      </c>
      <c r="Q63" s="148">
        <v>45291</v>
      </c>
      <c r="R63" s="221"/>
      <c r="S63" s="221"/>
      <c r="T63" s="222"/>
      <c r="U63" s="220"/>
    </row>
    <row r="64" spans="1:21" s="2" customFormat="1" ht="32.25" customHeight="1" thickBot="1" x14ac:dyDescent="0.3">
      <c r="A64" s="138"/>
      <c r="B64" s="8"/>
      <c r="C64" s="1"/>
      <c r="D64" s="1"/>
      <c r="E64" s="176">
        <v>2023</v>
      </c>
      <c r="F64" s="127" t="s">
        <v>105</v>
      </c>
      <c r="G64" s="127" t="s">
        <v>106</v>
      </c>
      <c r="H64" s="127" t="s">
        <v>107</v>
      </c>
      <c r="I64" s="127" t="s">
        <v>108</v>
      </c>
      <c r="J64" s="127" t="s">
        <v>109</v>
      </c>
      <c r="K64" s="127" t="s">
        <v>110</v>
      </c>
      <c r="L64" s="127" t="s">
        <v>111</v>
      </c>
      <c r="M64" s="127" t="s">
        <v>112</v>
      </c>
      <c r="N64" s="127" t="s">
        <v>114</v>
      </c>
      <c r="O64" s="127" t="s">
        <v>113</v>
      </c>
      <c r="P64" s="127" t="s">
        <v>123</v>
      </c>
      <c r="Q64" s="127" t="s">
        <v>124</v>
      </c>
      <c r="R64" s="33"/>
      <c r="S64" s="33"/>
      <c r="T64" s="9"/>
      <c r="U64" s="138"/>
    </row>
    <row r="65" spans="1:21" s="2" customFormat="1" ht="64.5" customHeight="1" thickTop="1" x14ac:dyDescent="0.25">
      <c r="A65" s="138"/>
      <c r="B65" s="8"/>
      <c r="C65" s="1"/>
      <c r="D65" s="1"/>
      <c r="E65" s="166" t="s">
        <v>72</v>
      </c>
      <c r="F65" s="255">
        <f>COUNTIFS('Wydane warunki'!$I:$I,"&gt;="&amp;F62,'Wydane warunki'!$I:$I,"&lt;="&amp;F63)</f>
        <v>0</v>
      </c>
      <c r="G65" s="255">
        <f>COUNTIFS('Wydane warunki'!$I:$I,"&gt;="&amp;G62,'Wydane warunki'!$I:$I,"&lt;="&amp;G63)</f>
        <v>0</v>
      </c>
      <c r="H65" s="255">
        <f>COUNTIFS('Wydane warunki'!$I:$I,"&gt;="&amp;H62,'Wydane warunki'!$I:$I,"&lt;="&amp;H63)</f>
        <v>0</v>
      </c>
      <c r="I65" s="255">
        <f>COUNTIFS('Wydane warunki'!$I:$I,"&gt;="&amp;I62,'Wydane warunki'!$I:$I,"&lt;="&amp;I63)</f>
        <v>0</v>
      </c>
      <c r="J65" s="255">
        <f>COUNTIFS('Wydane warunki'!$I:$I,"&gt;="&amp;J62,'Wydane warunki'!$I:$I,"&lt;="&amp;J63)</f>
        <v>0</v>
      </c>
      <c r="K65" s="255">
        <f>COUNTIFS('Wydane warunki'!$I:$I,"&gt;="&amp;K62,'Wydane warunki'!$I:$I,"&lt;="&amp;K63)</f>
        <v>1</v>
      </c>
      <c r="L65" s="255">
        <f>COUNTIFS('Wydane warunki'!$I:$I,"&gt;="&amp;L62,'Wydane warunki'!$I:$I,"&lt;="&amp;L63)</f>
        <v>0</v>
      </c>
      <c r="M65" s="255">
        <f>COUNTIFS('Wydane warunki'!$I:$I,"&gt;="&amp;M62,'Wydane warunki'!$I:$I,"&lt;="&amp;M63)</f>
        <v>1</v>
      </c>
      <c r="N65" s="255">
        <f>COUNTIFS('Wydane warunki'!$I:$I,"&gt;="&amp;N62,'Wydane warunki'!$I:$I,"&lt;="&amp;N63)</f>
        <v>0</v>
      </c>
      <c r="O65" s="255">
        <f>COUNTIFS('Wydane warunki'!$I:$I,"&gt;="&amp;O62,'Wydane warunki'!$I:$I,"&lt;="&amp;O63)</f>
        <v>0</v>
      </c>
      <c r="P65" s="255">
        <f>COUNTIFS('Wydane warunki'!$I:$I,"&gt;="&amp;P62,'Wydane warunki'!$I:$I,"&lt;="&amp;P63)</f>
        <v>0</v>
      </c>
      <c r="Q65" s="255">
        <f>COUNTIFS('Wydane warunki'!$I:$I,"&gt;="&amp;Q62,'Wydane warunki'!$I:$I,"&lt;="&amp;Q63)</f>
        <v>1</v>
      </c>
      <c r="R65" s="33"/>
      <c r="S65" s="33"/>
      <c r="T65" s="9"/>
      <c r="U65" s="138"/>
    </row>
    <row r="66" spans="1:21" s="2" customFormat="1" ht="16.5" thickBot="1" x14ac:dyDescent="0.3">
      <c r="A66" s="138"/>
      <c r="B66" s="8"/>
      <c r="C66" s="1"/>
      <c r="D66" s="1"/>
      <c r="E66" s="20" t="s">
        <v>38</v>
      </c>
      <c r="F66" s="256">
        <f>(SUMIFS('Wydane warunki'!$H:$H,'Wydane warunki'!$I:$I,"&gt;="&amp;F62,'Wydane warunki'!$I:$I,"&lt;="&amp;F63)/1000)</f>
        <v>0</v>
      </c>
      <c r="G66" s="256">
        <f>(SUMIFS('Wydane warunki'!$H:$H,'Wydane warunki'!$I:$I,"&gt;="&amp;G62,'Wydane warunki'!$I:$I,"&lt;="&amp;G63)/1000)</f>
        <v>0</v>
      </c>
      <c r="H66" s="256">
        <f>(SUMIFS('Wydane warunki'!$H:$H,'Wydane warunki'!$I:$I,"&gt;="&amp;H62,'Wydane warunki'!$I:$I,"&lt;="&amp;H63)/1000)</f>
        <v>0</v>
      </c>
      <c r="I66" s="256">
        <f>(SUMIFS('Wydane warunki'!$H:$H,'Wydane warunki'!$I:$I,"&gt;="&amp;I62,'Wydane warunki'!$I:$I,"&lt;="&amp;I63)/1000)</f>
        <v>0</v>
      </c>
      <c r="J66" s="256">
        <f>(SUMIFS('Wydane warunki'!$H:$H,'Wydane warunki'!$I:$I,"&gt;="&amp;J62,'Wydane warunki'!$I:$I,"&lt;="&amp;J63)/1000)</f>
        <v>0</v>
      </c>
      <c r="K66" s="256">
        <f>(SUMIFS('Wydane warunki'!$H:$H,'Wydane warunki'!$I:$I,"&gt;="&amp;K62,'Wydane warunki'!$I:$I,"&lt;="&amp;K63)/1000)</f>
        <v>0.61299999999999999</v>
      </c>
      <c r="L66" s="256">
        <f>(SUMIFS('Wydane warunki'!$H:$H,'Wydane warunki'!$I:$I,"&gt;="&amp;L62,'Wydane warunki'!$I:$I,"&lt;="&amp;L63)/1000)</f>
        <v>0</v>
      </c>
      <c r="M66" s="256">
        <f>(SUMIFS('Wydane warunki'!$H:$H,'Wydane warunki'!$I:$I,"&gt;="&amp;M62,'Wydane warunki'!$I:$I,"&lt;="&amp;M63)/1000)</f>
        <v>0.5</v>
      </c>
      <c r="N66" s="256">
        <f>(SUMIFS('Wydane warunki'!$H:$H,'Wydane warunki'!$I:$I,"&gt;="&amp;N62,'Wydane warunki'!$I:$I,"&lt;="&amp;N63)/1000)</f>
        <v>0</v>
      </c>
      <c r="O66" s="256">
        <f>(SUMIFS('Wydane warunki'!$H:$H,'Wydane warunki'!$I:$I,"&gt;="&amp;O62,'Wydane warunki'!$I:$I,"&lt;="&amp;O63)/1000)</f>
        <v>0</v>
      </c>
      <c r="P66" s="256">
        <f>(SUMIFS('Wydane warunki'!$H:$H,'Wydane warunki'!$I:$I,"&gt;="&amp;P62,'Wydane warunki'!$I:$I,"&lt;="&amp;P63)/1000)</f>
        <v>0</v>
      </c>
      <c r="Q66" s="256">
        <f>(SUMIFS('Wydane warunki'!$H:$H,'Wydane warunki'!$I:$I,"&gt;="&amp;Q62,'Wydane warunki'!$I:$I,"&lt;="&amp;Q63)/1000)</f>
        <v>2.1</v>
      </c>
      <c r="R66" s="33"/>
      <c r="S66" s="33"/>
      <c r="T66" s="9"/>
      <c r="U66" s="138"/>
    </row>
    <row r="67" spans="1:21" s="223" customFormat="1" ht="18" customHeight="1" x14ac:dyDescent="0.25">
      <c r="A67" s="220"/>
      <c r="B67" s="210"/>
      <c r="C67" s="14"/>
      <c r="D67" s="14"/>
      <c r="E67" s="14"/>
      <c r="F67" s="31">
        <v>45292</v>
      </c>
      <c r="G67" s="31">
        <v>45323</v>
      </c>
      <c r="H67" s="31">
        <v>45352</v>
      </c>
      <c r="I67" s="31">
        <v>45383</v>
      </c>
      <c r="J67" s="221"/>
      <c r="K67" s="221"/>
      <c r="L67" s="221"/>
      <c r="M67" s="221"/>
      <c r="N67" s="221"/>
      <c r="O67" s="221"/>
      <c r="P67" s="224"/>
      <c r="Q67" s="224"/>
      <c r="R67" s="221"/>
      <c r="S67" s="221"/>
      <c r="T67" s="222"/>
      <c r="U67" s="220"/>
    </row>
    <row r="68" spans="1:21" s="223" customFormat="1" ht="18" customHeight="1" x14ac:dyDescent="0.25">
      <c r="A68" s="220"/>
      <c r="B68" s="210"/>
      <c r="C68" s="14"/>
      <c r="D68" s="14"/>
      <c r="E68" s="14"/>
      <c r="F68" s="148">
        <v>45322</v>
      </c>
      <c r="G68" s="148">
        <v>45350</v>
      </c>
      <c r="H68" s="148">
        <v>45378</v>
      </c>
      <c r="I68" s="148">
        <v>45406</v>
      </c>
      <c r="J68" s="221"/>
      <c r="K68" s="221"/>
      <c r="L68" s="221"/>
      <c r="M68" s="221"/>
      <c r="N68" s="221"/>
      <c r="O68" s="221"/>
      <c r="P68" s="224"/>
      <c r="Q68" s="224"/>
      <c r="R68" s="221"/>
      <c r="S68" s="221"/>
      <c r="T68" s="222"/>
      <c r="U68" s="220"/>
    </row>
    <row r="69" spans="1:21" s="2" customFormat="1" ht="18" customHeight="1" thickBot="1" x14ac:dyDescent="0.3">
      <c r="A69" s="138"/>
      <c r="B69" s="8"/>
      <c r="C69" s="1"/>
      <c r="D69" s="1"/>
      <c r="E69" s="176">
        <v>2024</v>
      </c>
      <c r="F69" s="127" t="s">
        <v>120</v>
      </c>
      <c r="G69" s="127" t="s">
        <v>121</v>
      </c>
      <c r="H69" s="127" t="s">
        <v>122</v>
      </c>
      <c r="I69" s="127" t="s">
        <v>126</v>
      </c>
      <c r="J69" s="221"/>
      <c r="K69" s="221"/>
      <c r="L69" s="221"/>
      <c r="M69" s="221"/>
      <c r="N69" s="221"/>
      <c r="O69" s="221"/>
      <c r="P69" s="38"/>
      <c r="Q69" s="38"/>
      <c r="R69" s="33"/>
      <c r="S69" s="33"/>
      <c r="T69" s="9"/>
      <c r="U69" s="138"/>
    </row>
    <row r="70" spans="1:21" s="2" customFormat="1" ht="64.5" customHeight="1" thickTop="1" x14ac:dyDescent="0.25">
      <c r="A70" s="138"/>
      <c r="B70" s="8"/>
      <c r="C70" s="1"/>
      <c r="D70" s="1"/>
      <c r="E70" s="166" t="s">
        <v>72</v>
      </c>
      <c r="F70" s="255">
        <f>COUNTIFS('Wydane warunki'!$I:$I,"&gt;="&amp;F67,'Wydane warunki'!$I:$I,"&lt;="&amp;F68)</f>
        <v>1</v>
      </c>
      <c r="G70" s="255">
        <f>COUNTIFS('Wydane warunki'!$I:$I,"&gt;="&amp;G67,'Wydane warunki'!$I:$I,"&lt;="&amp;G68)</f>
        <v>0</v>
      </c>
      <c r="H70" s="255">
        <f>COUNTIFS('Wydane warunki'!$I:$I,"&gt;="&amp;H67,'Wydane warunki'!$I:$I,"&lt;="&amp;H68)</f>
        <v>0</v>
      </c>
      <c r="I70" s="255">
        <f>COUNTIFS('Wydane warunki'!$I:$I,"&gt;="&amp;I67,'Wydane warunki'!$I:$I,"&lt;="&amp;I68)</f>
        <v>0</v>
      </c>
      <c r="J70" s="221"/>
      <c r="K70" s="221"/>
      <c r="L70" s="221"/>
      <c r="M70" s="221"/>
      <c r="N70" s="221"/>
      <c r="O70" s="221"/>
      <c r="P70" s="38"/>
      <c r="Q70" s="38"/>
      <c r="R70" s="33"/>
      <c r="S70" s="33"/>
      <c r="T70" s="9"/>
      <c r="U70" s="138"/>
    </row>
    <row r="71" spans="1:21" s="2" customFormat="1" ht="16.5" thickBot="1" x14ac:dyDescent="0.3">
      <c r="A71" s="138"/>
      <c r="B71" s="8"/>
      <c r="C71" s="1"/>
      <c r="D71" s="1"/>
      <c r="E71" s="20" t="s">
        <v>38</v>
      </c>
      <c r="F71" s="256">
        <f>(SUMIFS('Wydane warunki'!$H:$H,'Wydane warunki'!$I:$I,"&gt;="&amp;F67,'Wydane warunki'!$I:$I,"&lt;="&amp;F68)/1000)</f>
        <v>0.495</v>
      </c>
      <c r="G71" s="256">
        <f>(SUMIFS('Wydane warunki'!$H:$H,'Wydane warunki'!$I:$I,"&gt;="&amp;G67,'Wydane warunki'!$I:$I,"&lt;="&amp;G68)/1000)</f>
        <v>0</v>
      </c>
      <c r="H71" s="256">
        <f>(SUMIFS('Wydane warunki'!$H:$H,'Wydane warunki'!$I:$I,"&gt;="&amp;H67,'Wydane warunki'!$I:$I,"&lt;="&amp;H68)/1000)</f>
        <v>0</v>
      </c>
      <c r="I71" s="256">
        <f>(SUMIFS('Wydane warunki'!$H:$H,'Wydane warunki'!$I:$I,"&gt;="&amp;I67,'Wydane warunki'!$I:$I,"&lt;="&amp;I68)/1000)</f>
        <v>0</v>
      </c>
      <c r="J71" s="221"/>
      <c r="K71" s="221"/>
      <c r="L71" s="221"/>
      <c r="M71" s="221"/>
      <c r="N71" s="221"/>
      <c r="O71" s="221"/>
      <c r="P71" s="38"/>
      <c r="Q71" s="38"/>
      <c r="R71" s="33"/>
      <c r="S71" s="33"/>
      <c r="T71" s="9"/>
      <c r="U71" s="138"/>
    </row>
    <row r="72" spans="1:21" s="2" customFormat="1" x14ac:dyDescent="0.25">
      <c r="A72" s="138"/>
      <c r="B72" s="8"/>
      <c r="C72" s="1"/>
      <c r="D72" s="1"/>
      <c r="E72" s="1"/>
      <c r="F72" s="1"/>
      <c r="G72" s="1"/>
      <c r="H72" s="1"/>
      <c r="I72" s="1"/>
      <c r="J72" s="1"/>
      <c r="K72" s="33"/>
      <c r="L72" s="33"/>
      <c r="M72" s="33"/>
      <c r="N72" s="33"/>
      <c r="O72" s="33"/>
      <c r="P72" s="33"/>
      <c r="Q72" s="33"/>
      <c r="R72" s="33"/>
      <c r="S72" s="33"/>
      <c r="T72" s="9"/>
      <c r="U72" s="138"/>
    </row>
    <row r="73" spans="1:21" s="2" customFormat="1" x14ac:dyDescent="0.25">
      <c r="A73" s="138"/>
      <c r="B73" s="8"/>
      <c r="C73" s="1"/>
      <c r="D73" s="1"/>
      <c r="E73" s="1"/>
      <c r="F73" s="1"/>
      <c r="G73" s="1"/>
      <c r="H73" s="1"/>
      <c r="I73" s="1"/>
      <c r="J73" s="1"/>
      <c r="K73" s="33"/>
      <c r="L73" s="33"/>
      <c r="M73" s="33"/>
      <c r="N73" s="33"/>
      <c r="O73" s="33"/>
      <c r="P73" s="33"/>
      <c r="Q73" s="33"/>
      <c r="R73" s="33"/>
      <c r="S73" s="33"/>
      <c r="T73" s="9"/>
      <c r="U73" s="138"/>
    </row>
    <row r="74" spans="1:21" s="2" customFormat="1" ht="93" customHeight="1" x14ac:dyDescent="0.25">
      <c r="A74" s="138"/>
      <c r="B74" s="8"/>
      <c r="C74" s="1"/>
      <c r="D74" s="1"/>
      <c r="E74" s="1"/>
      <c r="F74" s="1"/>
      <c r="G74" s="1"/>
      <c r="H74" s="1"/>
      <c r="I74" s="1"/>
      <c r="J74" s="1"/>
      <c r="K74" s="33"/>
      <c r="L74" s="33"/>
      <c r="M74" s="33"/>
      <c r="N74" s="33"/>
      <c r="O74" s="33"/>
      <c r="P74" s="33"/>
      <c r="Q74" s="33"/>
      <c r="R74" s="33"/>
      <c r="S74" s="33"/>
      <c r="T74" s="9"/>
      <c r="U74" s="138"/>
    </row>
    <row r="75" spans="1:21" s="2" customFormat="1" ht="243" customHeight="1" thickBot="1" x14ac:dyDescent="0.3">
      <c r="A75" s="138"/>
      <c r="B75" s="8"/>
      <c r="C75" s="130"/>
      <c r="D75" s="130"/>
      <c r="E75" s="130"/>
      <c r="F75" s="130"/>
      <c r="G75" s="130"/>
      <c r="H75" s="130"/>
      <c r="I75" s="130"/>
      <c r="J75" s="130"/>
      <c r="K75" s="131"/>
      <c r="L75" s="131"/>
      <c r="M75" s="131"/>
      <c r="N75" s="131"/>
      <c r="O75" s="131"/>
      <c r="P75" s="131"/>
      <c r="Q75" s="131"/>
      <c r="R75" s="131"/>
      <c r="S75" s="131"/>
      <c r="T75" s="9"/>
      <c r="U75" s="138"/>
    </row>
    <row r="76" spans="1:21" s="2" customFormat="1" ht="42.75" customHeight="1" x14ac:dyDescent="0.25">
      <c r="A76" s="138"/>
      <c r="B76" s="8"/>
      <c r="C76" s="1"/>
      <c r="D76" s="1"/>
      <c r="E76" s="1"/>
      <c r="F76" s="1"/>
      <c r="G76" s="1"/>
      <c r="H76" s="1"/>
      <c r="I76" s="1"/>
      <c r="J76" s="1"/>
      <c r="K76" s="33"/>
      <c r="L76" s="33"/>
      <c r="M76" s="33"/>
      <c r="N76" s="33"/>
      <c r="O76" s="33"/>
      <c r="P76" s="33"/>
      <c r="Q76" s="33"/>
      <c r="R76" s="33"/>
      <c r="S76" s="33"/>
      <c r="T76" s="9"/>
      <c r="U76" s="138"/>
    </row>
    <row r="77" spans="1:21" s="2" customFormat="1" ht="19.5" x14ac:dyDescent="0.3">
      <c r="A77" s="138"/>
      <c r="B77" s="8"/>
      <c r="C77" s="1"/>
      <c r="D77" s="1"/>
      <c r="E77" s="1"/>
      <c r="F77" s="1"/>
      <c r="G77" s="1"/>
      <c r="H77" s="1"/>
      <c r="I77" s="211" t="s">
        <v>62</v>
      </c>
      <c r="J77" s="211"/>
      <c r="K77" s="211"/>
      <c r="L77" s="211"/>
      <c r="M77" s="211"/>
      <c r="N77" s="211"/>
      <c r="O77" s="33"/>
      <c r="P77" s="33"/>
      <c r="Q77" s="33"/>
      <c r="R77" s="33"/>
      <c r="S77" s="33"/>
      <c r="T77" s="9"/>
      <c r="U77" s="138"/>
    </row>
    <row r="78" spans="1:21" s="223" customFormat="1" x14ac:dyDescent="0.25">
      <c r="A78" s="220"/>
      <c r="B78" s="210"/>
      <c r="C78" s="14"/>
      <c r="D78" s="14"/>
      <c r="E78" s="14"/>
      <c r="F78" s="14"/>
      <c r="G78" s="14"/>
      <c r="H78" s="14"/>
      <c r="I78" s="225"/>
      <c r="J78" s="225"/>
      <c r="K78" s="225"/>
      <c r="L78" s="225"/>
      <c r="M78" s="226"/>
      <c r="N78" s="226"/>
      <c r="O78" s="221"/>
      <c r="P78" s="221"/>
      <c r="Q78" s="221"/>
      <c r="R78" s="221"/>
      <c r="S78" s="221"/>
      <c r="T78" s="222"/>
      <c r="U78" s="220"/>
    </row>
    <row r="79" spans="1:21" s="223" customFormat="1" ht="15.75" x14ac:dyDescent="0.25">
      <c r="A79" s="220"/>
      <c r="B79" s="210"/>
      <c r="C79" s="14"/>
      <c r="D79" s="14"/>
      <c r="E79" s="14"/>
      <c r="F79" s="14"/>
      <c r="G79" s="14"/>
      <c r="H79" s="332"/>
      <c r="I79" s="214">
        <v>500</v>
      </c>
      <c r="J79" s="214">
        <v>1001</v>
      </c>
      <c r="K79" s="214">
        <v>5000</v>
      </c>
      <c r="L79" s="214">
        <v>10000</v>
      </c>
      <c r="M79" s="214">
        <v>30000</v>
      </c>
      <c r="N79" s="214">
        <v>50000</v>
      </c>
      <c r="O79" s="221"/>
      <c r="P79" s="221"/>
      <c r="Q79" s="221"/>
      <c r="R79" s="221"/>
      <c r="S79" s="221"/>
      <c r="T79" s="222"/>
      <c r="U79" s="220"/>
    </row>
    <row r="80" spans="1:21" s="223" customFormat="1" ht="15.75" x14ac:dyDescent="0.25">
      <c r="A80" s="220"/>
      <c r="B80" s="210"/>
      <c r="C80" s="14"/>
      <c r="D80" s="14"/>
      <c r="E80" s="14"/>
      <c r="F80" s="14"/>
      <c r="G80" s="14"/>
      <c r="H80" s="332"/>
      <c r="I80" s="214">
        <v>1001</v>
      </c>
      <c r="J80" s="214">
        <v>5000</v>
      </c>
      <c r="K80" s="214">
        <v>10000</v>
      </c>
      <c r="L80" s="214">
        <v>30000</v>
      </c>
      <c r="M80" s="214">
        <v>50000</v>
      </c>
      <c r="N80" s="214">
        <v>1000000000</v>
      </c>
      <c r="O80" s="221"/>
      <c r="P80" s="221"/>
      <c r="Q80" s="221"/>
      <c r="R80" s="221"/>
      <c r="S80" s="221"/>
      <c r="T80" s="222"/>
      <c r="U80" s="220"/>
    </row>
    <row r="81" spans="1:21" s="2" customFormat="1" ht="16.5" thickBot="1" x14ac:dyDescent="0.3">
      <c r="A81" s="138"/>
      <c r="B81" s="8"/>
      <c r="C81" s="1"/>
      <c r="D81" s="1"/>
      <c r="E81" s="1"/>
      <c r="F81" s="1"/>
      <c r="G81" s="1"/>
      <c r="H81" s="333"/>
      <c r="I81" s="212" t="s">
        <v>71</v>
      </c>
      <c r="J81" s="212" t="s">
        <v>66</v>
      </c>
      <c r="K81" s="212" t="s">
        <v>67</v>
      </c>
      <c r="L81" s="212" t="s">
        <v>68</v>
      </c>
      <c r="M81" s="212" t="s">
        <v>69</v>
      </c>
      <c r="N81" s="212" t="s">
        <v>70</v>
      </c>
      <c r="O81" s="33"/>
      <c r="P81" s="33"/>
      <c r="Q81" s="33"/>
      <c r="R81" s="33"/>
      <c r="S81" s="33"/>
      <c r="T81" s="9"/>
      <c r="U81" s="138"/>
    </row>
    <row r="82" spans="1:21" s="2" customFormat="1" ht="16.5" thickBot="1" x14ac:dyDescent="0.3">
      <c r="A82" s="138"/>
      <c r="B82" s="8"/>
      <c r="C82" s="1"/>
      <c r="D82" s="1"/>
      <c r="E82" s="1"/>
      <c r="F82" s="1"/>
      <c r="G82" s="1"/>
      <c r="H82" s="128" t="s">
        <v>28</v>
      </c>
      <c r="I82" s="152">
        <f>COUNTIFS('Wydane warunki'!$H:$H,"&gt;="&amp;I79,'Wydane warunki'!$H:$H,"&lt;"&amp;I80)</f>
        <v>2</v>
      </c>
      <c r="J82" s="152">
        <f>COUNTIFS('Wydane warunki'!$H:$H,"&gt;="&amp;J79,'Wydane warunki'!$H:$H,"&lt;"&amp;J80)</f>
        <v>1</v>
      </c>
      <c r="K82" s="152">
        <f>COUNTIFS('Wydane warunki'!$H:$H,"&gt;="&amp;K79,'Wydane warunki'!$H:$H,"&lt;"&amp;K80)</f>
        <v>0</v>
      </c>
      <c r="L82" s="152">
        <f>COUNTIFS('Wydane warunki'!$H:$H,"&gt;="&amp;L79,'Wydane warunki'!$H:$H,"&lt;"&amp;L80)</f>
        <v>0</v>
      </c>
      <c r="M82" s="152">
        <f>COUNTIFS('Wydane warunki'!$H:$H,"&gt;="&amp;M79,'Wydane warunki'!$H:$H,"&lt;"&amp;M80)</f>
        <v>0</v>
      </c>
      <c r="N82" s="152">
        <f>COUNTIFS('Wydane warunki'!$H:$H,"&gt;="&amp;N79,'Wydane warunki'!$H:$H,"&lt;"&amp;N80)</f>
        <v>0</v>
      </c>
      <c r="O82" s="33"/>
      <c r="P82" s="33"/>
      <c r="Q82" s="33"/>
      <c r="R82" s="33"/>
      <c r="S82" s="33"/>
      <c r="T82" s="9"/>
      <c r="U82" s="138"/>
    </row>
    <row r="83" spans="1:21" s="2" customFormat="1" ht="16.5" thickBot="1" x14ac:dyDescent="0.3">
      <c r="A83" s="138"/>
      <c r="B83" s="8"/>
      <c r="C83" s="1"/>
      <c r="D83" s="1"/>
      <c r="E83" s="1"/>
      <c r="F83" s="1"/>
      <c r="G83" s="1"/>
      <c r="H83" s="128" t="s">
        <v>38</v>
      </c>
      <c r="I83" s="129">
        <f>SUMIFS('Wydane warunki'!$H:$H,'Wydane warunki'!$H:$H,"&gt;="&amp;I79,'Wydane warunki'!$H:$H,"&lt;"&amp;I80)/1000</f>
        <v>1.113</v>
      </c>
      <c r="J83" s="129">
        <f>SUMIFS('Wydane warunki'!$H:$H,'Wydane warunki'!$H:$H,"&gt;="&amp;J79,'Wydane warunki'!$H:$H,"&lt;"&amp;J80)/1000</f>
        <v>2.1</v>
      </c>
      <c r="K83" s="129">
        <f>SUMIFS('Wydane warunki'!$H:$H,'Wydane warunki'!$H:$H,"&gt;="&amp;K79,'Wydane warunki'!$H:$H,"&lt;"&amp;K80)/1000</f>
        <v>0</v>
      </c>
      <c r="L83" s="129">
        <f>SUMIFS('Wydane warunki'!$H:$H,'Wydane warunki'!$H:$H,"&gt;="&amp;L79,'Wydane warunki'!$H:$H,"&lt;"&amp;L80)/1000</f>
        <v>0</v>
      </c>
      <c r="M83" s="129">
        <f>SUMIFS('Wydane warunki'!$H:$H,'Wydane warunki'!$H:$H,"&gt;="&amp;M79,'Wydane warunki'!$H:$H,"&lt;"&amp;M80)/1000</f>
        <v>0</v>
      </c>
      <c r="N83" s="129">
        <f>SUMIFS('Wydane warunki'!$H:$H,'Wydane warunki'!$H:$H,"&gt;="&amp;N79,'Wydane warunki'!$H:$H,"&lt;"&amp;N80)/1000</f>
        <v>0</v>
      </c>
      <c r="O83" s="33"/>
      <c r="P83" s="33"/>
      <c r="Q83" s="33"/>
      <c r="R83" s="33"/>
      <c r="S83" s="33"/>
      <c r="T83" s="9"/>
      <c r="U83" s="138"/>
    </row>
    <row r="84" spans="1:21" s="2" customFormat="1" x14ac:dyDescent="0.25">
      <c r="A84" s="138"/>
      <c r="B84" s="8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33"/>
      <c r="P84" s="33"/>
      <c r="Q84" s="33"/>
      <c r="R84" s="33"/>
      <c r="S84" s="33"/>
      <c r="T84" s="9"/>
      <c r="U84" s="138"/>
    </row>
    <row r="85" spans="1:21" s="2" customFormat="1" x14ac:dyDescent="0.25">
      <c r="A85" s="138"/>
      <c r="B85" s="8"/>
      <c r="C85" s="1"/>
      <c r="D85" s="1"/>
      <c r="E85" s="1"/>
      <c r="F85" s="1"/>
      <c r="G85" s="1"/>
      <c r="H85" s="1"/>
      <c r="I85" s="1"/>
      <c r="J85" s="1"/>
      <c r="K85" s="1"/>
      <c r="L85" s="213"/>
      <c r="M85" s="33"/>
      <c r="N85" s="33"/>
      <c r="O85" s="33"/>
      <c r="P85" s="33"/>
      <c r="Q85" s="33"/>
      <c r="R85" s="33"/>
      <c r="S85" s="33"/>
      <c r="T85" s="9"/>
      <c r="U85" s="138"/>
    </row>
    <row r="86" spans="1:21" s="2" customFormat="1" x14ac:dyDescent="0.25">
      <c r="A86" s="138"/>
      <c r="B86" s="8"/>
      <c r="C86" s="1"/>
      <c r="D86" s="1"/>
      <c r="E86" s="1"/>
      <c r="F86" s="1"/>
      <c r="G86" s="1"/>
      <c r="H86" s="1"/>
      <c r="I86" s="1"/>
      <c r="J86" s="1"/>
      <c r="K86" s="1"/>
      <c r="L86" s="213"/>
      <c r="M86" s="33"/>
      <c r="N86" s="33"/>
      <c r="O86" s="33"/>
      <c r="P86" s="33"/>
      <c r="Q86" s="33"/>
      <c r="R86" s="33"/>
      <c r="S86" s="33"/>
      <c r="T86" s="9"/>
      <c r="U86" s="138"/>
    </row>
    <row r="87" spans="1:21" s="2" customFormat="1" x14ac:dyDescent="0.25">
      <c r="A87" s="138"/>
      <c r="B87" s="8"/>
      <c r="C87" s="1"/>
      <c r="D87" s="1"/>
      <c r="E87" s="1"/>
      <c r="F87" s="1"/>
      <c r="G87" s="1"/>
      <c r="H87" s="1"/>
      <c r="I87" s="1"/>
      <c r="J87" s="1"/>
      <c r="K87" s="1"/>
      <c r="L87" s="1"/>
      <c r="M87" s="33"/>
      <c r="N87" s="33"/>
      <c r="O87" s="33"/>
      <c r="P87" s="33"/>
      <c r="Q87" s="33"/>
      <c r="R87" s="33"/>
      <c r="S87" s="33"/>
      <c r="T87" s="9"/>
      <c r="U87" s="138"/>
    </row>
    <row r="88" spans="1:21" s="2" customFormat="1" x14ac:dyDescent="0.25">
      <c r="A88" s="138"/>
      <c r="B88" s="8"/>
      <c r="C88" s="1"/>
      <c r="D88" s="1"/>
      <c r="E88" s="1"/>
      <c r="F88" s="1"/>
      <c r="G88" s="1"/>
      <c r="H88" s="1"/>
      <c r="I88" s="1"/>
      <c r="J88" s="1"/>
      <c r="K88" s="1"/>
      <c r="L88" s="1"/>
      <c r="M88" s="33"/>
      <c r="N88" s="33"/>
      <c r="O88" s="33"/>
      <c r="P88" s="33"/>
      <c r="Q88" s="33"/>
      <c r="R88" s="33"/>
      <c r="S88" s="33"/>
      <c r="T88" s="9"/>
      <c r="U88" s="138"/>
    </row>
    <row r="89" spans="1:21" s="2" customFormat="1" x14ac:dyDescent="0.25">
      <c r="A89" s="138"/>
      <c r="B89" s="8"/>
      <c r="C89" s="1"/>
      <c r="D89" s="1"/>
      <c r="E89" s="1"/>
      <c r="F89" s="1"/>
      <c r="G89" s="1"/>
      <c r="H89" s="1"/>
      <c r="I89" s="1"/>
      <c r="J89" s="1"/>
      <c r="K89" s="1"/>
      <c r="L89" s="1"/>
      <c r="M89" s="33"/>
      <c r="N89" s="33"/>
      <c r="O89" s="33"/>
      <c r="P89" s="33"/>
      <c r="Q89" s="33"/>
      <c r="R89" s="33"/>
      <c r="S89" s="33"/>
      <c r="T89" s="9"/>
      <c r="U89" s="138"/>
    </row>
    <row r="90" spans="1:21" s="2" customFormat="1" x14ac:dyDescent="0.25">
      <c r="A90" s="138"/>
      <c r="B90" s="8"/>
      <c r="C90" s="1"/>
      <c r="D90" s="1"/>
      <c r="E90" s="1"/>
      <c r="F90" s="1"/>
      <c r="G90" s="1"/>
      <c r="H90" s="1"/>
      <c r="I90" s="1"/>
      <c r="J90" s="1"/>
      <c r="K90" s="1"/>
      <c r="L90" s="1"/>
      <c r="M90" s="33"/>
      <c r="N90" s="33"/>
      <c r="O90" s="33"/>
      <c r="P90" s="33"/>
      <c r="Q90" s="33"/>
      <c r="R90" s="33"/>
      <c r="S90" s="33"/>
      <c r="T90" s="9"/>
      <c r="U90" s="138"/>
    </row>
    <row r="91" spans="1:21" s="2" customFormat="1" x14ac:dyDescent="0.25">
      <c r="A91" s="138"/>
      <c r="B91" s="8"/>
      <c r="C91" s="1"/>
      <c r="D91" s="1"/>
      <c r="E91" s="1"/>
      <c r="F91" s="1"/>
      <c r="G91" s="1"/>
      <c r="H91" s="1"/>
      <c r="I91" s="1"/>
      <c r="J91" s="1"/>
      <c r="K91" s="1"/>
      <c r="L91" s="1"/>
      <c r="M91" s="33"/>
      <c r="N91" s="33"/>
      <c r="O91" s="33"/>
      <c r="P91" s="33"/>
      <c r="Q91" s="33"/>
      <c r="R91" s="33"/>
      <c r="S91" s="33"/>
      <c r="T91" s="9"/>
      <c r="U91" s="138"/>
    </row>
    <row r="92" spans="1:21" s="2" customFormat="1" x14ac:dyDescent="0.25">
      <c r="A92" s="138"/>
      <c r="B92" s="8"/>
      <c r="C92" s="1"/>
      <c r="D92" s="1"/>
      <c r="E92" s="1"/>
      <c r="F92" s="1"/>
      <c r="G92" s="1"/>
      <c r="H92" s="1"/>
      <c r="I92" s="1"/>
      <c r="J92" s="1"/>
      <c r="K92" s="1"/>
      <c r="L92" s="1"/>
      <c r="M92" s="33"/>
      <c r="N92" s="33"/>
      <c r="O92" s="33"/>
      <c r="P92" s="33"/>
      <c r="Q92" s="33"/>
      <c r="R92" s="33"/>
      <c r="S92" s="33"/>
      <c r="T92" s="9"/>
      <c r="U92" s="138"/>
    </row>
    <row r="93" spans="1:21" s="2" customFormat="1" x14ac:dyDescent="0.25">
      <c r="A93" s="138"/>
      <c r="B93" s="8"/>
      <c r="C93" s="1"/>
      <c r="D93" s="1"/>
      <c r="E93" s="1"/>
      <c r="F93" s="1"/>
      <c r="G93" s="1"/>
      <c r="H93" s="1"/>
      <c r="I93" s="1"/>
      <c r="J93" s="1"/>
      <c r="K93" s="1"/>
      <c r="L93" s="1"/>
      <c r="M93" s="33"/>
      <c r="N93" s="33"/>
      <c r="O93" s="33"/>
      <c r="P93" s="33"/>
      <c r="Q93" s="33"/>
      <c r="R93" s="33"/>
      <c r="S93" s="33"/>
      <c r="T93" s="9"/>
      <c r="U93" s="138"/>
    </row>
    <row r="94" spans="1:21" s="2" customFormat="1" x14ac:dyDescent="0.25">
      <c r="A94" s="138"/>
      <c r="B94" s="8"/>
      <c r="C94" s="1"/>
      <c r="D94" s="1"/>
      <c r="E94" s="1"/>
      <c r="F94" s="1"/>
      <c r="G94" s="1"/>
      <c r="H94" s="1"/>
      <c r="I94" s="1"/>
      <c r="J94" s="1"/>
      <c r="K94" s="1"/>
      <c r="L94" s="1"/>
      <c r="M94" s="33"/>
      <c r="N94" s="33"/>
      <c r="O94" s="33"/>
      <c r="P94" s="33"/>
      <c r="Q94" s="33"/>
      <c r="R94" s="33"/>
      <c r="S94" s="33"/>
      <c r="T94" s="9"/>
      <c r="U94" s="138"/>
    </row>
    <row r="95" spans="1:21" s="2" customFormat="1" x14ac:dyDescent="0.25">
      <c r="A95" s="138"/>
      <c r="B95" s="8"/>
      <c r="C95" s="1"/>
      <c r="D95" s="1"/>
      <c r="E95" s="1"/>
      <c r="F95" s="1"/>
      <c r="G95" s="1"/>
      <c r="H95" s="1"/>
      <c r="I95" s="1"/>
      <c r="J95" s="1"/>
      <c r="K95" s="1"/>
      <c r="L95" s="1"/>
      <c r="M95" s="33"/>
      <c r="N95" s="33"/>
      <c r="O95" s="33"/>
      <c r="P95" s="33"/>
      <c r="Q95" s="33"/>
      <c r="R95" s="33"/>
      <c r="S95" s="33"/>
      <c r="T95" s="9"/>
      <c r="U95" s="138"/>
    </row>
    <row r="96" spans="1:21" s="2" customFormat="1" x14ac:dyDescent="0.25">
      <c r="A96" s="138"/>
      <c r="B96" s="8"/>
      <c r="C96" s="1"/>
      <c r="D96" s="1"/>
      <c r="E96" s="1"/>
      <c r="F96" s="1"/>
      <c r="G96" s="1"/>
      <c r="H96" s="1"/>
      <c r="I96" s="1"/>
      <c r="J96" s="1"/>
      <c r="K96" s="1"/>
      <c r="L96" s="1"/>
      <c r="M96" s="33"/>
      <c r="N96" s="33"/>
      <c r="O96" s="33"/>
      <c r="P96" s="33"/>
      <c r="Q96" s="33"/>
      <c r="R96" s="33"/>
      <c r="S96" s="33"/>
      <c r="T96" s="9"/>
      <c r="U96" s="138"/>
    </row>
    <row r="97" spans="1:21" s="2" customFormat="1" x14ac:dyDescent="0.25">
      <c r="A97" s="138"/>
      <c r="B97" s="8"/>
      <c r="C97" s="1"/>
      <c r="D97" s="1"/>
      <c r="E97" s="1"/>
      <c r="F97" s="1"/>
      <c r="G97" s="1"/>
      <c r="H97" s="1"/>
      <c r="I97" s="1"/>
      <c r="J97" s="1"/>
      <c r="K97" s="1"/>
      <c r="L97" s="1"/>
      <c r="M97" s="33"/>
      <c r="N97" s="33"/>
      <c r="O97" s="33"/>
      <c r="P97" s="33"/>
      <c r="Q97" s="33"/>
      <c r="R97" s="33"/>
      <c r="S97" s="33"/>
      <c r="T97" s="9"/>
      <c r="U97" s="138"/>
    </row>
    <row r="98" spans="1:21" s="2" customFormat="1" x14ac:dyDescent="0.25">
      <c r="A98" s="138"/>
      <c r="B98" s="8"/>
      <c r="C98" s="1"/>
      <c r="D98" s="1"/>
      <c r="E98" s="1"/>
      <c r="F98" s="1"/>
      <c r="G98" s="1"/>
      <c r="H98" s="1"/>
      <c r="I98" s="1"/>
      <c r="J98" s="1"/>
      <c r="K98" s="1"/>
      <c r="L98" s="1"/>
      <c r="M98" s="33"/>
      <c r="N98" s="33"/>
      <c r="O98" s="33"/>
      <c r="P98" s="33"/>
      <c r="Q98" s="33"/>
      <c r="R98" s="33"/>
      <c r="S98" s="33"/>
      <c r="T98" s="9"/>
      <c r="U98" s="138"/>
    </row>
    <row r="99" spans="1:21" s="2" customFormat="1" x14ac:dyDescent="0.25">
      <c r="A99" s="138"/>
      <c r="B99" s="8"/>
      <c r="C99" s="1"/>
      <c r="D99" s="1"/>
      <c r="E99" s="1"/>
      <c r="F99" s="1"/>
      <c r="G99" s="1"/>
      <c r="H99" s="1"/>
      <c r="I99" s="1"/>
      <c r="J99" s="1"/>
      <c r="K99" s="1"/>
      <c r="L99" s="1"/>
      <c r="M99" s="33"/>
      <c r="N99" s="33"/>
      <c r="O99" s="33"/>
      <c r="P99" s="33"/>
      <c r="Q99" s="33"/>
      <c r="R99" s="33"/>
      <c r="S99" s="33"/>
      <c r="T99" s="9"/>
      <c r="U99" s="138"/>
    </row>
    <row r="100" spans="1:21" s="2" customFormat="1" x14ac:dyDescent="0.25">
      <c r="A100" s="138"/>
      <c r="B100" s="8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33"/>
      <c r="N100" s="33"/>
      <c r="O100" s="33"/>
      <c r="P100" s="33"/>
      <c r="Q100" s="33"/>
      <c r="R100" s="33"/>
      <c r="S100" s="33"/>
      <c r="T100" s="9"/>
      <c r="U100" s="138"/>
    </row>
    <row r="101" spans="1:21" s="2" customFormat="1" x14ac:dyDescent="0.25">
      <c r="A101" s="138"/>
      <c r="B101" s="8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33"/>
      <c r="N101" s="33"/>
      <c r="O101" s="33"/>
      <c r="P101" s="33"/>
      <c r="Q101" s="33"/>
      <c r="R101" s="33"/>
      <c r="S101" s="33"/>
      <c r="T101" s="9"/>
      <c r="U101" s="138"/>
    </row>
    <row r="102" spans="1:21" s="2" customFormat="1" x14ac:dyDescent="0.25">
      <c r="A102" s="138"/>
      <c r="B102" s="8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33"/>
      <c r="N102" s="33"/>
      <c r="O102" s="33"/>
      <c r="P102" s="33"/>
      <c r="Q102" s="33"/>
      <c r="R102" s="33"/>
      <c r="S102" s="33"/>
      <c r="T102" s="9"/>
      <c r="U102" s="138"/>
    </row>
    <row r="103" spans="1:21" s="2" customFormat="1" x14ac:dyDescent="0.25">
      <c r="A103" s="138"/>
      <c r="B103" s="8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33"/>
      <c r="N103" s="33"/>
      <c r="O103" s="33"/>
      <c r="P103" s="33"/>
      <c r="Q103" s="33"/>
      <c r="R103" s="33"/>
      <c r="S103" s="33"/>
      <c r="T103" s="9"/>
      <c r="U103" s="138"/>
    </row>
    <row r="104" spans="1:21" s="2" customFormat="1" x14ac:dyDescent="0.25">
      <c r="A104" s="138"/>
      <c r="B104" s="8"/>
      <c r="C104" s="1"/>
      <c r="D104" s="1"/>
      <c r="E104" s="1"/>
      <c r="F104" s="1"/>
      <c r="G104" s="1"/>
      <c r="H104" s="1"/>
      <c r="I104" s="1"/>
      <c r="J104" s="1"/>
      <c r="K104" s="1"/>
      <c r="L104" s="33"/>
      <c r="M104" s="33"/>
      <c r="N104" s="33"/>
      <c r="O104" s="33"/>
      <c r="P104" s="33"/>
      <c r="Q104" s="33"/>
      <c r="R104" s="33"/>
      <c r="S104" s="33"/>
      <c r="T104" s="9"/>
      <c r="U104" s="138"/>
    </row>
    <row r="105" spans="1:21" s="2" customFormat="1" x14ac:dyDescent="0.25">
      <c r="A105" s="138"/>
      <c r="B105" s="8"/>
      <c r="C105" s="1"/>
      <c r="D105" s="1"/>
      <c r="E105" s="1"/>
      <c r="F105" s="1"/>
      <c r="G105" s="1"/>
      <c r="H105" s="1"/>
      <c r="I105" s="1"/>
      <c r="J105" s="1"/>
      <c r="K105" s="33"/>
      <c r="L105" s="33"/>
      <c r="M105" s="33"/>
      <c r="N105" s="33"/>
      <c r="O105" s="33"/>
      <c r="P105" s="33"/>
      <c r="Q105" s="33"/>
      <c r="R105" s="33"/>
      <c r="S105" s="33"/>
      <c r="T105" s="9"/>
      <c r="U105" s="138"/>
    </row>
    <row r="106" spans="1:21" s="2" customFormat="1" x14ac:dyDescent="0.25">
      <c r="A106" s="138"/>
      <c r="B106" s="8"/>
      <c r="C106" s="1"/>
      <c r="D106" s="1"/>
      <c r="E106" s="1"/>
      <c r="F106" s="1"/>
      <c r="G106" s="1"/>
      <c r="H106" s="1"/>
      <c r="I106" s="1"/>
      <c r="J106" s="1"/>
      <c r="K106" s="33"/>
      <c r="L106" s="33"/>
      <c r="M106" s="33"/>
      <c r="N106" s="33"/>
      <c r="O106" s="33"/>
      <c r="P106" s="33"/>
      <c r="Q106" s="33"/>
      <c r="R106" s="33"/>
      <c r="S106" s="33"/>
      <c r="T106" s="9"/>
      <c r="U106" s="138"/>
    </row>
    <row r="107" spans="1:21" s="2" customFormat="1" x14ac:dyDescent="0.25">
      <c r="A107" s="138"/>
      <c r="B107" s="8"/>
      <c r="C107" s="1"/>
      <c r="D107" s="1"/>
      <c r="E107" s="1"/>
      <c r="F107" s="1"/>
      <c r="G107" s="1"/>
      <c r="H107" s="1"/>
      <c r="I107" s="1"/>
      <c r="J107" s="1"/>
      <c r="K107" s="33"/>
      <c r="L107" s="33"/>
      <c r="M107" s="33"/>
      <c r="N107" s="33"/>
      <c r="O107" s="33"/>
      <c r="P107" s="33"/>
      <c r="Q107" s="33"/>
      <c r="R107" s="33"/>
      <c r="S107" s="33"/>
      <c r="T107" s="9"/>
      <c r="U107" s="138"/>
    </row>
    <row r="108" spans="1:21" s="2" customFormat="1" x14ac:dyDescent="0.25">
      <c r="A108" s="138"/>
      <c r="B108" s="8"/>
      <c r="C108" s="1"/>
      <c r="D108" s="1"/>
      <c r="E108" s="1"/>
      <c r="F108" s="1"/>
      <c r="G108" s="1"/>
      <c r="H108" s="1"/>
      <c r="I108" s="1"/>
      <c r="J108" s="1"/>
      <c r="K108" s="33"/>
      <c r="L108" s="33"/>
      <c r="M108" s="33"/>
      <c r="N108" s="33"/>
      <c r="O108" s="33"/>
      <c r="P108" s="33"/>
      <c r="Q108" s="33"/>
      <c r="R108" s="33"/>
      <c r="S108" s="33"/>
      <c r="T108" s="9"/>
      <c r="U108" s="138"/>
    </row>
    <row r="109" spans="1:21" s="2" customFormat="1" x14ac:dyDescent="0.25">
      <c r="A109" s="138"/>
      <c r="B109" s="8"/>
      <c r="C109" s="1"/>
      <c r="D109" s="1"/>
      <c r="E109" s="1"/>
      <c r="F109" s="1"/>
      <c r="G109" s="1"/>
      <c r="H109" s="1"/>
      <c r="I109" s="1"/>
      <c r="J109" s="1"/>
      <c r="K109" s="33"/>
      <c r="L109" s="33"/>
      <c r="M109" s="33"/>
      <c r="N109" s="33"/>
      <c r="O109" s="33"/>
      <c r="P109" s="33"/>
      <c r="Q109" s="33"/>
      <c r="R109" s="33"/>
      <c r="S109" s="33"/>
      <c r="T109" s="9"/>
      <c r="U109" s="138"/>
    </row>
    <row r="110" spans="1:21" s="2" customFormat="1" ht="15.75" thickBot="1" x14ac:dyDescent="0.3">
      <c r="A110" s="138"/>
      <c r="B110" s="8"/>
      <c r="C110" s="130"/>
      <c r="D110" s="130"/>
      <c r="E110" s="130"/>
      <c r="F110" s="130"/>
      <c r="G110" s="130"/>
      <c r="H110" s="130"/>
      <c r="I110" s="130"/>
      <c r="J110" s="130"/>
      <c r="K110" s="131"/>
      <c r="L110" s="131"/>
      <c r="M110" s="131"/>
      <c r="N110" s="131"/>
      <c r="O110" s="131"/>
      <c r="P110" s="131"/>
      <c r="Q110" s="131"/>
      <c r="R110" s="131"/>
      <c r="S110" s="131"/>
      <c r="T110" s="9"/>
      <c r="U110" s="138"/>
    </row>
    <row r="111" spans="1:21" s="2" customFormat="1" ht="34.5" customHeight="1" x14ac:dyDescent="0.25">
      <c r="A111" s="138"/>
      <c r="B111" s="8"/>
      <c r="C111" s="1"/>
      <c r="D111" s="1"/>
      <c r="E111" s="1"/>
      <c r="F111" s="1"/>
      <c r="G111" s="1"/>
      <c r="H111" s="1"/>
      <c r="I111" s="1"/>
      <c r="J111" s="1"/>
      <c r="K111" s="33"/>
      <c r="L111" s="33"/>
      <c r="M111" s="33"/>
      <c r="N111" s="33"/>
      <c r="O111" s="33"/>
      <c r="P111" s="33"/>
      <c r="Q111" s="33"/>
      <c r="R111" s="33"/>
      <c r="S111" s="33"/>
      <c r="T111" s="9"/>
      <c r="U111" s="138"/>
    </row>
    <row r="112" spans="1:21" s="2" customFormat="1" x14ac:dyDescent="0.25">
      <c r="A112" s="138"/>
      <c r="B112" s="8"/>
      <c r="C112" s="1"/>
      <c r="D112" s="1"/>
      <c r="E112" s="1"/>
      <c r="F112" s="1"/>
      <c r="G112" s="1"/>
      <c r="H112" s="1"/>
      <c r="I112" s="1"/>
      <c r="J112" s="1"/>
      <c r="K112" s="33"/>
      <c r="L112" s="33"/>
      <c r="M112" s="33"/>
      <c r="N112" s="33"/>
      <c r="O112" s="33"/>
      <c r="P112" s="33"/>
      <c r="Q112" s="33"/>
      <c r="R112" s="33"/>
      <c r="S112" s="33"/>
      <c r="T112" s="9"/>
      <c r="U112" s="138"/>
    </row>
    <row r="113" spans="1:21" s="2" customFormat="1" ht="20.25" thickBot="1" x14ac:dyDescent="0.35">
      <c r="A113" s="138"/>
      <c r="B113" s="124"/>
      <c r="C113" s="48" t="s">
        <v>39</v>
      </c>
      <c r="D113" s="48"/>
      <c r="E113" s="48"/>
      <c r="F113" s="1"/>
      <c r="G113" s="1"/>
      <c r="H113" s="1"/>
      <c r="I113" s="1"/>
      <c r="J113" s="1"/>
      <c r="K113" s="33"/>
      <c r="L113" s="33"/>
      <c r="M113" s="33"/>
      <c r="N113" s="33"/>
      <c r="O113" s="33"/>
      <c r="P113" s="33"/>
      <c r="Q113" s="33"/>
      <c r="R113" s="33"/>
      <c r="S113" s="33"/>
      <c r="T113" s="9"/>
      <c r="U113" s="138"/>
    </row>
    <row r="114" spans="1:21" s="2" customFormat="1" ht="16.5" thickTop="1" thickBot="1" x14ac:dyDescent="0.3">
      <c r="A114" s="138"/>
      <c r="B114" s="124"/>
      <c r="C114" s="257" t="s">
        <v>42</v>
      </c>
      <c r="D114" s="257"/>
      <c r="E114" s="257"/>
      <c r="F114" s="83"/>
      <c r="G114" s="97"/>
      <c r="H114" s="1"/>
      <c r="I114" s="1"/>
      <c r="J114" s="1"/>
      <c r="K114" s="33"/>
      <c r="L114" s="33"/>
      <c r="M114" s="33"/>
      <c r="N114" s="33"/>
      <c r="O114" s="33"/>
      <c r="P114" s="33"/>
      <c r="Q114" s="33"/>
      <c r="R114" s="33"/>
      <c r="S114" s="33"/>
      <c r="T114" s="9"/>
      <c r="U114" s="138"/>
    </row>
    <row r="115" spans="1:21" s="2" customFormat="1" ht="60" x14ac:dyDescent="0.25">
      <c r="A115" s="138"/>
      <c r="B115" s="208" t="s">
        <v>65</v>
      </c>
      <c r="C115" s="81" t="s">
        <v>59</v>
      </c>
      <c r="D115" s="81" t="s">
        <v>60</v>
      </c>
      <c r="E115" s="81" t="s">
        <v>61</v>
      </c>
      <c r="F115" s="98"/>
      <c r="G115" s="1"/>
      <c r="H115" s="1"/>
      <c r="I115" s="1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9"/>
      <c r="U115" s="138"/>
    </row>
    <row r="116" spans="1:21" s="2" customFormat="1" x14ac:dyDescent="0.25">
      <c r="A116" s="138"/>
      <c r="B116" s="209">
        <f>COUNTIFS('Wydane warunki'!$M:$M,"&lt;&gt;"&amp;"")</f>
        <v>6</v>
      </c>
      <c r="C116" s="151">
        <f>N13</f>
        <v>5</v>
      </c>
      <c r="D116" s="151">
        <f>N11</f>
        <v>5</v>
      </c>
      <c r="E116" s="151">
        <f>N9</f>
        <v>5</v>
      </c>
      <c r="F116" s="86" t="s">
        <v>47</v>
      </c>
      <c r="G116" s="1"/>
      <c r="H116" s="1"/>
      <c r="I116" s="1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9"/>
      <c r="U116" s="138"/>
    </row>
    <row r="117" spans="1:21" s="2" customFormat="1" x14ac:dyDescent="0.25">
      <c r="A117" s="138"/>
      <c r="B117" s="210">
        <f>SUMIFS('Wydane warunki'!$H:$H,'Wydane warunki'!$M:$M,"&lt;&gt;"&amp;"")/1000</f>
        <v>4.008</v>
      </c>
      <c r="C117" s="84">
        <f>N14</f>
        <v>4.008</v>
      </c>
      <c r="D117" s="84">
        <f>N12</f>
        <v>4.319</v>
      </c>
      <c r="E117" s="84">
        <f>N10</f>
        <v>4.008</v>
      </c>
      <c r="F117" s="86" t="s">
        <v>43</v>
      </c>
      <c r="G117" s="1"/>
      <c r="H117" s="1"/>
      <c r="I117" s="1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9"/>
      <c r="U117" s="138"/>
    </row>
    <row r="118" spans="1:21" s="2" customFormat="1" x14ac:dyDescent="0.25">
      <c r="A118" s="138"/>
      <c r="B118" s="189"/>
      <c r="C118" s="153">
        <f>C116/B116</f>
        <v>0.83333333333333337</v>
      </c>
      <c r="D118" s="153">
        <f>D116/B116</f>
        <v>0.83333333333333337</v>
      </c>
      <c r="E118" s="153">
        <f>E116/B116</f>
        <v>0.83333333333333337</v>
      </c>
      <c r="F118" s="86" t="s">
        <v>47</v>
      </c>
      <c r="G118" s="1"/>
      <c r="H118" s="1"/>
      <c r="I118" s="1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9"/>
      <c r="U118" s="138"/>
    </row>
    <row r="119" spans="1:21" s="2" customFormat="1" x14ac:dyDescent="0.25">
      <c r="A119" s="138"/>
      <c r="B119" s="189"/>
      <c r="C119" s="119">
        <f>C117/B117</f>
        <v>1</v>
      </c>
      <c r="D119" s="119">
        <f>D117/B117</f>
        <v>1.0775948103792414</v>
      </c>
      <c r="E119" s="119">
        <f>E117/B117</f>
        <v>1</v>
      </c>
      <c r="F119" s="86" t="s">
        <v>46</v>
      </c>
      <c r="G119" s="1"/>
      <c r="H119" s="1"/>
      <c r="I119" s="1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9"/>
      <c r="U119" s="138"/>
    </row>
    <row r="120" spans="1:21" s="2" customFormat="1" x14ac:dyDescent="0.25">
      <c r="A120" s="138"/>
      <c r="B120" s="8"/>
      <c r="C120" s="1"/>
      <c r="D120" s="1"/>
      <c r="E120" s="1"/>
      <c r="F120" s="1"/>
      <c r="G120" s="1"/>
      <c r="H120" s="1"/>
      <c r="I120" s="1"/>
      <c r="J120" s="1"/>
      <c r="K120" s="33"/>
      <c r="L120" s="33"/>
      <c r="M120" s="33"/>
      <c r="N120" s="33"/>
      <c r="O120" s="33"/>
      <c r="P120" s="33"/>
      <c r="Q120" s="33"/>
      <c r="R120" s="33"/>
      <c r="S120" s="33"/>
      <c r="T120" s="9"/>
      <c r="U120" s="138"/>
    </row>
    <row r="121" spans="1:21" s="2" customFormat="1" x14ac:dyDescent="0.25">
      <c r="A121" s="138"/>
      <c r="B121" s="8"/>
      <c r="C121" s="1"/>
      <c r="D121" s="1"/>
      <c r="E121" s="1"/>
      <c r="F121" s="1"/>
      <c r="G121" s="1"/>
      <c r="H121" s="1"/>
      <c r="I121" s="1"/>
      <c r="J121" s="1"/>
      <c r="K121" s="33"/>
      <c r="L121" s="33"/>
      <c r="M121" s="33"/>
      <c r="N121" s="33"/>
      <c r="O121" s="33"/>
      <c r="P121" s="33"/>
      <c r="Q121" s="33"/>
      <c r="R121" s="33"/>
      <c r="S121" s="33"/>
      <c r="T121" s="9"/>
      <c r="U121" s="138"/>
    </row>
    <row r="122" spans="1:21" s="2" customFormat="1" x14ac:dyDescent="0.25">
      <c r="A122" s="138"/>
      <c r="B122" s="8"/>
      <c r="C122" s="4"/>
      <c r="D122" s="4"/>
      <c r="E122" s="4"/>
      <c r="F122" s="4"/>
      <c r="G122" s="1"/>
      <c r="H122" s="1"/>
      <c r="I122" s="1"/>
      <c r="J122" s="1"/>
      <c r="K122" s="33"/>
      <c r="L122" s="33"/>
      <c r="M122" s="33"/>
      <c r="N122" s="33"/>
      <c r="O122" s="33"/>
      <c r="P122" s="33"/>
      <c r="Q122" s="33"/>
      <c r="R122" s="33"/>
      <c r="S122" s="33"/>
      <c r="T122" s="9"/>
      <c r="U122" s="138"/>
    </row>
    <row r="123" spans="1:21" s="2" customFormat="1" x14ac:dyDescent="0.25">
      <c r="A123" s="138"/>
      <c r="B123" s="8"/>
      <c r="C123" s="4"/>
      <c r="D123" s="4"/>
      <c r="E123" s="4"/>
      <c r="F123" s="4"/>
      <c r="G123" s="1"/>
      <c r="H123" s="1"/>
      <c r="I123" s="1"/>
      <c r="J123" s="1"/>
      <c r="K123" s="33"/>
      <c r="L123" s="33"/>
      <c r="M123" s="33"/>
      <c r="N123" s="33"/>
      <c r="O123" s="33"/>
      <c r="P123" s="33"/>
      <c r="Q123" s="33"/>
      <c r="R123" s="33"/>
      <c r="S123" s="33"/>
      <c r="T123" s="9"/>
      <c r="U123" s="138"/>
    </row>
    <row r="124" spans="1:21" s="2" customFormat="1" x14ac:dyDescent="0.25">
      <c r="A124" s="138"/>
      <c r="B124" s="8"/>
      <c r="C124" s="1"/>
      <c r="D124" s="1"/>
      <c r="E124" s="1"/>
      <c r="F124" s="1"/>
      <c r="G124" s="1"/>
      <c r="H124" s="1"/>
      <c r="I124" s="1"/>
      <c r="J124" s="1"/>
      <c r="K124" s="33"/>
      <c r="L124" s="33"/>
      <c r="M124" s="33"/>
      <c r="N124" s="33"/>
      <c r="O124" s="33"/>
      <c r="P124" s="33"/>
      <c r="Q124" s="33"/>
      <c r="R124" s="33"/>
      <c r="S124" s="33"/>
      <c r="T124" s="9"/>
      <c r="U124" s="138"/>
    </row>
    <row r="125" spans="1:21" s="2" customFormat="1" x14ac:dyDescent="0.25">
      <c r="A125" s="138"/>
      <c r="B125" s="8"/>
      <c r="C125" s="1"/>
      <c r="D125" s="1"/>
      <c r="E125" s="1"/>
      <c r="F125" s="1"/>
      <c r="G125" s="1"/>
      <c r="H125" s="1"/>
      <c r="I125" s="1"/>
      <c r="J125" s="1"/>
      <c r="K125" s="33"/>
      <c r="L125" s="33"/>
      <c r="M125" s="33"/>
      <c r="N125" s="33"/>
      <c r="O125" s="33"/>
      <c r="P125" s="33"/>
      <c r="Q125" s="33"/>
      <c r="R125" s="33"/>
      <c r="S125" s="33"/>
      <c r="T125" s="9"/>
      <c r="U125" s="138"/>
    </row>
    <row r="126" spans="1:21" s="2" customFormat="1" x14ac:dyDescent="0.25">
      <c r="A126" s="138"/>
      <c r="B126" s="8"/>
      <c r="C126" s="1"/>
      <c r="D126" s="1"/>
      <c r="E126" s="1"/>
      <c r="F126" s="1"/>
      <c r="G126" s="1"/>
      <c r="H126" s="1"/>
      <c r="I126" s="1"/>
      <c r="J126" s="1"/>
      <c r="K126" s="25"/>
      <c r="L126" s="25"/>
      <c r="M126" s="25"/>
      <c r="N126" s="25"/>
      <c r="O126" s="25"/>
      <c r="P126" s="25"/>
      <c r="Q126" s="25"/>
      <c r="R126" s="25"/>
      <c r="S126" s="25"/>
      <c r="T126" s="9"/>
      <c r="U126" s="138"/>
    </row>
    <row r="127" spans="1:21" s="2" customFormat="1" x14ac:dyDescent="0.25">
      <c r="A127" s="138"/>
      <c r="B127" s="8"/>
      <c r="C127" s="1"/>
      <c r="D127" s="1"/>
      <c r="E127" s="1"/>
      <c r="F127" s="1"/>
      <c r="G127" s="1"/>
      <c r="H127" s="1"/>
      <c r="I127" s="1"/>
      <c r="J127" s="1"/>
      <c r="K127" s="33"/>
      <c r="L127" s="33"/>
      <c r="M127" s="33"/>
      <c r="N127" s="33"/>
      <c r="O127" s="33"/>
      <c r="P127" s="33"/>
      <c r="Q127" s="33"/>
      <c r="R127" s="33"/>
      <c r="S127" s="33"/>
      <c r="T127" s="9"/>
      <c r="U127" s="138"/>
    </row>
    <row r="128" spans="1:21" s="2" customFormat="1" x14ac:dyDescent="0.25">
      <c r="A128" s="138"/>
      <c r="B128" s="8"/>
      <c r="C128" s="1"/>
      <c r="D128" s="1"/>
      <c r="E128" s="1"/>
      <c r="F128" s="1"/>
      <c r="G128" s="1"/>
      <c r="H128" s="1"/>
      <c r="I128" s="1"/>
      <c r="J128" s="1"/>
      <c r="K128" s="33"/>
      <c r="L128" s="33"/>
      <c r="M128" s="33"/>
      <c r="N128" s="33"/>
      <c r="O128" s="33"/>
      <c r="P128" s="33"/>
      <c r="Q128" s="33"/>
      <c r="R128" s="33"/>
      <c r="S128" s="33"/>
      <c r="T128" s="9"/>
      <c r="U128" s="138"/>
    </row>
    <row r="129" spans="1:21" s="2" customFormat="1" x14ac:dyDescent="0.25">
      <c r="A129" s="138"/>
      <c r="B129" s="8"/>
      <c r="C129" s="1"/>
      <c r="D129" s="1"/>
      <c r="E129" s="1"/>
      <c r="F129" s="1"/>
      <c r="G129" s="1"/>
      <c r="H129" s="1"/>
      <c r="I129" s="1"/>
      <c r="J129" s="1"/>
      <c r="K129" s="33"/>
      <c r="L129" s="33"/>
      <c r="M129" s="33"/>
      <c r="N129" s="33"/>
      <c r="O129" s="33"/>
      <c r="P129" s="33"/>
      <c r="Q129" s="33"/>
      <c r="R129" s="33"/>
      <c r="S129" s="33"/>
      <c r="T129" s="9"/>
      <c r="U129" s="138"/>
    </row>
    <row r="130" spans="1:21" s="2" customFormat="1" x14ac:dyDescent="0.25">
      <c r="A130" s="138"/>
      <c r="B130" s="8"/>
      <c r="C130" s="1"/>
      <c r="D130" s="1"/>
      <c r="E130" s="1"/>
      <c r="F130" s="1"/>
      <c r="G130" s="1"/>
      <c r="H130" s="1"/>
      <c r="I130" s="1"/>
      <c r="J130" s="1"/>
      <c r="K130" s="33"/>
      <c r="L130" s="33"/>
      <c r="M130" s="33"/>
      <c r="N130" s="33"/>
      <c r="O130" s="33"/>
      <c r="P130" s="33"/>
      <c r="Q130" s="33"/>
      <c r="R130" s="33"/>
      <c r="S130" s="33"/>
      <c r="T130" s="9"/>
      <c r="U130" s="138"/>
    </row>
    <row r="131" spans="1:21" s="2" customFormat="1" x14ac:dyDescent="0.25">
      <c r="A131" s="138"/>
      <c r="B131" s="8"/>
      <c r="C131" s="1"/>
      <c r="D131" s="1"/>
      <c r="E131" s="1"/>
      <c r="F131" s="1"/>
      <c r="G131" s="1"/>
      <c r="H131" s="1"/>
      <c r="I131" s="1"/>
      <c r="J131" s="1"/>
      <c r="K131" s="25"/>
      <c r="L131" s="25"/>
      <c r="M131" s="25"/>
      <c r="N131" s="25"/>
      <c r="O131" s="25"/>
      <c r="P131" s="25"/>
      <c r="Q131" s="25"/>
      <c r="R131" s="25"/>
      <c r="S131" s="25"/>
      <c r="T131" s="9"/>
      <c r="U131" s="138"/>
    </row>
    <row r="132" spans="1:21" s="2" customFormat="1" x14ac:dyDescent="0.25">
      <c r="A132" s="138"/>
      <c r="B132" s="8"/>
      <c r="C132" s="1"/>
      <c r="D132" s="1"/>
      <c r="E132" s="1"/>
      <c r="F132" s="1"/>
      <c r="G132" s="1"/>
      <c r="H132" s="1"/>
      <c r="I132" s="1"/>
      <c r="J132" s="1"/>
      <c r="K132" s="33"/>
      <c r="L132" s="33"/>
      <c r="M132" s="33"/>
      <c r="N132" s="33"/>
      <c r="O132" s="33"/>
      <c r="P132" s="33"/>
      <c r="Q132" s="33"/>
      <c r="R132" s="33"/>
      <c r="S132" s="33"/>
      <c r="T132" s="9"/>
      <c r="U132" s="138"/>
    </row>
    <row r="133" spans="1:21" s="2" customFormat="1" x14ac:dyDescent="0.25">
      <c r="A133" s="138"/>
      <c r="B133" s="8"/>
      <c r="C133" s="1"/>
      <c r="D133" s="1"/>
      <c r="E133" s="1"/>
      <c r="F133" s="1"/>
      <c r="G133" s="1"/>
      <c r="H133" s="1"/>
      <c r="I133" s="1"/>
      <c r="J133" s="1"/>
      <c r="K133" s="25"/>
      <c r="L133" s="25"/>
      <c r="M133" s="25"/>
      <c r="N133" s="25"/>
      <c r="O133" s="25"/>
      <c r="P133" s="25"/>
      <c r="Q133" s="25"/>
      <c r="R133" s="25"/>
      <c r="S133" s="25"/>
      <c r="T133" s="9"/>
      <c r="U133" s="138"/>
    </row>
    <row r="134" spans="1:21" s="2" customFormat="1" ht="31.5" customHeight="1" thickBot="1" x14ac:dyDescent="0.3">
      <c r="A134" s="138"/>
      <c r="B134" s="8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9"/>
      <c r="U134" s="138"/>
    </row>
    <row r="135" spans="1:21" s="2" customFormat="1" ht="34.5" customHeight="1" x14ac:dyDescent="0.25">
      <c r="A135" s="138"/>
      <c r="B135" s="8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9"/>
      <c r="U135" s="138"/>
    </row>
    <row r="136" spans="1:21" s="2" customFormat="1" ht="15" customHeight="1" x14ac:dyDescent="0.25">
      <c r="A136" s="138"/>
      <c r="B136" s="8"/>
      <c r="C136" s="1"/>
      <c r="D136" s="1"/>
      <c r="E136" s="1"/>
      <c r="F136" s="1"/>
      <c r="G136" s="1"/>
      <c r="H136" s="1"/>
      <c r="I136" s="330" t="s">
        <v>40</v>
      </c>
      <c r="J136" s="330"/>
      <c r="K136" s="1"/>
      <c r="L136" s="1"/>
      <c r="M136" s="330" t="s">
        <v>41</v>
      </c>
      <c r="N136" s="330"/>
      <c r="O136" s="1"/>
      <c r="P136" s="1"/>
      <c r="Q136" s="1"/>
      <c r="R136" s="1"/>
      <c r="S136" s="1"/>
      <c r="T136" s="9"/>
      <c r="U136" s="138"/>
    </row>
    <row r="137" spans="1:21" s="2" customFormat="1" ht="21.75" customHeight="1" thickBot="1" x14ac:dyDescent="0.3">
      <c r="A137" s="138"/>
      <c r="B137" s="8"/>
      <c r="C137" s="1"/>
      <c r="D137" s="1"/>
      <c r="E137" s="1"/>
      <c r="F137" s="1"/>
      <c r="G137" s="1"/>
      <c r="H137" s="1"/>
      <c r="I137" s="331"/>
      <c r="J137" s="331"/>
      <c r="K137" s="1"/>
      <c r="L137" s="1"/>
      <c r="M137" s="331"/>
      <c r="N137" s="331"/>
      <c r="O137" s="1"/>
      <c r="P137" s="1"/>
      <c r="Q137" s="1"/>
      <c r="R137" s="1"/>
      <c r="S137" s="1"/>
      <c r="T137" s="9"/>
      <c r="U137" s="138"/>
    </row>
    <row r="138" spans="1:21" s="2" customFormat="1" ht="15.75" thickTop="1" x14ac:dyDescent="0.25">
      <c r="A138" s="138"/>
      <c r="B138" s="8"/>
      <c r="C138" s="1"/>
      <c r="D138" s="1"/>
      <c r="E138" s="1"/>
      <c r="F138" s="1"/>
      <c r="G138" s="1"/>
      <c r="H138" s="1"/>
      <c r="I138" s="1"/>
      <c r="J138" s="1"/>
      <c r="K138" s="14"/>
      <c r="L138" s="14"/>
      <c r="M138" s="1"/>
      <c r="N138" s="1"/>
      <c r="O138" s="1"/>
      <c r="P138" s="1"/>
      <c r="Q138" s="1"/>
      <c r="R138" s="1"/>
      <c r="S138" s="1"/>
      <c r="T138" s="9"/>
      <c r="U138" s="138"/>
    </row>
    <row r="139" spans="1:21" s="2" customFormat="1" ht="15.75" thickBot="1" x14ac:dyDescent="0.3">
      <c r="A139" s="138"/>
      <c r="B139" s="8"/>
      <c r="C139" s="1"/>
      <c r="D139" s="1"/>
      <c r="E139" s="1"/>
      <c r="F139" s="1"/>
      <c r="G139" s="1"/>
      <c r="H139" s="1"/>
      <c r="I139" s="49" t="s">
        <v>28</v>
      </c>
      <c r="J139" s="49" t="s">
        <v>38</v>
      </c>
      <c r="K139" s="14" t="s">
        <v>45</v>
      </c>
      <c r="L139" s="14"/>
      <c r="M139" s="49" t="s">
        <v>28</v>
      </c>
      <c r="N139" s="49" t="s">
        <v>38</v>
      </c>
      <c r="O139" s="1"/>
      <c r="P139" s="1"/>
      <c r="Q139" s="1"/>
      <c r="R139" s="1"/>
      <c r="S139" s="1"/>
      <c r="T139" s="9"/>
      <c r="U139" s="138"/>
    </row>
    <row r="140" spans="1:21" s="2" customFormat="1" x14ac:dyDescent="0.25">
      <c r="A140" s="138"/>
      <c r="B140" s="8"/>
      <c r="C140" s="1"/>
      <c r="D140" s="1"/>
      <c r="E140" s="1"/>
      <c r="F140" s="1"/>
      <c r="G140" s="1"/>
      <c r="H140" s="1" t="s">
        <v>13</v>
      </c>
      <c r="I140" s="1">
        <f>COUNTIFS('Wydane warunki'!$G:$G,"="&amp;H140)</f>
        <v>1</v>
      </c>
      <c r="J140" s="15">
        <f>SUMIFS('Wydane warunki'!$H:$H,'Wydane warunki'!$G:$G,"="&amp;H140)/1000</f>
        <v>0.5</v>
      </c>
      <c r="K140" s="14">
        <f t="shared" ref="K140:K155" si="1">I140-M140</f>
        <v>0</v>
      </c>
      <c r="L140" s="149">
        <f t="shared" ref="L140:L155" si="2">J140-N140</f>
        <v>0</v>
      </c>
      <c r="M140" s="1">
        <f>COUNTIFS('Wydane warunki'!$G:$G,"="&amp;H140,'Wydane warunki'!$I:$I,"&lt;&gt;"&amp;"-")</f>
        <v>1</v>
      </c>
      <c r="N140" s="15">
        <f>SUMIFS('Wydane warunki'!$H:$H,'Wydane warunki'!$G:$G,"="&amp;H140,'Wydane warunki'!$I:$I,"&lt;&gt;"&amp;"-")/1000</f>
        <v>0.5</v>
      </c>
      <c r="O140" s="1"/>
      <c r="P140" s="1"/>
      <c r="Q140" s="1"/>
      <c r="R140" s="1"/>
      <c r="S140" s="1"/>
      <c r="T140" s="9"/>
      <c r="U140" s="138"/>
    </row>
    <row r="141" spans="1:21" s="2" customFormat="1" x14ac:dyDescent="0.25">
      <c r="A141" s="138"/>
      <c r="B141" s="8"/>
      <c r="C141" s="1"/>
      <c r="D141" s="1"/>
      <c r="E141" s="1"/>
      <c r="F141" s="1"/>
      <c r="G141" s="1"/>
      <c r="H141" s="1" t="s">
        <v>14</v>
      </c>
      <c r="I141" s="1">
        <f>COUNTIFS('Wydane warunki'!$G:$G,"="&amp;H141)</f>
        <v>0</v>
      </c>
      <c r="J141" s="15">
        <f>SUMIFS('Wydane warunki'!$H:$H,'Wydane warunki'!$G:$G,"="&amp;H141)/1000</f>
        <v>0</v>
      </c>
      <c r="K141" s="14">
        <f t="shared" si="1"/>
        <v>0</v>
      </c>
      <c r="L141" s="149">
        <f t="shared" si="2"/>
        <v>0</v>
      </c>
      <c r="M141" s="1">
        <f>COUNTIFS('Wydane warunki'!$G:$G,"="&amp;H141,'Wydane warunki'!$I:$I,"&lt;&gt;"&amp;"-")</f>
        <v>0</v>
      </c>
      <c r="N141" s="15">
        <f>SUMIFS('Wydane warunki'!$H:$H,'Wydane warunki'!$G:$G,"="&amp;H141,'Wydane warunki'!$I:$I,"&lt;&gt;"&amp;"-")/1000</f>
        <v>0</v>
      </c>
      <c r="O141" s="1"/>
      <c r="P141" s="1"/>
      <c r="Q141" s="1"/>
      <c r="R141" s="1"/>
      <c r="S141" s="1"/>
      <c r="T141" s="9"/>
      <c r="U141" s="138"/>
    </row>
    <row r="142" spans="1:21" s="2" customFormat="1" x14ac:dyDescent="0.25">
      <c r="A142" s="138"/>
      <c r="B142" s="8"/>
      <c r="C142" s="1"/>
      <c r="D142" s="1"/>
      <c r="E142" s="1"/>
      <c r="F142" s="1"/>
      <c r="G142" s="1"/>
      <c r="H142" s="1" t="s">
        <v>16</v>
      </c>
      <c r="I142" s="1">
        <f>COUNTIFS('Wydane warunki'!$G:$G,"="&amp;H142)</f>
        <v>0</v>
      </c>
      <c r="J142" s="15">
        <f>SUMIFS('Wydane warunki'!$H:$H,'Wydane warunki'!$G:$G,"="&amp;H142)/1000</f>
        <v>0</v>
      </c>
      <c r="K142" s="14">
        <f t="shared" si="1"/>
        <v>0</v>
      </c>
      <c r="L142" s="149">
        <f t="shared" si="2"/>
        <v>0</v>
      </c>
      <c r="M142" s="1">
        <f>COUNTIFS('Wydane warunki'!$G:$G,"="&amp;H142,'Wydane warunki'!$I:$I,"&lt;&gt;"&amp;"-")</f>
        <v>0</v>
      </c>
      <c r="N142" s="15">
        <f>SUMIFS('Wydane warunki'!$H:$H,'Wydane warunki'!$G:$G,"="&amp;H142,'Wydane warunki'!$I:$I,"&lt;&gt;"&amp;"-")/1000</f>
        <v>0</v>
      </c>
      <c r="O142" s="1"/>
      <c r="P142" s="1"/>
      <c r="Q142" s="1"/>
      <c r="R142" s="1"/>
      <c r="S142" s="1"/>
      <c r="T142" s="9"/>
      <c r="U142" s="138"/>
    </row>
    <row r="143" spans="1:21" s="2" customFormat="1" x14ac:dyDescent="0.25">
      <c r="A143" s="138"/>
      <c r="B143" s="8"/>
      <c r="C143" s="1"/>
      <c r="D143" s="1"/>
      <c r="E143" s="1"/>
      <c r="F143" s="1"/>
      <c r="G143" s="1"/>
      <c r="H143" s="1" t="s">
        <v>4</v>
      </c>
      <c r="I143" s="1">
        <f>COUNTIFS('Wydane warunki'!$G:$G,"="&amp;H143)</f>
        <v>1</v>
      </c>
      <c r="J143" s="15">
        <f>SUMIFS('Wydane warunki'!$H:$H,'Wydane warunki'!$G:$G,"="&amp;H143)/1000</f>
        <v>0.61299999999999999</v>
      </c>
      <c r="K143" s="14">
        <f t="shared" si="1"/>
        <v>0</v>
      </c>
      <c r="L143" s="149">
        <f t="shared" si="2"/>
        <v>0</v>
      </c>
      <c r="M143" s="1">
        <f>COUNTIFS('Wydane warunki'!$G:$G,"="&amp;H143,'Wydane warunki'!$I:$I,"&lt;&gt;"&amp;"-")</f>
        <v>1</v>
      </c>
      <c r="N143" s="15">
        <f>SUMIFS('Wydane warunki'!$H:$H,'Wydane warunki'!$G:$G,"="&amp;H143,'Wydane warunki'!$I:$I,"&lt;&gt;"&amp;"-")/1000</f>
        <v>0.61299999999999999</v>
      </c>
      <c r="O143" s="1"/>
      <c r="P143" s="1"/>
      <c r="Q143" s="1"/>
      <c r="R143" s="1"/>
      <c r="S143" s="1"/>
      <c r="T143" s="9"/>
      <c r="U143" s="138"/>
    </row>
    <row r="144" spans="1:21" s="2" customFormat="1" x14ac:dyDescent="0.25">
      <c r="A144" s="138"/>
      <c r="B144" s="8"/>
      <c r="C144" s="1"/>
      <c r="D144" s="1"/>
      <c r="E144" s="1"/>
      <c r="F144" s="1"/>
      <c r="G144" s="1"/>
      <c r="H144" s="1" t="s">
        <v>3</v>
      </c>
      <c r="I144" s="1">
        <f>COUNTIFS('Wydane warunki'!$G:$G,"="&amp;H144)</f>
        <v>0</v>
      </c>
      <c r="J144" s="15">
        <f>SUMIFS('Wydane warunki'!$H:$H,'Wydane warunki'!$G:$G,"="&amp;H144)/1000</f>
        <v>0</v>
      </c>
      <c r="K144" s="14">
        <f t="shared" si="1"/>
        <v>0</v>
      </c>
      <c r="L144" s="149">
        <f t="shared" si="2"/>
        <v>0</v>
      </c>
      <c r="M144" s="1">
        <f>COUNTIFS('Wydane warunki'!$G:$G,"="&amp;H144,'Wydane warunki'!$I:$I,"&lt;&gt;"&amp;"-")</f>
        <v>0</v>
      </c>
      <c r="N144" s="15">
        <f>SUMIFS('Wydane warunki'!$H:$H,'Wydane warunki'!$G:$G,"="&amp;H144,'Wydane warunki'!$I:$I,"&lt;&gt;"&amp;"-")/1000</f>
        <v>0</v>
      </c>
      <c r="O144" s="1"/>
      <c r="P144" s="1"/>
      <c r="Q144" s="1"/>
      <c r="R144" s="1"/>
      <c r="S144" s="1"/>
      <c r="T144" s="9"/>
      <c r="U144" s="138"/>
    </row>
    <row r="145" spans="1:22" s="2" customFormat="1" x14ac:dyDescent="0.25">
      <c r="A145" s="138"/>
      <c r="B145" s="8"/>
      <c r="C145" s="1"/>
      <c r="D145" s="1"/>
      <c r="E145" s="1"/>
      <c r="F145" s="1"/>
      <c r="G145" s="1"/>
      <c r="H145" s="1" t="s">
        <v>18</v>
      </c>
      <c r="I145" s="1">
        <f>COUNTIFS('Wydane warunki'!$G:$G,"="&amp;H145)</f>
        <v>0</v>
      </c>
      <c r="J145" s="15">
        <f>SUMIFS('Wydane warunki'!$H:$H,'Wydane warunki'!$G:$G,"="&amp;H145)/1000</f>
        <v>0</v>
      </c>
      <c r="K145" s="14">
        <f t="shared" si="1"/>
        <v>0</v>
      </c>
      <c r="L145" s="149">
        <f t="shared" si="2"/>
        <v>0</v>
      </c>
      <c r="M145" s="1">
        <f>COUNTIFS('Wydane warunki'!$G:$G,"="&amp;H145,'Wydane warunki'!$I:$I,"&lt;&gt;"&amp;"-")</f>
        <v>0</v>
      </c>
      <c r="N145" s="15">
        <f>SUMIFS('Wydane warunki'!$H:$H,'Wydane warunki'!$G:$G,"="&amp;H145,'Wydane warunki'!$I:$I,"&lt;&gt;"&amp;"-")/1000</f>
        <v>0</v>
      </c>
      <c r="O145" s="1"/>
      <c r="P145" s="1"/>
      <c r="Q145" s="1"/>
      <c r="R145" s="1"/>
      <c r="S145" s="1"/>
      <c r="T145" s="9"/>
      <c r="U145" s="138"/>
    </row>
    <row r="146" spans="1:22" s="2" customFormat="1" x14ac:dyDescent="0.25">
      <c r="A146" s="138"/>
      <c r="B146" s="8"/>
      <c r="C146" s="1"/>
      <c r="D146" s="1"/>
      <c r="E146" s="1"/>
      <c r="F146" s="1"/>
      <c r="G146" s="1"/>
      <c r="H146" s="1" t="s">
        <v>12</v>
      </c>
      <c r="I146" s="1">
        <f>COUNTIFS('Wydane warunki'!$G:$G,"="&amp;H146)</f>
        <v>1</v>
      </c>
      <c r="J146" s="15">
        <f>SUMIFS('Wydane warunki'!$H:$H,'Wydane warunki'!$G:$G,"="&amp;H146)/1000</f>
        <v>0.495</v>
      </c>
      <c r="K146" s="14">
        <f t="shared" si="1"/>
        <v>0</v>
      </c>
      <c r="L146" s="149">
        <f t="shared" si="2"/>
        <v>0</v>
      </c>
      <c r="M146" s="1">
        <f>COUNTIFS('Wydane warunki'!$G:$G,"="&amp;H146,'Wydane warunki'!$I:$I,"&lt;&gt;"&amp;"-")</f>
        <v>1</v>
      </c>
      <c r="N146" s="15">
        <f>SUMIFS('Wydane warunki'!$H:$H,'Wydane warunki'!$G:$G,"="&amp;H146,'Wydane warunki'!$I:$I,"&lt;&gt;"&amp;"-")/1000</f>
        <v>0.495</v>
      </c>
      <c r="O146" s="1"/>
      <c r="P146" s="1"/>
      <c r="Q146" s="1"/>
      <c r="R146" s="1"/>
      <c r="S146" s="1"/>
      <c r="T146" s="9"/>
      <c r="U146" s="138"/>
    </row>
    <row r="147" spans="1:22" s="2" customFormat="1" x14ac:dyDescent="0.25">
      <c r="A147" s="138"/>
      <c r="B147" s="8"/>
      <c r="C147" s="1"/>
      <c r="D147" s="1"/>
      <c r="E147" s="1"/>
      <c r="F147" s="1"/>
      <c r="G147" s="1"/>
      <c r="H147" s="1" t="s">
        <v>17</v>
      </c>
      <c r="I147" s="1">
        <f>COUNTIFS('Wydane warunki'!$G:$G,"="&amp;H147)</f>
        <v>0</v>
      </c>
      <c r="J147" s="15">
        <f>SUMIFS('Wydane warunki'!$H:$H,'Wydane warunki'!$G:$G,"="&amp;H147)/1000</f>
        <v>0</v>
      </c>
      <c r="K147" s="14">
        <f t="shared" si="1"/>
        <v>0</v>
      </c>
      <c r="L147" s="149">
        <f t="shared" si="2"/>
        <v>0</v>
      </c>
      <c r="M147" s="1">
        <f>COUNTIFS('Wydane warunki'!$G:$G,"="&amp;H147,'Wydane warunki'!$I:$I,"&lt;&gt;"&amp;"-")</f>
        <v>0</v>
      </c>
      <c r="N147" s="15">
        <f>SUMIFS('Wydane warunki'!$H:$H,'Wydane warunki'!$G:$G,"="&amp;H147,'Wydane warunki'!$I:$I,"&lt;&gt;"&amp;"-")/1000</f>
        <v>0</v>
      </c>
      <c r="O147" s="1"/>
      <c r="P147" s="1"/>
      <c r="Q147" s="1"/>
      <c r="R147" s="1"/>
      <c r="S147" s="1"/>
      <c r="T147" s="9"/>
      <c r="U147" s="138"/>
    </row>
    <row r="148" spans="1:22" s="2" customFormat="1" x14ac:dyDescent="0.25">
      <c r="A148" s="138"/>
      <c r="B148" s="8"/>
      <c r="C148" s="1"/>
      <c r="D148" s="1"/>
      <c r="E148" s="1"/>
      <c r="F148" s="1"/>
      <c r="G148" s="1"/>
      <c r="H148" s="1" t="s">
        <v>5</v>
      </c>
      <c r="I148" s="1">
        <f>COUNTIFS('Wydane warunki'!$G:$G,"="&amp;H148)</f>
        <v>0</v>
      </c>
      <c r="J148" s="15">
        <f>SUMIFS('Wydane warunki'!$H:$H,'Wydane warunki'!$G:$G,"="&amp;H148)/1000</f>
        <v>0</v>
      </c>
      <c r="K148" s="14">
        <f t="shared" si="1"/>
        <v>0</v>
      </c>
      <c r="L148" s="149">
        <f t="shared" si="2"/>
        <v>0</v>
      </c>
      <c r="M148" s="1">
        <f>COUNTIFS('Wydane warunki'!$G:$G,"="&amp;H148,'Wydane warunki'!$I:$I,"&lt;&gt;"&amp;"-")</f>
        <v>0</v>
      </c>
      <c r="N148" s="15">
        <f>SUMIFS('Wydane warunki'!$H:$H,'Wydane warunki'!$G:$G,"="&amp;H148,'Wydane warunki'!$I:$I,"&lt;&gt;"&amp;"-")/1000</f>
        <v>0</v>
      </c>
      <c r="O148" s="1"/>
      <c r="P148" s="1"/>
      <c r="Q148" s="1"/>
      <c r="R148" s="1"/>
      <c r="S148" s="1"/>
      <c r="T148" s="9"/>
      <c r="U148" s="138"/>
    </row>
    <row r="149" spans="1:22" s="2" customFormat="1" x14ac:dyDescent="0.25">
      <c r="A149" s="138"/>
      <c r="B149" s="8"/>
      <c r="C149" s="1"/>
      <c r="D149" s="1"/>
      <c r="E149" s="1"/>
      <c r="F149" s="1"/>
      <c r="G149" s="1"/>
      <c r="H149" s="1" t="s">
        <v>6</v>
      </c>
      <c r="I149" s="1">
        <f>COUNTIFS('Wydane warunki'!$G:$G,"="&amp;H149)</f>
        <v>1</v>
      </c>
      <c r="J149" s="15">
        <f>SUMIFS('Wydane warunki'!$H:$H,'Wydane warunki'!$G:$G,"="&amp;H149)/1000</f>
        <v>2.1</v>
      </c>
      <c r="K149" s="14">
        <f t="shared" si="1"/>
        <v>0</v>
      </c>
      <c r="L149" s="149">
        <f t="shared" si="2"/>
        <v>0</v>
      </c>
      <c r="M149" s="1">
        <f>COUNTIFS('Wydane warunki'!$G:$G,"="&amp;H149,'Wydane warunki'!$I:$I,"&lt;&gt;"&amp;"-")</f>
        <v>1</v>
      </c>
      <c r="N149" s="15">
        <f>SUMIFS('Wydane warunki'!$H:$H,'Wydane warunki'!$G:$G,"="&amp;H149,'Wydane warunki'!$I:$I,"&lt;&gt;"&amp;"-")/1000</f>
        <v>2.1</v>
      </c>
      <c r="O149" s="1"/>
      <c r="P149" s="1"/>
      <c r="Q149" s="1"/>
      <c r="R149" s="1"/>
      <c r="S149" s="1"/>
      <c r="T149" s="9"/>
      <c r="U149" s="138"/>
    </row>
    <row r="150" spans="1:22" s="2" customFormat="1" x14ac:dyDescent="0.25">
      <c r="A150" s="138"/>
      <c r="B150" s="8"/>
      <c r="C150" s="1"/>
      <c r="D150" s="1"/>
      <c r="E150" s="1"/>
      <c r="F150" s="1"/>
      <c r="G150" s="1"/>
      <c r="H150" s="1" t="s">
        <v>9</v>
      </c>
      <c r="I150" s="1">
        <f>COUNTIFS('Wydane warunki'!$G:$G,"="&amp;H150)</f>
        <v>0</v>
      </c>
      <c r="J150" s="15">
        <f>SUMIFS('Wydane warunki'!$H:$H,'Wydane warunki'!$G:$G,"="&amp;H150)/1000</f>
        <v>0</v>
      </c>
      <c r="K150" s="14">
        <f t="shared" si="1"/>
        <v>0</v>
      </c>
      <c r="L150" s="149">
        <f t="shared" si="2"/>
        <v>0</v>
      </c>
      <c r="M150" s="1">
        <f>COUNTIFS('Wydane warunki'!$G:$G,"="&amp;H150,'Wydane warunki'!$I:$I,"&lt;&gt;"&amp;"-")</f>
        <v>0</v>
      </c>
      <c r="N150" s="15">
        <f>SUMIFS('Wydane warunki'!$H:$H,'Wydane warunki'!$G:$G,"="&amp;H150,'Wydane warunki'!$I:$I,"&lt;&gt;"&amp;"-")/1000</f>
        <v>0</v>
      </c>
      <c r="O150" s="1"/>
      <c r="P150" s="1"/>
      <c r="Q150" s="1"/>
      <c r="R150" s="1"/>
      <c r="S150" s="1"/>
      <c r="T150" s="9"/>
      <c r="U150" s="138"/>
    </row>
    <row r="151" spans="1:22" s="2" customFormat="1" x14ac:dyDescent="0.25">
      <c r="A151" s="138"/>
      <c r="B151" s="8"/>
      <c r="C151" s="1"/>
      <c r="D151" s="1"/>
      <c r="E151" s="1"/>
      <c r="F151" s="1"/>
      <c r="G151" s="1"/>
      <c r="H151" s="1" t="s">
        <v>15</v>
      </c>
      <c r="I151" s="1">
        <f>COUNTIFS('Wydane warunki'!$G:$G,"="&amp;H151)</f>
        <v>0</v>
      </c>
      <c r="J151" s="15">
        <f>SUMIFS('Wydane warunki'!$H:$H,'Wydane warunki'!$G:$G,"="&amp;H151)/1000</f>
        <v>0</v>
      </c>
      <c r="K151" s="14">
        <f t="shared" si="1"/>
        <v>0</v>
      </c>
      <c r="L151" s="149">
        <f t="shared" si="2"/>
        <v>0</v>
      </c>
      <c r="M151" s="1">
        <f>COUNTIFS('Wydane warunki'!$G:$G,"="&amp;H151,'Wydane warunki'!$I:$I,"&lt;&gt;"&amp;"-")</f>
        <v>0</v>
      </c>
      <c r="N151" s="15">
        <f>SUMIFS('Wydane warunki'!$H:$H,'Wydane warunki'!$G:$G,"="&amp;H151,'Wydane warunki'!$I:$I,"&lt;&gt;"&amp;"-")/1000</f>
        <v>0</v>
      </c>
      <c r="O151" s="1"/>
      <c r="P151" s="1"/>
      <c r="Q151" s="1"/>
      <c r="R151" s="1"/>
      <c r="S151" s="1"/>
      <c r="T151" s="9"/>
      <c r="U151" s="138"/>
    </row>
    <row r="152" spans="1:22" s="2" customFormat="1" x14ac:dyDescent="0.25">
      <c r="A152" s="138"/>
      <c r="B152" s="8"/>
      <c r="C152" s="1"/>
      <c r="D152" s="1"/>
      <c r="E152" s="1"/>
      <c r="F152" s="1"/>
      <c r="G152" s="1"/>
      <c r="H152" s="1" t="s">
        <v>10</v>
      </c>
      <c r="I152" s="1">
        <f>COUNTIFS('Wydane warunki'!$G:$G,"="&amp;H152)</f>
        <v>0</v>
      </c>
      <c r="J152" s="15">
        <f>SUMIFS('Wydane warunki'!$H:$H,'Wydane warunki'!$G:$G,"="&amp;H152)/1000</f>
        <v>0</v>
      </c>
      <c r="K152" s="14">
        <f t="shared" si="1"/>
        <v>0</v>
      </c>
      <c r="L152" s="149">
        <f t="shared" si="2"/>
        <v>0</v>
      </c>
      <c r="M152" s="1">
        <f>COUNTIFS('Wydane warunki'!$G:$G,"="&amp;H152,'Wydane warunki'!$I:$I,"&lt;&gt;"&amp;"-")</f>
        <v>0</v>
      </c>
      <c r="N152" s="15">
        <f>SUMIFS('Wydane warunki'!$H:$H,'Wydane warunki'!$G:$G,"="&amp;H152,'Wydane warunki'!$I:$I,"&lt;&gt;"&amp;"-")/1000</f>
        <v>0</v>
      </c>
      <c r="O152" s="1"/>
      <c r="P152" s="1"/>
      <c r="Q152" s="1"/>
      <c r="R152" s="1"/>
      <c r="S152" s="1"/>
      <c r="T152" s="9"/>
      <c r="U152" s="138"/>
    </row>
    <row r="153" spans="1:22" s="2" customFormat="1" x14ac:dyDescent="0.25">
      <c r="A153" s="138"/>
      <c r="B153" s="8"/>
      <c r="C153" s="1"/>
      <c r="D153" s="1"/>
      <c r="E153" s="1"/>
      <c r="F153" s="1"/>
      <c r="G153" s="1"/>
      <c r="H153" s="1" t="s">
        <v>8</v>
      </c>
      <c r="I153" s="1">
        <f>COUNTIFS('Wydane warunki'!$G:$G,"="&amp;H153)</f>
        <v>1</v>
      </c>
      <c r="J153" s="15">
        <f>SUMIFS('Wydane warunki'!$H:$H,'Wydane warunki'!$G:$G,"="&amp;H153)/1000</f>
        <v>0.3</v>
      </c>
      <c r="K153" s="14">
        <f t="shared" si="1"/>
        <v>0</v>
      </c>
      <c r="L153" s="149">
        <f t="shared" si="2"/>
        <v>0</v>
      </c>
      <c r="M153" s="1">
        <f>COUNTIFS('Wydane warunki'!$G:$G,"="&amp;H153,'Wydane warunki'!$I:$I,"&lt;&gt;"&amp;"-")</f>
        <v>1</v>
      </c>
      <c r="N153" s="15">
        <f>SUMIFS('Wydane warunki'!$H:$H,'Wydane warunki'!$G:$G,"="&amp;H153,'Wydane warunki'!$I:$I,"&lt;&gt;"&amp;"-")/1000</f>
        <v>0.3</v>
      </c>
      <c r="O153" s="1"/>
      <c r="P153" s="1"/>
      <c r="Q153" s="1"/>
      <c r="R153" s="1"/>
      <c r="S153" s="1"/>
      <c r="T153" s="9"/>
      <c r="U153" s="138"/>
    </row>
    <row r="154" spans="1:22" s="2" customFormat="1" x14ac:dyDescent="0.25">
      <c r="A154" s="138"/>
      <c r="B154" s="8"/>
      <c r="C154" s="1"/>
      <c r="D154" s="1"/>
      <c r="E154" s="1"/>
      <c r="F154" s="1"/>
      <c r="G154" s="1"/>
      <c r="H154" s="1" t="s">
        <v>11</v>
      </c>
      <c r="I154" s="1">
        <f>COUNTIFS('Wydane warunki'!$G:$G,"="&amp;H154)</f>
        <v>0</v>
      </c>
      <c r="J154" s="15">
        <f>SUMIFS('Wydane warunki'!$H:$H,'Wydane warunki'!$G:$G,"="&amp;H154)/1000</f>
        <v>0</v>
      </c>
      <c r="K154" s="14">
        <f t="shared" si="1"/>
        <v>0</v>
      </c>
      <c r="L154" s="149">
        <f t="shared" si="2"/>
        <v>0</v>
      </c>
      <c r="M154" s="1">
        <f>COUNTIFS('Wydane warunki'!$G:$G,"="&amp;H154,'Wydane warunki'!$I:$I,"&lt;&gt;"&amp;"-")</f>
        <v>0</v>
      </c>
      <c r="N154" s="15">
        <f>SUMIFS('Wydane warunki'!$H:$H,'Wydane warunki'!$G:$G,"="&amp;H154,'Wydane warunki'!$I:$I,"&lt;&gt;"&amp;"-")/1000</f>
        <v>0</v>
      </c>
      <c r="O154" s="1"/>
      <c r="P154" s="1"/>
      <c r="Q154" s="1"/>
      <c r="R154" s="1"/>
      <c r="S154" s="1"/>
      <c r="T154" s="9"/>
      <c r="U154" s="138"/>
    </row>
    <row r="155" spans="1:22" s="2" customFormat="1" ht="14.25" customHeight="1" x14ac:dyDescent="0.25">
      <c r="A155" s="138"/>
      <c r="B155" s="8"/>
      <c r="C155" s="1"/>
      <c r="D155" s="1"/>
      <c r="E155" s="1"/>
      <c r="F155" s="1"/>
      <c r="G155" s="1"/>
      <c r="H155" s="1" t="s">
        <v>7</v>
      </c>
      <c r="I155" s="1">
        <f>COUNTIFS('Wydane warunki'!$G:$G,"="&amp;H155)</f>
        <v>0</v>
      </c>
      <c r="J155" s="15">
        <f>SUMIFS('Wydane warunki'!$H:$H,'Wydane warunki'!$G:$G,"="&amp;H155)/1000</f>
        <v>0</v>
      </c>
      <c r="K155" s="14">
        <f t="shared" si="1"/>
        <v>0</v>
      </c>
      <c r="L155" s="149">
        <f t="shared" si="2"/>
        <v>0</v>
      </c>
      <c r="M155" s="1">
        <f>COUNTIFS('Wydane warunki'!$G:$G,"="&amp;H155,'Wydane warunki'!$I:$I,"&lt;&gt;"&amp;"-")</f>
        <v>0</v>
      </c>
      <c r="N155" s="15">
        <f>SUMIFS('Wydane warunki'!$H:$H,'Wydane warunki'!$G:$G,"="&amp;H155,'Wydane warunki'!$I:$I,"&lt;&gt;"&amp;"-")/1000</f>
        <v>0</v>
      </c>
      <c r="O155" s="1"/>
      <c r="P155" s="30"/>
      <c r="Q155" s="1"/>
      <c r="R155" s="1"/>
      <c r="S155" s="1"/>
      <c r="T155" s="9"/>
      <c r="U155" s="138"/>
    </row>
    <row r="156" spans="1:22" s="2" customFormat="1" x14ac:dyDescent="0.25">
      <c r="A156" s="138"/>
      <c r="B156" s="8"/>
      <c r="C156" s="1"/>
      <c r="D156" s="1"/>
      <c r="E156" s="1"/>
      <c r="F156" s="1"/>
      <c r="G156" s="1"/>
      <c r="H156" s="1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9"/>
      <c r="U156" s="138"/>
    </row>
    <row r="157" spans="1:22" s="2" customFormat="1" x14ac:dyDescent="0.25">
      <c r="A157" s="138"/>
      <c r="B157" s="8"/>
      <c r="C157" s="1"/>
      <c r="D157" s="1"/>
      <c r="E157" s="1"/>
      <c r="F157" s="1"/>
      <c r="G157" s="1"/>
      <c r="H157" s="1"/>
      <c r="I157" s="35"/>
      <c r="J157" s="31"/>
      <c r="K157" s="25"/>
      <c r="L157" s="25"/>
      <c r="M157" s="1"/>
      <c r="N157" s="1"/>
      <c r="O157" s="1"/>
      <c r="P157" s="1"/>
      <c r="Q157" s="1"/>
      <c r="R157" s="1"/>
      <c r="S157" s="1"/>
      <c r="T157" s="9"/>
      <c r="U157" s="138"/>
    </row>
    <row r="158" spans="1:22" s="2" customFormat="1" x14ac:dyDescent="0.25">
      <c r="A158" s="138"/>
      <c r="B158" s="8"/>
      <c r="C158" s="1"/>
      <c r="D158" s="1"/>
      <c r="E158" s="1"/>
      <c r="F158" s="1"/>
      <c r="G158" s="1"/>
      <c r="H158" s="1"/>
      <c r="I158" s="34"/>
      <c r="J158" s="32"/>
      <c r="K158" s="1"/>
      <c r="L158" s="1"/>
      <c r="M158" s="1"/>
      <c r="N158" s="1"/>
      <c r="O158" s="1"/>
      <c r="P158" s="1"/>
      <c r="Q158" s="1"/>
      <c r="R158" s="1"/>
      <c r="S158" s="1"/>
      <c r="T158" s="9"/>
      <c r="U158" s="138"/>
    </row>
    <row r="159" spans="1:22" s="2" customFormat="1" ht="18.75" x14ac:dyDescent="0.3">
      <c r="A159" s="138"/>
      <c r="B159" s="8"/>
      <c r="C159" s="1"/>
      <c r="D159" s="1"/>
      <c r="E159" s="1"/>
      <c r="F159" s="1"/>
      <c r="G159" s="1"/>
      <c r="H159" s="1"/>
      <c r="I159" s="18"/>
      <c r="J159" s="33"/>
      <c r="K159" s="1"/>
      <c r="L159" s="1"/>
      <c r="M159" s="1"/>
      <c r="N159" s="1"/>
      <c r="O159" s="36"/>
      <c r="P159" s="36"/>
      <c r="Q159" s="36"/>
      <c r="R159" s="36"/>
      <c r="S159" s="36"/>
      <c r="T159" s="9"/>
      <c r="U159" s="146"/>
      <c r="V159" s="12"/>
    </row>
    <row r="160" spans="1:22" s="2" customFormat="1" x14ac:dyDescent="0.25">
      <c r="A160" s="138"/>
      <c r="B160" s="8"/>
      <c r="C160" s="1"/>
      <c r="D160" s="1"/>
      <c r="E160" s="1"/>
      <c r="F160" s="1"/>
      <c r="G160" s="1"/>
      <c r="H160" s="1"/>
      <c r="I160" s="18"/>
      <c r="J160" s="25"/>
      <c r="K160" s="1"/>
      <c r="L160" s="1"/>
      <c r="M160" s="1"/>
      <c r="N160" s="1"/>
      <c r="O160" s="32"/>
      <c r="P160" s="32"/>
      <c r="Q160" s="37"/>
      <c r="R160" s="32"/>
      <c r="S160" s="32"/>
      <c r="T160" s="9"/>
      <c r="U160" s="146"/>
      <c r="V160" s="12"/>
    </row>
    <row r="161" spans="1:23" s="2" customFormat="1" ht="21" customHeight="1" x14ac:dyDescent="0.25">
      <c r="A161" s="138"/>
      <c r="B161" s="8"/>
      <c r="C161" s="1"/>
      <c r="D161" s="1"/>
      <c r="E161" s="1"/>
      <c r="F161" s="1"/>
      <c r="G161" s="1"/>
      <c r="H161" s="1"/>
      <c r="I161" s="18"/>
      <c r="J161" s="33"/>
      <c r="K161" s="1"/>
      <c r="L161" s="1"/>
      <c r="M161" s="38"/>
      <c r="N161" s="38"/>
      <c r="O161" s="39"/>
      <c r="P161" s="39"/>
      <c r="Q161" s="39"/>
      <c r="R161" s="39"/>
      <c r="S161" s="39"/>
      <c r="T161" s="9"/>
      <c r="U161" s="146"/>
      <c r="V161" s="12"/>
    </row>
    <row r="162" spans="1:23" s="2" customFormat="1" ht="21" customHeight="1" x14ac:dyDescent="0.25">
      <c r="A162" s="138"/>
      <c r="B162" s="8"/>
      <c r="C162" s="1"/>
      <c r="D162" s="1"/>
      <c r="E162" s="1"/>
      <c r="F162" s="1"/>
      <c r="G162" s="1"/>
      <c r="H162" s="1"/>
      <c r="I162" s="18"/>
      <c r="J162" s="25"/>
      <c r="K162" s="1"/>
      <c r="L162" s="1"/>
      <c r="M162" s="38"/>
      <c r="N162" s="38"/>
      <c r="O162" s="40"/>
      <c r="P162" s="40"/>
      <c r="Q162" s="40"/>
      <c r="R162" s="40"/>
      <c r="S162" s="40"/>
      <c r="T162" s="9"/>
      <c r="U162" s="146"/>
      <c r="V162" s="12"/>
    </row>
    <row r="163" spans="1:23" s="2" customFormat="1" ht="21" customHeight="1" x14ac:dyDescent="0.25">
      <c r="A163" s="138"/>
      <c r="B163" s="8"/>
      <c r="C163" s="1"/>
      <c r="D163" s="1"/>
      <c r="E163" s="1"/>
      <c r="F163" s="1"/>
      <c r="G163" s="1"/>
      <c r="H163" s="1"/>
      <c r="I163" s="18"/>
      <c r="J163" s="33"/>
      <c r="K163" s="1"/>
      <c r="L163" s="1"/>
      <c r="M163" s="38"/>
      <c r="N163" s="38"/>
      <c r="O163" s="39"/>
      <c r="P163" s="39"/>
      <c r="Q163" s="39"/>
      <c r="R163" s="39"/>
      <c r="S163" s="39"/>
      <c r="T163" s="9"/>
      <c r="U163" s="146"/>
      <c r="V163" s="12"/>
    </row>
    <row r="164" spans="1:23" s="2" customFormat="1" ht="21" customHeight="1" x14ac:dyDescent="0.25">
      <c r="A164" s="138"/>
      <c r="B164" s="8"/>
      <c r="C164" s="1"/>
      <c r="D164" s="1"/>
      <c r="E164" s="1"/>
      <c r="F164" s="1"/>
      <c r="G164" s="1"/>
      <c r="H164" s="1"/>
      <c r="I164" s="18"/>
      <c r="J164" s="25"/>
      <c r="K164" s="1"/>
      <c r="L164" s="1"/>
      <c r="M164" s="38"/>
      <c r="N164" s="38"/>
      <c r="O164" s="40"/>
      <c r="P164" s="40"/>
      <c r="Q164" s="40"/>
      <c r="R164" s="40"/>
      <c r="S164" s="40"/>
      <c r="T164" s="9"/>
      <c r="U164" s="146"/>
      <c r="V164" s="12"/>
    </row>
    <row r="165" spans="1:23" s="2" customFormat="1" ht="19.5" customHeight="1" x14ac:dyDescent="0.25">
      <c r="A165" s="138"/>
      <c r="B165" s="8"/>
      <c r="C165" s="1"/>
      <c r="D165" s="1"/>
      <c r="E165" s="1"/>
      <c r="F165" s="1"/>
      <c r="G165" s="1"/>
      <c r="H165" s="1"/>
      <c r="I165" s="18"/>
      <c r="J165" s="33"/>
      <c r="K165" s="1"/>
      <c r="L165" s="1"/>
      <c r="M165" s="38"/>
      <c r="N165" s="38"/>
      <c r="O165" s="39"/>
      <c r="P165" s="39"/>
      <c r="Q165" s="39"/>
      <c r="R165" s="39"/>
      <c r="S165" s="39"/>
      <c r="T165" s="9"/>
      <c r="U165" s="146"/>
      <c r="V165" s="12"/>
    </row>
    <row r="166" spans="1:23" s="2" customFormat="1" ht="19.5" customHeight="1" x14ac:dyDescent="0.25">
      <c r="A166" s="138"/>
      <c r="B166" s="8"/>
      <c r="C166" s="1"/>
      <c r="D166" s="1"/>
      <c r="E166" s="1"/>
      <c r="F166" s="1"/>
      <c r="G166" s="1"/>
      <c r="H166" s="1"/>
      <c r="I166" s="18"/>
      <c r="J166" s="25"/>
      <c r="K166" s="1"/>
      <c r="L166" s="1"/>
      <c r="M166" s="38"/>
      <c r="N166" s="38"/>
      <c r="O166" s="40"/>
      <c r="P166" s="40"/>
      <c r="Q166" s="40"/>
      <c r="R166" s="40"/>
      <c r="S166" s="40"/>
      <c r="T166" s="9"/>
      <c r="U166" s="146"/>
      <c r="V166" s="12"/>
    </row>
    <row r="167" spans="1:23" s="2" customFormat="1" ht="19.5" customHeight="1" x14ac:dyDescent="0.25">
      <c r="A167" s="138"/>
      <c r="B167" s="8"/>
      <c r="C167" s="1"/>
      <c r="D167" s="1"/>
      <c r="E167" s="1"/>
      <c r="F167" s="1"/>
      <c r="G167" s="1"/>
      <c r="H167" s="1"/>
      <c r="I167" s="18"/>
      <c r="J167" s="33"/>
      <c r="K167" s="1"/>
      <c r="L167" s="1"/>
      <c r="M167" s="38"/>
      <c r="N167" s="38"/>
      <c r="O167" s="39"/>
      <c r="P167" s="39"/>
      <c r="Q167" s="39"/>
      <c r="R167" s="39"/>
      <c r="S167" s="39"/>
      <c r="T167" s="9"/>
      <c r="U167" s="146"/>
      <c r="V167" s="12"/>
    </row>
    <row r="168" spans="1:23" s="2" customFormat="1" ht="19.5" customHeight="1" x14ac:dyDescent="0.25">
      <c r="A168" s="138"/>
      <c r="B168" s="8"/>
      <c r="C168" s="1"/>
      <c r="D168" s="1"/>
      <c r="E168" s="1"/>
      <c r="F168" s="1"/>
      <c r="G168" s="1"/>
      <c r="H168" s="1"/>
      <c r="I168" s="18"/>
      <c r="J168" s="25"/>
      <c r="K168" s="1"/>
      <c r="L168" s="1"/>
      <c r="M168" s="38"/>
      <c r="N168" s="38"/>
      <c r="O168" s="40"/>
      <c r="P168" s="40"/>
      <c r="Q168" s="40"/>
      <c r="R168" s="40"/>
      <c r="S168" s="40"/>
      <c r="T168" s="9"/>
      <c r="U168" s="146"/>
      <c r="V168" s="12"/>
    </row>
    <row r="169" spans="1:23" s="2" customFormat="1" x14ac:dyDescent="0.25">
      <c r="A169" s="138"/>
      <c r="B169" s="8"/>
      <c r="C169" s="1"/>
      <c r="D169" s="1"/>
      <c r="E169" s="1"/>
      <c r="F169" s="1"/>
      <c r="G169" s="1"/>
      <c r="H169" s="1"/>
      <c r="I169" s="18"/>
      <c r="J169" s="33"/>
      <c r="K169" s="1"/>
      <c r="L169" s="1"/>
      <c r="M169" s="1"/>
      <c r="N169" s="1"/>
      <c r="O169" s="1"/>
      <c r="P169" s="1"/>
      <c r="Q169" s="1"/>
      <c r="R169" s="1"/>
      <c r="S169" s="1"/>
      <c r="T169" s="9"/>
      <c r="U169" s="146"/>
      <c r="V169" s="12"/>
    </row>
    <row r="170" spans="1:23" s="2" customFormat="1" x14ac:dyDescent="0.25">
      <c r="A170" s="138"/>
      <c r="B170" s="8"/>
      <c r="C170" s="1"/>
      <c r="D170" s="1"/>
      <c r="E170" s="1"/>
      <c r="F170" s="1"/>
      <c r="G170" s="1"/>
      <c r="H170" s="1"/>
      <c r="I170" s="18"/>
      <c r="J170" s="25"/>
      <c r="K170" s="1"/>
      <c r="L170" s="1"/>
      <c r="M170" s="1"/>
      <c r="N170" s="1"/>
      <c r="O170" s="1"/>
      <c r="P170" s="1"/>
      <c r="Q170" s="1"/>
      <c r="R170" s="1"/>
      <c r="S170" s="1"/>
      <c r="T170" s="9"/>
      <c r="U170" s="146"/>
      <c r="V170" s="12"/>
    </row>
    <row r="171" spans="1:23" s="2" customFormat="1" x14ac:dyDescent="0.25">
      <c r="A171" s="138"/>
      <c r="B171" s="8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9"/>
      <c r="U171" s="146"/>
      <c r="V171" s="12"/>
    </row>
    <row r="172" spans="1:23" s="2" customFormat="1" x14ac:dyDescent="0.25">
      <c r="A172" s="138"/>
      <c r="B172" s="8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9"/>
      <c r="U172" s="146"/>
      <c r="V172" s="12"/>
    </row>
    <row r="173" spans="1:23" s="2" customFormat="1" x14ac:dyDescent="0.25">
      <c r="A173" s="138"/>
      <c r="B173" s="8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9"/>
      <c r="U173" s="146"/>
      <c r="V173" s="12"/>
    </row>
    <row r="174" spans="1:23" s="2" customFormat="1" x14ac:dyDescent="0.25">
      <c r="A174" s="138"/>
      <c r="B174" s="8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9"/>
      <c r="U174" s="146"/>
      <c r="V174" s="12"/>
      <c r="W174" s="12"/>
    </row>
    <row r="175" spans="1:23" s="2" customFormat="1" x14ac:dyDescent="0.25">
      <c r="A175" s="138"/>
      <c r="B175" s="8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9"/>
      <c r="U175" s="146"/>
      <c r="V175" s="12"/>
    </row>
    <row r="176" spans="1:23" s="2" customFormat="1" x14ac:dyDescent="0.25">
      <c r="A176" s="138"/>
      <c r="B176" s="8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9"/>
      <c r="U176" s="146"/>
      <c r="V176" s="12"/>
    </row>
    <row r="177" spans="1:22" s="2" customFormat="1" x14ac:dyDescent="0.25">
      <c r="A177" s="138"/>
      <c r="B177" s="8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9"/>
      <c r="U177" s="146"/>
      <c r="V177" s="12"/>
    </row>
    <row r="178" spans="1:22" s="2" customFormat="1" x14ac:dyDescent="0.25">
      <c r="A178" s="138"/>
      <c r="B178" s="8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9"/>
      <c r="U178" s="146"/>
      <c r="V178" s="12"/>
    </row>
    <row r="179" spans="1:22" s="2" customFormat="1" x14ac:dyDescent="0.25">
      <c r="A179" s="138"/>
      <c r="B179" s="8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9"/>
      <c r="U179" s="146"/>
      <c r="V179" s="12"/>
    </row>
    <row r="180" spans="1:22" s="2" customFormat="1" x14ac:dyDescent="0.25">
      <c r="A180" s="138"/>
      <c r="B180" s="8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9"/>
      <c r="U180" s="146"/>
      <c r="V180" s="12"/>
    </row>
    <row r="181" spans="1:22" s="2" customFormat="1" ht="15.75" thickBot="1" x14ac:dyDescent="0.3">
      <c r="A181" s="138"/>
      <c r="B181" s="8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9"/>
      <c r="U181" s="146"/>
      <c r="V181" s="12"/>
    </row>
    <row r="182" spans="1:22" s="2" customFormat="1" x14ac:dyDescent="0.25">
      <c r="A182" s="138"/>
      <c r="B182" s="8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9"/>
      <c r="U182" s="146"/>
      <c r="V182" s="12"/>
    </row>
    <row r="183" spans="1:22" s="2" customFormat="1" x14ac:dyDescent="0.25">
      <c r="A183" s="138"/>
      <c r="B183" s="8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9"/>
      <c r="U183" s="146"/>
      <c r="V183" s="12"/>
    </row>
    <row r="184" spans="1:22" s="2" customFormat="1" ht="19.5" x14ac:dyDescent="0.3">
      <c r="A184" s="138"/>
      <c r="B184" s="8"/>
      <c r="C184" s="1"/>
      <c r="D184" s="1"/>
      <c r="E184" s="211"/>
      <c r="F184" s="211"/>
      <c r="G184" s="21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9"/>
      <c r="U184" s="146"/>
      <c r="V184" s="12"/>
    </row>
    <row r="185" spans="1:22" s="2" customFormat="1" ht="19.5" x14ac:dyDescent="0.3">
      <c r="A185" s="138"/>
      <c r="B185" s="8"/>
      <c r="C185" s="1"/>
      <c r="D185" s="1"/>
      <c r="E185" s="1"/>
      <c r="F185" s="1"/>
      <c r="G185" s="1"/>
      <c r="H185" s="1"/>
      <c r="I185" s="211" t="s">
        <v>92</v>
      </c>
      <c r="J185" s="211"/>
      <c r="K185" s="1"/>
      <c r="L185" s="1"/>
      <c r="M185" s="1"/>
      <c r="N185" s="211"/>
      <c r="O185" s="1"/>
      <c r="P185" s="1"/>
      <c r="Q185" s="1"/>
      <c r="R185" s="1"/>
      <c r="S185" s="1"/>
      <c r="T185" s="9"/>
      <c r="U185" s="146"/>
      <c r="V185" s="12"/>
    </row>
    <row r="186" spans="1:22" s="2" customFormat="1" x14ac:dyDescent="0.25">
      <c r="A186" s="138"/>
      <c r="B186" s="8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9"/>
      <c r="U186" s="146"/>
      <c r="V186" s="12"/>
    </row>
    <row r="187" spans="1:22" s="2" customFormat="1" x14ac:dyDescent="0.25">
      <c r="A187" s="138"/>
      <c r="B187" s="8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9"/>
      <c r="U187" s="146"/>
      <c r="V187" s="12"/>
    </row>
    <row r="188" spans="1:22" s="2" customFormat="1" ht="15.75" x14ac:dyDescent="0.25">
      <c r="A188" s="138"/>
      <c r="B188" s="8"/>
      <c r="C188" s="1"/>
      <c r="D188" s="1"/>
      <c r="E188" s="1"/>
      <c r="F188" s="1"/>
      <c r="G188" s="1"/>
      <c r="H188" s="1"/>
      <c r="I188" s="1"/>
      <c r="J188" s="212" t="s">
        <v>84</v>
      </c>
      <c r="K188" s="212" t="s">
        <v>76</v>
      </c>
      <c r="L188" s="212" t="s">
        <v>27</v>
      </c>
      <c r="M188" s="212" t="s">
        <v>75</v>
      </c>
      <c r="N188" s="212" t="s">
        <v>91</v>
      </c>
      <c r="O188" s="1"/>
      <c r="P188" s="1"/>
      <c r="Q188" s="1"/>
      <c r="R188" s="1"/>
      <c r="S188" s="1"/>
      <c r="T188" s="9"/>
      <c r="U188" s="146"/>
      <c r="V188" s="12"/>
    </row>
    <row r="189" spans="1:22" s="2" customFormat="1" ht="16.5" thickBot="1" x14ac:dyDescent="0.3">
      <c r="A189" s="138"/>
      <c r="B189" s="8"/>
      <c r="C189" s="1"/>
      <c r="D189" s="1"/>
      <c r="E189" s="1"/>
      <c r="F189" s="1"/>
      <c r="G189" s="1"/>
      <c r="H189" s="1"/>
      <c r="I189" s="128" t="s">
        <v>93</v>
      </c>
      <c r="J189" s="152">
        <f>COUNTIFS('Wydane warunki'!$O:$O,J188)</f>
        <v>2</v>
      </c>
      <c r="K189" s="152">
        <f>COUNTIFS('Wydane warunki'!$O:$O,K188)</f>
        <v>1</v>
      </c>
      <c r="L189" s="152">
        <f>COUNTIFS('Wydane warunki'!$O:$O,L188)</f>
        <v>1</v>
      </c>
      <c r="M189" s="152">
        <f>COUNTIFS('Wydane warunki'!$O:$O,M188)</f>
        <v>1</v>
      </c>
      <c r="N189" s="152">
        <f>COUNTIFS('Wydane warunki'!$O:$O,N188)</f>
        <v>0</v>
      </c>
      <c r="O189" s="1"/>
      <c r="P189" s="1"/>
      <c r="Q189" s="1"/>
      <c r="R189" s="1"/>
      <c r="S189" s="1"/>
      <c r="T189" s="9"/>
      <c r="U189" s="146"/>
      <c r="V189" s="12"/>
    </row>
    <row r="190" spans="1:22" s="2" customFormat="1" ht="16.5" thickBot="1" x14ac:dyDescent="0.3">
      <c r="A190" s="138"/>
      <c r="B190" s="8"/>
      <c r="C190" s="1"/>
      <c r="D190" s="1"/>
      <c r="E190" s="1"/>
      <c r="F190" s="1"/>
      <c r="G190" s="1"/>
      <c r="H190" s="1"/>
      <c r="I190" s="128" t="s">
        <v>94</v>
      </c>
      <c r="J190" s="129">
        <f>SUMIFS('Wydane warunki'!$H:$H,'Wydane warunki'!$O:$O,J188)/1000</f>
        <v>1.113</v>
      </c>
      <c r="K190" s="129">
        <f>SUMIFS('Wydane warunki'!$H:$H,'Wydane warunki'!$O:$O,K188)/1000</f>
        <v>0.495</v>
      </c>
      <c r="L190" s="129">
        <f>SUMIFS('Wydane warunki'!$H:$H,'Wydane warunki'!$O:$O,L188)/1000</f>
        <v>2.1</v>
      </c>
      <c r="M190" s="129">
        <f>SUMIFS('Wydane warunki'!$H:$H,'Wydane warunki'!$O:$O,M188)/1000</f>
        <v>0.3</v>
      </c>
      <c r="N190" s="129">
        <f>SUMIFS('Wydane warunki'!$H:$H,'Wydane warunki'!$O:$O,N188)/1000</f>
        <v>0</v>
      </c>
      <c r="O190" s="1"/>
      <c r="P190" s="1"/>
      <c r="Q190" s="1"/>
      <c r="R190" s="1"/>
      <c r="S190" s="1"/>
      <c r="T190" s="9"/>
      <c r="U190" s="146"/>
      <c r="V190" s="12"/>
    </row>
    <row r="191" spans="1:22" s="2" customFormat="1" x14ac:dyDescent="0.25">
      <c r="A191" s="138"/>
      <c r="B191" s="8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9"/>
      <c r="U191" s="146"/>
      <c r="V191" s="12"/>
    </row>
    <row r="192" spans="1:22" s="2" customFormat="1" x14ac:dyDescent="0.25">
      <c r="A192" s="138"/>
      <c r="B192" s="8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9"/>
      <c r="U192" s="146"/>
      <c r="V192" s="12"/>
    </row>
    <row r="193" spans="1:22" s="2" customFormat="1" x14ac:dyDescent="0.25">
      <c r="A193" s="138"/>
      <c r="B193" s="8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9"/>
      <c r="U193" s="146"/>
      <c r="V193" s="12"/>
    </row>
    <row r="194" spans="1:22" s="2" customFormat="1" x14ac:dyDescent="0.25">
      <c r="A194" s="138"/>
      <c r="B194" s="8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9"/>
      <c r="U194" s="146"/>
      <c r="V194" s="12"/>
    </row>
    <row r="195" spans="1:22" s="2" customFormat="1" x14ac:dyDescent="0.25">
      <c r="A195" s="138"/>
      <c r="B195" s="8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9"/>
      <c r="U195" s="146"/>
      <c r="V195" s="12"/>
    </row>
    <row r="196" spans="1:22" s="2" customFormat="1" x14ac:dyDescent="0.25">
      <c r="A196" s="138"/>
      <c r="B196" s="8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9"/>
      <c r="U196" s="146"/>
      <c r="V196" s="12"/>
    </row>
    <row r="197" spans="1:22" s="2" customFormat="1" x14ac:dyDescent="0.25">
      <c r="A197" s="138"/>
      <c r="B197" s="8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9"/>
      <c r="U197" s="146"/>
      <c r="V197" s="12"/>
    </row>
    <row r="198" spans="1:22" s="2" customFormat="1" x14ac:dyDescent="0.25">
      <c r="A198" s="138"/>
      <c r="B198" s="8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9"/>
      <c r="U198" s="146"/>
      <c r="V198" s="12"/>
    </row>
    <row r="199" spans="1:22" s="2" customFormat="1" x14ac:dyDescent="0.25">
      <c r="A199" s="138"/>
      <c r="B199" s="8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9"/>
      <c r="U199" s="146"/>
      <c r="V199" s="12"/>
    </row>
    <row r="200" spans="1:22" s="2" customFormat="1" x14ac:dyDescent="0.25">
      <c r="A200" s="138"/>
      <c r="B200" s="8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9"/>
      <c r="U200" s="146"/>
      <c r="V200" s="12"/>
    </row>
    <row r="201" spans="1:22" s="2" customFormat="1" x14ac:dyDescent="0.25">
      <c r="A201" s="138"/>
      <c r="B201" s="8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9"/>
      <c r="U201" s="146"/>
      <c r="V201" s="12"/>
    </row>
    <row r="202" spans="1:22" s="2" customFormat="1" x14ac:dyDescent="0.25">
      <c r="A202" s="138"/>
      <c r="B202" s="8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9"/>
      <c r="U202" s="146"/>
      <c r="V202" s="12"/>
    </row>
    <row r="203" spans="1:22" s="2" customFormat="1" x14ac:dyDescent="0.25">
      <c r="A203" s="138"/>
      <c r="B203" s="8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9"/>
      <c r="U203" s="146"/>
      <c r="V203" s="12"/>
    </row>
    <row r="204" spans="1:22" s="2" customFormat="1" x14ac:dyDescent="0.25">
      <c r="A204" s="138"/>
      <c r="B204" s="8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9"/>
      <c r="U204" s="146"/>
      <c r="V204" s="12"/>
    </row>
    <row r="205" spans="1:22" s="2" customFormat="1" x14ac:dyDescent="0.25">
      <c r="A205" s="138"/>
      <c r="B205" s="8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9"/>
      <c r="U205" s="146"/>
      <c r="V205" s="12"/>
    </row>
    <row r="206" spans="1:22" s="2" customFormat="1" x14ac:dyDescent="0.25">
      <c r="A206" s="138"/>
      <c r="B206" s="8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9"/>
      <c r="U206" s="146"/>
      <c r="V206" s="12"/>
    </row>
    <row r="207" spans="1:22" s="2" customFormat="1" x14ac:dyDescent="0.25">
      <c r="A207" s="138"/>
      <c r="B207" s="8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9"/>
      <c r="U207" s="146"/>
      <c r="V207" s="12"/>
    </row>
    <row r="208" spans="1:22" s="2" customFormat="1" x14ac:dyDescent="0.25">
      <c r="A208" s="138"/>
      <c r="B208" s="8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9"/>
      <c r="U208" s="146"/>
      <c r="V208" s="12"/>
    </row>
    <row r="209" spans="1:22" s="2" customFormat="1" x14ac:dyDescent="0.25">
      <c r="A209" s="138"/>
      <c r="B209" s="8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9"/>
      <c r="U209" s="146"/>
      <c r="V209" s="12"/>
    </row>
    <row r="210" spans="1:22" s="2" customFormat="1" x14ac:dyDescent="0.25">
      <c r="A210" s="138"/>
      <c r="B210" s="8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9"/>
      <c r="U210" s="146"/>
      <c r="V210" s="12"/>
    </row>
    <row r="211" spans="1:22" s="2" customFormat="1" x14ac:dyDescent="0.25">
      <c r="A211" s="138"/>
      <c r="B211" s="8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9"/>
      <c r="U211" s="146"/>
      <c r="V211" s="12"/>
    </row>
    <row r="212" spans="1:22" s="2" customFormat="1" x14ac:dyDescent="0.25">
      <c r="A212" s="138"/>
      <c r="B212" s="8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9"/>
      <c r="U212" s="146"/>
      <c r="V212" s="12"/>
    </row>
    <row r="213" spans="1:22" s="2" customFormat="1" x14ac:dyDescent="0.25">
      <c r="A213" s="138"/>
      <c r="B213" s="8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9"/>
      <c r="U213" s="146"/>
      <c r="V213" s="12"/>
    </row>
    <row r="214" spans="1:22" s="2" customFormat="1" x14ac:dyDescent="0.25">
      <c r="A214" s="138"/>
      <c r="B214" s="8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9"/>
      <c r="U214" s="146"/>
      <c r="V214" s="12"/>
    </row>
    <row r="215" spans="1:22" s="2" customFormat="1" x14ac:dyDescent="0.25">
      <c r="A215" s="138"/>
      <c r="B215" s="8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9"/>
      <c r="U215" s="146"/>
      <c r="V215" s="12"/>
    </row>
    <row r="216" spans="1:22" s="2" customFormat="1" x14ac:dyDescent="0.25">
      <c r="A216" s="138"/>
      <c r="B216" s="8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9"/>
      <c r="U216" s="146"/>
      <c r="V216" s="12"/>
    </row>
    <row r="217" spans="1:22" s="2" customFormat="1" ht="15.75" thickBot="1" x14ac:dyDescent="0.3">
      <c r="A217" s="138"/>
      <c r="B217" s="8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9"/>
      <c r="U217" s="146"/>
      <c r="V217" s="12"/>
    </row>
    <row r="218" spans="1:22" s="2" customFormat="1" x14ac:dyDescent="0.25">
      <c r="A218" s="138"/>
      <c r="B218" s="8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9"/>
      <c r="U218" s="146"/>
      <c r="V218" s="12"/>
    </row>
    <row r="219" spans="1:22" s="2" customFormat="1" x14ac:dyDescent="0.25">
      <c r="A219" s="138"/>
      <c r="B219" s="8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9"/>
      <c r="U219" s="146"/>
      <c r="V219" s="12"/>
    </row>
    <row r="220" spans="1:22" s="2" customFormat="1" ht="19.5" hidden="1" x14ac:dyDescent="0.3">
      <c r="A220" s="138"/>
      <c r="B220" s="8"/>
      <c r="C220" s="1"/>
      <c r="D220" s="1"/>
      <c r="E220" s="1"/>
      <c r="F220" s="1"/>
      <c r="G220" s="1"/>
      <c r="H220" s="1"/>
      <c r="I220" s="1"/>
      <c r="J220" s="329"/>
      <c r="K220" s="329"/>
      <c r="L220" s="329"/>
      <c r="M220" s="329"/>
      <c r="N220" s="1"/>
      <c r="O220" s="1"/>
      <c r="P220" s="1"/>
      <c r="Q220" s="1"/>
      <c r="R220" s="1"/>
      <c r="S220" s="1"/>
      <c r="T220" s="9"/>
      <c r="U220" s="146"/>
      <c r="V220" s="12"/>
    </row>
    <row r="221" spans="1:22" s="2" customFormat="1" ht="19.5" x14ac:dyDescent="0.3">
      <c r="A221" s="138"/>
      <c r="B221" s="8"/>
      <c r="C221" s="1"/>
      <c r="D221" s="1"/>
      <c r="E221" s="1"/>
      <c r="F221" s="1"/>
      <c r="G221" s="1"/>
      <c r="H221" s="211"/>
      <c r="I221" s="21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9"/>
      <c r="U221" s="146"/>
      <c r="V221" s="12"/>
    </row>
    <row r="222" spans="1:22" s="2" customFormat="1" x14ac:dyDescent="0.25">
      <c r="A222" s="138"/>
      <c r="B222" s="8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9"/>
      <c r="U222" s="146"/>
      <c r="V222" s="12"/>
    </row>
    <row r="223" spans="1:22" s="2" customFormat="1" x14ac:dyDescent="0.25">
      <c r="A223" s="138"/>
      <c r="B223" s="8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9"/>
      <c r="U223" s="146"/>
      <c r="V223" s="12"/>
    </row>
    <row r="224" spans="1:22" s="2" customFormat="1" x14ac:dyDescent="0.25">
      <c r="A224" s="138"/>
      <c r="B224" s="8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9"/>
      <c r="U224" s="146"/>
      <c r="V224" s="12"/>
    </row>
    <row r="225" spans="1:22" s="2" customFormat="1" x14ac:dyDescent="0.25">
      <c r="A225" s="138"/>
      <c r="B225" s="8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9"/>
      <c r="U225" s="146"/>
      <c r="V225" s="12"/>
    </row>
    <row r="226" spans="1:22" s="2" customFormat="1" x14ac:dyDescent="0.25">
      <c r="A226" s="138"/>
      <c r="B226" s="8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9"/>
      <c r="U226" s="146"/>
      <c r="V226" s="12"/>
    </row>
    <row r="227" spans="1:22" s="2" customFormat="1" x14ac:dyDescent="0.25">
      <c r="A227" s="138"/>
      <c r="B227" s="8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9"/>
      <c r="U227" s="146"/>
      <c r="V227" s="12"/>
    </row>
    <row r="228" spans="1:22" s="2" customFormat="1" x14ac:dyDescent="0.25">
      <c r="A228" s="138"/>
      <c r="B228" s="8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9"/>
      <c r="U228" s="146"/>
      <c r="V228" s="12"/>
    </row>
    <row r="229" spans="1:22" s="2" customFormat="1" x14ac:dyDescent="0.25">
      <c r="A229" s="138"/>
      <c r="B229" s="8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9"/>
      <c r="U229" s="146"/>
      <c r="V229" s="12"/>
    </row>
    <row r="230" spans="1:22" s="2" customFormat="1" x14ac:dyDescent="0.25">
      <c r="A230" s="138"/>
      <c r="B230" s="8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9"/>
      <c r="U230" s="146"/>
      <c r="V230" s="12"/>
    </row>
    <row r="231" spans="1:22" s="2" customFormat="1" x14ac:dyDescent="0.25">
      <c r="A231" s="138"/>
      <c r="B231" s="8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9"/>
      <c r="U231" s="146"/>
      <c r="V231" s="12"/>
    </row>
    <row r="232" spans="1:22" s="2" customFormat="1" x14ac:dyDescent="0.25">
      <c r="A232" s="138"/>
      <c r="B232" s="8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9"/>
      <c r="U232" s="146"/>
      <c r="V232" s="12"/>
    </row>
    <row r="233" spans="1:22" s="2" customFormat="1" x14ac:dyDescent="0.25">
      <c r="A233" s="138"/>
      <c r="B233" s="8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9"/>
      <c r="U233" s="146"/>
      <c r="V233" s="12"/>
    </row>
    <row r="234" spans="1:22" s="2" customFormat="1" x14ac:dyDescent="0.25">
      <c r="A234" s="138"/>
      <c r="B234" s="8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9"/>
      <c r="U234" s="146"/>
      <c r="V234" s="12"/>
    </row>
    <row r="235" spans="1:22" s="2" customFormat="1" x14ac:dyDescent="0.25">
      <c r="A235" s="138"/>
      <c r="B235" s="8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9"/>
      <c r="U235" s="146"/>
      <c r="V235" s="12"/>
    </row>
    <row r="236" spans="1:22" s="2" customFormat="1" x14ac:dyDescent="0.25">
      <c r="A236" s="138"/>
      <c r="B236" s="8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9"/>
      <c r="U236" s="146"/>
      <c r="V236" s="12"/>
    </row>
    <row r="237" spans="1:22" s="2" customFormat="1" x14ac:dyDescent="0.25">
      <c r="A237" s="138"/>
      <c r="B237" s="8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9"/>
      <c r="U237" s="146"/>
      <c r="V237" s="12"/>
    </row>
    <row r="238" spans="1:22" s="2" customFormat="1" x14ac:dyDescent="0.25">
      <c r="A238" s="138"/>
      <c r="B238" s="8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9"/>
      <c r="U238" s="146"/>
      <c r="V238" s="12"/>
    </row>
    <row r="239" spans="1:22" s="2" customFormat="1" x14ac:dyDescent="0.25">
      <c r="A239" s="138"/>
      <c r="B239" s="8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9"/>
      <c r="U239" s="146"/>
      <c r="V239" s="12"/>
    </row>
    <row r="240" spans="1:22" s="2" customFormat="1" x14ac:dyDescent="0.25">
      <c r="A240" s="138"/>
      <c r="B240" s="8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9"/>
      <c r="U240" s="146"/>
      <c r="V240" s="12"/>
    </row>
    <row r="241" spans="1:24" s="2" customFormat="1" x14ac:dyDescent="0.25">
      <c r="A241" s="138"/>
      <c r="B241" s="8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9"/>
      <c r="U241" s="146"/>
      <c r="V241" s="12"/>
    </row>
    <row r="242" spans="1:24" s="2" customFormat="1" x14ac:dyDescent="0.25">
      <c r="A242" s="138"/>
      <c r="B242" s="8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9"/>
      <c r="U242" s="146"/>
      <c r="V242" s="12"/>
    </row>
    <row r="243" spans="1:24" s="2" customFormat="1" x14ac:dyDescent="0.25">
      <c r="A243" s="138"/>
      <c r="B243" s="8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9"/>
      <c r="U243" s="146"/>
      <c r="V243" s="12"/>
    </row>
    <row r="244" spans="1:24" s="2" customFormat="1" x14ac:dyDescent="0.25">
      <c r="A244" s="138"/>
      <c r="B244" s="8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9"/>
      <c r="U244" s="146"/>
      <c r="V244" s="12"/>
    </row>
    <row r="245" spans="1:24" s="2" customFormat="1" x14ac:dyDescent="0.25">
      <c r="A245" s="138"/>
      <c r="B245" s="8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9"/>
      <c r="U245" s="146"/>
      <c r="V245" s="12"/>
    </row>
    <row r="246" spans="1:24" s="2" customFormat="1" x14ac:dyDescent="0.25">
      <c r="A246" s="138"/>
      <c r="B246" s="8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9"/>
      <c r="U246" s="146"/>
      <c r="V246" s="12"/>
    </row>
    <row r="247" spans="1:24" s="2" customFormat="1" x14ac:dyDescent="0.25">
      <c r="A247" s="138"/>
      <c r="B247" s="8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9"/>
      <c r="U247" s="146"/>
      <c r="V247" s="12"/>
    </row>
    <row r="248" spans="1:24" s="2" customFormat="1" x14ac:dyDescent="0.25">
      <c r="A248" s="138"/>
      <c r="B248" s="8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9"/>
      <c r="U248" s="146"/>
      <c r="V248" s="12"/>
    </row>
    <row r="249" spans="1:24" s="2" customFormat="1" x14ac:dyDescent="0.25">
      <c r="A249" s="138"/>
      <c r="B249" s="8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9"/>
      <c r="U249" s="146"/>
      <c r="V249" s="12"/>
    </row>
    <row r="250" spans="1:24" s="2" customFormat="1" x14ac:dyDescent="0.25">
      <c r="A250" s="138"/>
      <c r="B250" s="8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9"/>
      <c r="U250" s="146"/>
      <c r="V250" s="12"/>
    </row>
    <row r="251" spans="1:24" s="2" customFormat="1" ht="15" customHeight="1" thickBot="1" x14ac:dyDescent="0.3">
      <c r="A251" s="138"/>
      <c r="B251" s="45"/>
      <c r="C251" s="46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47"/>
      <c r="U251" s="146"/>
      <c r="V251" s="12"/>
    </row>
    <row r="252" spans="1:24" s="138" customFormat="1" x14ac:dyDescent="0.25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</row>
    <row r="253" spans="1:24" s="138" customFormat="1" x14ac:dyDescent="0.25">
      <c r="A253" s="146"/>
      <c r="B253" s="247" t="s">
        <v>95</v>
      </c>
      <c r="C253" s="146" t="s">
        <v>125</v>
      </c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</row>
    <row r="254" spans="1:24" s="138" customFormat="1" x14ac:dyDescent="0.25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</row>
    <row r="255" spans="1:24" s="138" customFormat="1" hidden="1" x14ac:dyDescent="0.25">
      <c r="A255" s="146"/>
      <c r="B255" s="146"/>
      <c r="C255" s="146"/>
      <c r="D255" s="146"/>
      <c r="E255" s="146"/>
      <c r="F255" s="146"/>
      <c r="G255" s="146"/>
      <c r="H255" s="146"/>
      <c r="I255" s="146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46"/>
      <c r="W255" s="146"/>
      <c r="X255" s="146"/>
    </row>
    <row r="256" spans="1:24" s="138" customFormat="1" hidden="1" x14ac:dyDescent="0.25">
      <c r="A256" s="146"/>
      <c r="B256" s="146"/>
      <c r="C256" s="146"/>
      <c r="D256" s="146"/>
      <c r="E256" s="146"/>
      <c r="F256" s="146"/>
      <c r="G256" s="146"/>
      <c r="H256" s="146"/>
      <c r="I256" s="146"/>
      <c r="J256" s="146"/>
      <c r="K256" s="146"/>
      <c r="L256" s="146"/>
      <c r="M256" s="146"/>
      <c r="N256" s="146"/>
      <c r="O256" s="146"/>
      <c r="P256" s="146"/>
      <c r="Q256" s="146"/>
      <c r="R256" s="146"/>
      <c r="S256" s="146"/>
      <c r="T256" s="146"/>
      <c r="U256" s="146"/>
      <c r="V256" s="146"/>
      <c r="W256" s="146"/>
      <c r="X256" s="146"/>
    </row>
    <row r="257" spans="1:24" s="2" customFormat="1" hidden="1" x14ac:dyDescent="0.25">
      <c r="A257" s="146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46"/>
      <c r="V257" s="107"/>
      <c r="W257" s="107"/>
      <c r="X257" s="107"/>
    </row>
    <row r="258" spans="1:24" s="2" customFormat="1" hidden="1" x14ac:dyDescent="0.25">
      <c r="A258" s="146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46"/>
      <c r="V258" s="107"/>
      <c r="W258" s="107"/>
      <c r="X258" s="107"/>
    </row>
    <row r="259" spans="1:24" s="2" customFormat="1" hidden="1" x14ac:dyDescent="0.25">
      <c r="A259" s="146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46"/>
      <c r="V259" s="107"/>
      <c r="W259" s="107"/>
      <c r="X259" s="107"/>
    </row>
    <row r="260" spans="1:24" s="2" customFormat="1" hidden="1" x14ac:dyDescent="0.25">
      <c r="A260" s="146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46"/>
      <c r="V260" s="107"/>
      <c r="W260" s="107"/>
      <c r="X260" s="107"/>
    </row>
    <row r="261" spans="1:24" s="2" customFormat="1" hidden="1" x14ac:dyDescent="0.25">
      <c r="A261" s="146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46"/>
      <c r="V261" s="107"/>
      <c r="W261" s="107"/>
      <c r="X261" s="107"/>
    </row>
    <row r="262" spans="1:24" s="2" customFormat="1" hidden="1" x14ac:dyDescent="0.25">
      <c r="A262" s="146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46"/>
      <c r="V262" s="107"/>
      <c r="W262" s="107"/>
      <c r="X262" s="107"/>
    </row>
    <row r="263" spans="1:24" s="2" customFormat="1" hidden="1" x14ac:dyDescent="0.25">
      <c r="A263" s="146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46"/>
      <c r="V263" s="107"/>
      <c r="W263" s="107"/>
      <c r="X263" s="107"/>
    </row>
    <row r="264" spans="1:24" s="2" customFormat="1" hidden="1" x14ac:dyDescent="0.25">
      <c r="A264" s="146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46"/>
      <c r="V264" s="107"/>
      <c r="W264" s="107"/>
      <c r="X264" s="107"/>
    </row>
    <row r="265" spans="1:24" s="2" customFormat="1" hidden="1" x14ac:dyDescent="0.25">
      <c r="A265" s="146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46"/>
      <c r="V265" s="107"/>
      <c r="W265" s="107"/>
      <c r="X265" s="107"/>
    </row>
    <row r="266" spans="1:24" s="2" customFormat="1" hidden="1" x14ac:dyDescent="0.25">
      <c r="A266" s="146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46"/>
      <c r="V266" s="107"/>
      <c r="W266" s="107"/>
      <c r="X266" s="107"/>
    </row>
    <row r="267" spans="1:24" s="2" customFormat="1" hidden="1" x14ac:dyDescent="0.25">
      <c r="A267" s="146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46"/>
      <c r="V267" s="107"/>
      <c r="W267" s="107"/>
      <c r="X267" s="107"/>
    </row>
    <row r="268" spans="1:24" s="2" customFormat="1" hidden="1" x14ac:dyDescent="0.25">
      <c r="A268" s="146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46"/>
      <c r="V268" s="107"/>
      <c r="W268" s="107"/>
      <c r="X268" s="107"/>
    </row>
    <row r="269" spans="1:24" s="2" customFormat="1" hidden="1" x14ac:dyDescent="0.25">
      <c r="A269" s="146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46"/>
      <c r="V269" s="107"/>
      <c r="W269" s="107"/>
      <c r="X269" s="107"/>
    </row>
    <row r="270" spans="1:24" s="2" customFormat="1" hidden="1" x14ac:dyDescent="0.25">
      <c r="A270" s="146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46"/>
      <c r="V270" s="107"/>
      <c r="W270" s="107"/>
      <c r="X270" s="107"/>
    </row>
    <row r="271" spans="1:24" s="2" customFormat="1" hidden="1" x14ac:dyDescent="0.25">
      <c r="A271" s="146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46"/>
      <c r="V271" s="107"/>
      <c r="W271" s="107"/>
      <c r="X271" s="107"/>
    </row>
    <row r="272" spans="1:24" s="2" customFormat="1" hidden="1" x14ac:dyDescent="0.25">
      <c r="A272" s="146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46"/>
      <c r="V272" s="107"/>
      <c r="W272" s="107"/>
      <c r="X272" s="107"/>
    </row>
    <row r="273" spans="1:24" s="2" customFormat="1" hidden="1" x14ac:dyDescent="0.25">
      <c r="A273" s="146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46"/>
      <c r="V273" s="107"/>
      <c r="W273" s="107"/>
      <c r="X273" s="107"/>
    </row>
    <row r="274" spans="1:24" hidden="1" x14ac:dyDescent="0.25">
      <c r="A274" s="146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46"/>
      <c r="V274" s="107"/>
      <c r="W274" s="107"/>
      <c r="X274" s="107"/>
    </row>
    <row r="275" spans="1:24" hidden="1" x14ac:dyDescent="0.25">
      <c r="A275" s="146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46"/>
      <c r="V275" s="107"/>
      <c r="W275" s="107"/>
      <c r="X275" s="107"/>
    </row>
    <row r="276" spans="1:24" hidden="1" x14ac:dyDescent="0.25">
      <c r="A276" s="146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46"/>
      <c r="V276" s="107"/>
      <c r="W276" s="107"/>
      <c r="X276" s="107"/>
    </row>
    <row r="277" spans="1:24" hidden="1" x14ac:dyDescent="0.25">
      <c r="A277" s="146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46"/>
      <c r="V277" s="107"/>
      <c r="W277" s="107"/>
      <c r="X277" s="107"/>
    </row>
    <row r="278" spans="1:24" hidden="1" x14ac:dyDescent="0.25">
      <c r="A278" s="146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46"/>
      <c r="V278" s="107"/>
      <c r="W278" s="107"/>
      <c r="X278" s="107"/>
    </row>
    <row r="279" spans="1:24" hidden="1" x14ac:dyDescent="0.25">
      <c r="A279" s="146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46"/>
      <c r="V279" s="107"/>
      <c r="W279" s="107"/>
      <c r="X279" s="107"/>
    </row>
    <row r="280" spans="1:24" hidden="1" x14ac:dyDescent="0.25">
      <c r="A280" s="146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46"/>
      <c r="V280" s="107"/>
      <c r="W280" s="107"/>
      <c r="X280" s="107"/>
    </row>
    <row r="281" spans="1:24" hidden="1" x14ac:dyDescent="0.25">
      <c r="F281" s="108"/>
      <c r="U281" s="146"/>
      <c r="V281" s="107"/>
    </row>
    <row r="282" spans="1:24" hidden="1" x14ac:dyDescent="0.25">
      <c r="F282" s="108"/>
      <c r="U282" s="146"/>
      <c r="V282" s="107"/>
    </row>
    <row r="283" spans="1:24" hidden="1" x14ac:dyDescent="0.25">
      <c r="F283" s="109"/>
      <c r="U283" s="146"/>
      <c r="V283" s="107"/>
    </row>
    <row r="284" spans="1:24" hidden="1" x14ac:dyDescent="0.25">
      <c r="U284" s="146"/>
      <c r="V284" s="107"/>
    </row>
    <row r="285" spans="1:24" hidden="1" x14ac:dyDescent="0.25">
      <c r="U285" s="146"/>
      <c r="V285" s="107"/>
    </row>
    <row r="286" spans="1:24" hidden="1" x14ac:dyDescent="0.25">
      <c r="U286" s="146"/>
      <c r="V286" s="107"/>
    </row>
    <row r="287" spans="1:24" hidden="1" x14ac:dyDescent="0.25">
      <c r="U287" s="146"/>
      <c r="V287" s="107"/>
    </row>
    <row r="288" spans="1:24" ht="18.75" hidden="1" x14ac:dyDescent="0.3">
      <c r="E288" s="110"/>
      <c r="U288" s="146"/>
      <c r="V288" s="107"/>
    </row>
    <row r="289" spans="2:22" hidden="1" x14ac:dyDescent="0.25">
      <c r="U289" s="146"/>
      <c r="V289" s="107"/>
    </row>
    <row r="290" spans="2:22" ht="18.75" hidden="1" x14ac:dyDescent="0.25"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46"/>
      <c r="V290" s="107"/>
    </row>
    <row r="291" spans="2:22" hidden="1" x14ac:dyDescent="0.25">
      <c r="U291" s="146"/>
      <c r="V291" s="107"/>
    </row>
    <row r="292" spans="2:22" hidden="1" x14ac:dyDescent="0.25">
      <c r="U292" s="146"/>
      <c r="V292" s="107"/>
    </row>
    <row r="293" spans="2:22" ht="30" hidden="1" customHeight="1" x14ac:dyDescent="0.25">
      <c r="F293" s="112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U293" s="146"/>
      <c r="V293" s="107"/>
    </row>
    <row r="294" spans="2:22" ht="60" hidden="1" customHeight="1" x14ac:dyDescent="0.25">
      <c r="F294" s="114"/>
      <c r="G294" s="112"/>
      <c r="H294" s="115"/>
      <c r="I294" s="112"/>
      <c r="J294" s="115"/>
      <c r="K294" s="112"/>
      <c r="L294" s="115"/>
      <c r="M294" s="112"/>
      <c r="N294" s="112"/>
      <c r="O294" s="115"/>
      <c r="P294" s="115"/>
      <c r="Q294" s="112"/>
      <c r="R294" s="115"/>
      <c r="S294" s="115"/>
      <c r="U294" s="146"/>
      <c r="V294" s="107"/>
    </row>
    <row r="295" spans="2:22" ht="60" hidden="1" customHeight="1" x14ac:dyDescent="0.25">
      <c r="F295" s="114"/>
      <c r="G295" s="112"/>
      <c r="H295" s="115"/>
      <c r="I295" s="112"/>
      <c r="J295" s="115"/>
      <c r="K295" s="112"/>
      <c r="L295" s="115"/>
      <c r="M295" s="112"/>
      <c r="N295" s="112"/>
      <c r="O295" s="115"/>
      <c r="P295" s="115"/>
      <c r="Q295" s="112"/>
      <c r="R295" s="115"/>
      <c r="S295" s="115"/>
      <c r="U295" s="146"/>
      <c r="V295" s="107"/>
    </row>
    <row r="296" spans="2:22" ht="60" hidden="1" customHeight="1" x14ac:dyDescent="0.25">
      <c r="F296" s="114"/>
      <c r="G296" s="112"/>
      <c r="H296" s="115"/>
      <c r="I296" s="112"/>
      <c r="J296" s="115"/>
      <c r="K296" s="112"/>
      <c r="L296" s="115"/>
      <c r="M296" s="112"/>
      <c r="N296" s="112"/>
      <c r="O296" s="115"/>
      <c r="P296" s="115"/>
      <c r="Q296" s="112"/>
      <c r="R296" s="115"/>
      <c r="S296" s="115"/>
      <c r="U296" s="146"/>
      <c r="V296" s="107"/>
    </row>
    <row r="297" spans="2:22" hidden="1" x14ac:dyDescent="0.25">
      <c r="U297" s="146"/>
      <c r="V297" s="107"/>
    </row>
    <row r="298" spans="2:22" hidden="1" x14ac:dyDescent="0.25">
      <c r="U298" s="146"/>
      <c r="V298" s="107"/>
    </row>
    <row r="299" spans="2:22" hidden="1" x14ac:dyDescent="0.25">
      <c r="U299" s="146"/>
      <c r="V299" s="107"/>
    </row>
    <row r="329" spans="1:21" hidden="1" x14ac:dyDescent="0.25">
      <c r="B329" s="5"/>
      <c r="C329" s="5"/>
      <c r="T329" s="116"/>
    </row>
    <row r="330" spans="1:21" ht="15.75" hidden="1" thickBot="1" x14ac:dyDescent="0.3">
      <c r="B330" s="45"/>
      <c r="C330" s="46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47"/>
    </row>
    <row r="331" spans="1:21" s="117" customFormat="1" hidden="1" x14ac:dyDescent="0.25">
      <c r="A331" s="147"/>
      <c r="U331" s="147"/>
    </row>
    <row r="332" spans="1:21" s="117" customFormat="1" hidden="1" x14ac:dyDescent="0.25">
      <c r="A332" s="147"/>
      <c r="U332" s="147"/>
    </row>
    <row r="333" spans="1:21" s="117" customFormat="1" hidden="1" x14ac:dyDescent="0.25">
      <c r="A333" s="147"/>
      <c r="U333" s="147"/>
    </row>
    <row r="334" spans="1:21" s="117" customFormat="1" hidden="1" x14ac:dyDescent="0.25">
      <c r="A334" s="147"/>
      <c r="U334" s="147"/>
    </row>
    <row r="335" spans="1:21" s="117" customFormat="1" hidden="1" x14ac:dyDescent="0.25">
      <c r="A335" s="147"/>
      <c r="U335" s="147"/>
    </row>
    <row r="336" spans="1:21" s="117" customFormat="1" hidden="1" x14ac:dyDescent="0.25">
      <c r="A336" s="147"/>
      <c r="U336" s="147"/>
    </row>
    <row r="337" spans="1:21" s="117" customFormat="1" hidden="1" x14ac:dyDescent="0.25">
      <c r="A337" s="147"/>
      <c r="U337" s="147"/>
    </row>
    <row r="338" spans="1:21" s="117" customFormat="1" hidden="1" x14ac:dyDescent="0.25">
      <c r="A338" s="147"/>
      <c r="U338" s="147"/>
    </row>
    <row r="339" spans="1:21" s="117" customFormat="1" hidden="1" x14ac:dyDescent="0.25">
      <c r="A339" s="147"/>
      <c r="U339" s="147"/>
    </row>
    <row r="340" spans="1:21" s="117" customFormat="1" hidden="1" x14ac:dyDescent="0.25">
      <c r="A340" s="147"/>
      <c r="U340" s="147"/>
    </row>
    <row r="341" spans="1:21" s="117" customFormat="1" hidden="1" x14ac:dyDescent="0.25">
      <c r="A341" s="147"/>
      <c r="U341" s="147"/>
    </row>
    <row r="342" spans="1:21" s="117" customFormat="1" hidden="1" x14ac:dyDescent="0.25">
      <c r="A342" s="147"/>
      <c r="U342" s="147"/>
    </row>
  </sheetData>
  <sortState xmlns:xlrd2="http://schemas.microsoft.com/office/spreadsheetml/2017/richdata2" ref="F145:H160">
    <sortCondition descending="1" ref="H145:H160"/>
  </sortState>
  <mergeCells count="6">
    <mergeCell ref="J220:M220"/>
    <mergeCell ref="B2:T2"/>
    <mergeCell ref="I136:J137"/>
    <mergeCell ref="M136:N137"/>
    <mergeCell ref="H79:H81"/>
    <mergeCell ref="B4:D4"/>
  </mergeCells>
  <phoneticPr fontId="49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5E8F0-5FAF-48AA-A79D-578B098D43DC}">
  <dimension ref="A1:AC241"/>
  <sheetViews>
    <sheetView zoomScale="80" zoomScaleNormal="80" workbookViewId="0">
      <selection activeCell="R4" sqref="R4"/>
    </sheetView>
  </sheetViews>
  <sheetFormatPr defaultColWidth="0" defaultRowHeight="15" customHeight="1" zeroHeight="1" x14ac:dyDescent="0.25"/>
  <cols>
    <col min="1" max="1" width="10.42578125" style="138" customWidth="1"/>
    <col min="2" max="2" width="20.140625" style="138" customWidth="1"/>
    <col min="3" max="3" width="51.5703125" style="138" customWidth="1"/>
    <col min="4" max="4" width="16.5703125" style="138" customWidth="1"/>
    <col min="5" max="5" width="15.85546875" style="138" customWidth="1"/>
    <col min="6" max="24" width="9.140625" style="138" customWidth="1"/>
    <col min="25" max="26" width="9.140625" style="19" hidden="1" customWidth="1"/>
    <col min="27" max="27" width="17.28515625" style="19" hidden="1" customWidth="1"/>
    <col min="28" max="29" width="16.7109375" style="19" hidden="1" customWidth="1"/>
    <col min="30" max="16384" width="9.140625" style="19" hidden="1"/>
  </cols>
  <sheetData>
    <row r="1" spans="1:24" s="138" customFormat="1" ht="15.75" thickBot="1" x14ac:dyDescent="0.3">
      <c r="C1" s="167"/>
      <c r="D1" s="168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</row>
    <row r="2" spans="1:24" s="2" customFormat="1" ht="40.5" customHeight="1" x14ac:dyDescent="0.25">
      <c r="A2" s="138"/>
      <c r="B2" s="337" t="s">
        <v>24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9"/>
      <c r="X2" s="138"/>
    </row>
    <row r="3" spans="1:24" s="2" customFormat="1" ht="19.5" thickBot="1" x14ac:dyDescent="0.3">
      <c r="A3" s="138"/>
      <c r="B3" s="340" t="s">
        <v>25</v>
      </c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2"/>
      <c r="X3" s="138"/>
    </row>
    <row r="4" spans="1:24" s="2" customFormat="1" ht="19.5" thickBot="1" x14ac:dyDescent="0.35">
      <c r="A4" s="138"/>
      <c r="B4" s="87"/>
      <c r="C4" s="7"/>
      <c r="D4" s="1"/>
      <c r="E4" s="13"/>
      <c r="F4" s="6"/>
      <c r="G4" s="6"/>
      <c r="H4" s="1"/>
      <c r="I4" s="1"/>
      <c r="J4" s="1"/>
      <c r="K4" s="1"/>
      <c r="L4" s="1"/>
      <c r="M4" s="1"/>
      <c r="N4" s="1"/>
      <c r="O4" s="1"/>
      <c r="P4" s="1"/>
      <c r="Q4" s="1"/>
      <c r="R4" s="283" t="s">
        <v>190</v>
      </c>
      <c r="S4" s="284"/>
      <c r="T4" s="285"/>
      <c r="U4" s="283"/>
      <c r="V4" s="284"/>
      <c r="W4" s="285"/>
      <c r="X4" s="138"/>
    </row>
    <row r="5" spans="1:24" s="2" customFormat="1" x14ac:dyDescent="0.25">
      <c r="A5" s="138"/>
      <c r="B5" s="8"/>
      <c r="C5" s="1"/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9"/>
      <c r="X5" s="138"/>
    </row>
    <row r="6" spans="1:24" s="2" customFormat="1" x14ac:dyDescent="0.25">
      <c r="A6" s="138"/>
      <c r="B6" s="8"/>
      <c r="C6" s="1"/>
      <c r="D6" s="1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9"/>
      <c r="X6" s="138"/>
    </row>
    <row r="7" spans="1:24" s="2" customFormat="1" ht="59.25" thickBot="1" x14ac:dyDescent="0.3">
      <c r="A7" s="138"/>
      <c r="B7" s="8"/>
      <c r="C7" s="190" t="s">
        <v>50</v>
      </c>
      <c r="D7" s="190" t="s">
        <v>77</v>
      </c>
      <c r="E7" s="190" t="s">
        <v>20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9"/>
      <c r="X7" s="138"/>
    </row>
    <row r="8" spans="1:24" s="2" customFormat="1" ht="19.5" thickTop="1" x14ac:dyDescent="0.3">
      <c r="A8" s="138"/>
      <c r="B8" s="8"/>
      <c r="C8" s="192" t="s">
        <v>131</v>
      </c>
      <c r="D8" s="196">
        <v>1</v>
      </c>
      <c r="E8" s="193">
        <v>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9"/>
      <c r="X8" s="138"/>
    </row>
    <row r="9" spans="1:24" s="2" customFormat="1" ht="19.5" thickBot="1" x14ac:dyDescent="0.35">
      <c r="A9" s="138"/>
      <c r="B9" s="8"/>
      <c r="C9" s="194" t="s">
        <v>131</v>
      </c>
      <c r="D9" s="197">
        <v>1</v>
      </c>
      <c r="E9" s="195">
        <v>1</v>
      </c>
      <c r="F9" s="1"/>
      <c r="G9" s="1"/>
      <c r="H9" s="1"/>
      <c r="I9" s="1"/>
      <c r="J9" s="1" t="s">
        <v>131</v>
      </c>
      <c r="K9" s="1">
        <v>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9"/>
      <c r="X9" s="138"/>
    </row>
    <row r="10" spans="1:24" s="2" customFormat="1" ht="19.5" thickTop="1" x14ac:dyDescent="0.3">
      <c r="A10" s="138"/>
      <c r="B10" s="8"/>
      <c r="C10" s="192" t="s">
        <v>131</v>
      </c>
      <c r="D10" s="196">
        <v>1</v>
      </c>
      <c r="E10" s="193">
        <v>1</v>
      </c>
      <c r="F10" s="1" t="s">
        <v>95</v>
      </c>
      <c r="G10" s="1"/>
      <c r="H10" s="1"/>
      <c r="I10" s="1"/>
      <c r="J10" s="1" t="s">
        <v>131</v>
      </c>
      <c r="K10" s="1"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9"/>
      <c r="X10" s="138"/>
    </row>
    <row r="11" spans="1:24" s="2" customFormat="1" ht="19.5" thickBot="1" x14ac:dyDescent="0.35">
      <c r="A11" s="138"/>
      <c r="B11" s="8"/>
      <c r="C11" s="194" t="s">
        <v>131</v>
      </c>
      <c r="D11" s="197">
        <v>1</v>
      </c>
      <c r="E11" s="195">
        <v>1</v>
      </c>
      <c r="F11" s="1"/>
      <c r="G11" s="1"/>
      <c r="H11" s="1"/>
      <c r="I11" s="1"/>
      <c r="J11" s="1" t="s">
        <v>131</v>
      </c>
      <c r="K11" s="1"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9"/>
      <c r="X11" s="138"/>
    </row>
    <row r="12" spans="1:24" s="2" customFormat="1" ht="19.5" thickTop="1" x14ac:dyDescent="0.3">
      <c r="A12" s="138"/>
      <c r="B12" s="8"/>
      <c r="C12" s="192" t="s">
        <v>131</v>
      </c>
      <c r="D12" s="196">
        <v>1</v>
      </c>
      <c r="E12" s="193">
        <v>1</v>
      </c>
      <c r="F12" s="1"/>
      <c r="G12" s="1"/>
      <c r="H12" s="1"/>
      <c r="I12" s="1"/>
      <c r="J12" s="1" t="s">
        <v>131</v>
      </c>
      <c r="K12" s="1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9"/>
      <c r="X12" s="138"/>
    </row>
    <row r="13" spans="1:24" s="2" customFormat="1" ht="19.5" thickBot="1" x14ac:dyDescent="0.35">
      <c r="A13" s="138"/>
      <c r="B13" s="8"/>
      <c r="C13" s="194" t="s">
        <v>131</v>
      </c>
      <c r="D13" s="197">
        <v>1</v>
      </c>
      <c r="E13" s="195">
        <v>1</v>
      </c>
      <c r="F13" s="1"/>
      <c r="G13" s="1"/>
      <c r="H13" s="1"/>
      <c r="I13" s="1"/>
      <c r="J13" s="1" t="s">
        <v>131</v>
      </c>
      <c r="K13" s="1"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9"/>
      <c r="X13" s="138"/>
    </row>
    <row r="14" spans="1:24" s="2" customFormat="1" ht="19.5" thickTop="1" x14ac:dyDescent="0.3">
      <c r="A14" s="138"/>
      <c r="B14" s="8"/>
      <c r="C14" s="192" t="s">
        <v>131</v>
      </c>
      <c r="D14" s="196">
        <v>1</v>
      </c>
      <c r="E14" s="193">
        <v>1</v>
      </c>
      <c r="F14" s="1"/>
      <c r="G14" s="1"/>
      <c r="H14" s="1"/>
      <c r="I14" s="1"/>
      <c r="J14" s="1" t="s">
        <v>131</v>
      </c>
      <c r="K14" s="1"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9"/>
      <c r="X14" s="138"/>
    </row>
    <row r="15" spans="1:24" s="2" customFormat="1" ht="19.5" thickBot="1" x14ac:dyDescent="0.35">
      <c r="A15" s="138"/>
      <c r="B15" s="8"/>
      <c r="C15" s="194" t="s">
        <v>131</v>
      </c>
      <c r="D15" s="197">
        <v>1</v>
      </c>
      <c r="E15" s="195">
        <v>1</v>
      </c>
      <c r="F15" s="1"/>
      <c r="G15" s="1"/>
      <c r="H15" s="1"/>
      <c r="I15" s="1"/>
      <c r="J15" s="1" t="s">
        <v>131</v>
      </c>
      <c r="K15" s="1"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9"/>
      <c r="X15" s="138"/>
    </row>
    <row r="16" spans="1:24" s="2" customFormat="1" ht="19.5" thickTop="1" x14ac:dyDescent="0.3">
      <c r="A16" s="138"/>
      <c r="B16" s="8"/>
      <c r="C16" s="192" t="s">
        <v>131</v>
      </c>
      <c r="D16" s="196">
        <v>1</v>
      </c>
      <c r="E16" s="193">
        <v>1</v>
      </c>
      <c r="F16" s="1"/>
      <c r="G16" s="1"/>
      <c r="H16" s="1"/>
      <c r="I16" s="1"/>
      <c r="J16" s="1" t="s">
        <v>131</v>
      </c>
      <c r="K16" s="1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9"/>
      <c r="X16" s="138"/>
    </row>
    <row r="17" spans="1:24" s="2" customFormat="1" ht="19.5" thickBot="1" x14ac:dyDescent="0.35">
      <c r="A17" s="138"/>
      <c r="B17" s="8"/>
      <c r="C17" s="194" t="s">
        <v>131</v>
      </c>
      <c r="D17" s="197">
        <v>1</v>
      </c>
      <c r="E17" s="195">
        <v>1</v>
      </c>
      <c r="F17" s="1"/>
      <c r="G17" s="1"/>
      <c r="H17" s="1"/>
      <c r="I17" s="1"/>
      <c r="J17" s="1" t="s">
        <v>131</v>
      </c>
      <c r="K17" s="1"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9"/>
      <c r="X17" s="138"/>
    </row>
    <row r="18" spans="1:24" s="2" customFormat="1" ht="19.5" thickTop="1" x14ac:dyDescent="0.3">
      <c r="A18" s="138"/>
      <c r="B18" s="8"/>
      <c r="C18" s="192" t="s">
        <v>131</v>
      </c>
      <c r="D18" s="196">
        <v>1</v>
      </c>
      <c r="E18" s="193">
        <v>1</v>
      </c>
      <c r="F18" s="1"/>
      <c r="G18" s="1"/>
      <c r="H18" s="1"/>
      <c r="I18" s="1"/>
      <c r="J18" s="1" t="s">
        <v>131</v>
      </c>
      <c r="K18" s="1"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9"/>
      <c r="X18" s="138"/>
    </row>
    <row r="19" spans="1:24" s="2" customFormat="1" ht="19.5" thickBot="1" x14ac:dyDescent="0.35">
      <c r="A19" s="138"/>
      <c r="B19" s="8"/>
      <c r="C19" s="194" t="s">
        <v>131</v>
      </c>
      <c r="D19" s="197">
        <v>1</v>
      </c>
      <c r="E19" s="195">
        <v>1</v>
      </c>
      <c r="F19" s="1"/>
      <c r="G19" s="1"/>
      <c r="H19" s="1"/>
      <c r="I19" s="1"/>
      <c r="J19" s="1" t="s">
        <v>131</v>
      </c>
      <c r="K19" s="1"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9"/>
      <c r="X19" s="138"/>
    </row>
    <row r="20" spans="1:24" s="2" customFormat="1" ht="19.5" thickTop="1" x14ac:dyDescent="0.3">
      <c r="A20" s="138"/>
      <c r="B20" s="8"/>
      <c r="C20" s="192" t="s">
        <v>131</v>
      </c>
      <c r="D20" s="196">
        <v>1</v>
      </c>
      <c r="E20" s="193">
        <v>1</v>
      </c>
      <c r="F20" s="1"/>
      <c r="G20" s="1"/>
      <c r="H20" s="1"/>
      <c r="I20" s="1"/>
      <c r="J20" s="1" t="s">
        <v>131</v>
      </c>
      <c r="K20" s="1"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9"/>
      <c r="X20" s="138"/>
    </row>
    <row r="21" spans="1:24" s="2" customFormat="1" ht="19.5" thickBot="1" x14ac:dyDescent="0.35">
      <c r="A21" s="138"/>
      <c r="B21" s="8"/>
      <c r="C21" s="194" t="s">
        <v>131</v>
      </c>
      <c r="D21" s="197">
        <v>1</v>
      </c>
      <c r="E21" s="195">
        <v>1</v>
      </c>
      <c r="F21" s="1"/>
      <c r="G21" s="1"/>
      <c r="H21" s="1"/>
      <c r="I21" s="1"/>
      <c r="J21" s="1" t="s">
        <v>131</v>
      </c>
      <c r="K21" s="1"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9"/>
      <c r="X21" s="138"/>
    </row>
    <row r="22" spans="1:24" s="2" customFormat="1" ht="19.5" thickTop="1" x14ac:dyDescent="0.3">
      <c r="A22" s="138"/>
      <c r="B22" s="8"/>
      <c r="C22" s="192" t="s">
        <v>131</v>
      </c>
      <c r="D22" s="196">
        <v>1</v>
      </c>
      <c r="E22" s="193">
        <v>1</v>
      </c>
      <c r="F22" s="1"/>
      <c r="G22" s="1"/>
      <c r="H22" s="1"/>
      <c r="I22" s="1"/>
      <c r="J22" s="1" t="s">
        <v>131</v>
      </c>
      <c r="K22" s="1"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9"/>
      <c r="X22" s="138"/>
    </row>
    <row r="23" spans="1:24" s="2" customFormat="1" ht="19.5" thickBot="1" x14ac:dyDescent="0.35">
      <c r="A23" s="138"/>
      <c r="B23" s="8"/>
      <c r="C23" s="194" t="s">
        <v>131</v>
      </c>
      <c r="D23" s="197">
        <v>1</v>
      </c>
      <c r="E23" s="195">
        <v>1</v>
      </c>
      <c r="F23" s="1"/>
      <c r="G23" s="1"/>
      <c r="H23" s="1"/>
      <c r="I23" s="1"/>
      <c r="J23" s="1" t="s">
        <v>131</v>
      </c>
      <c r="K23" s="1"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9"/>
      <c r="X23" s="138"/>
    </row>
    <row r="24" spans="1:24" s="2" customFormat="1" ht="19.5" thickTop="1" x14ac:dyDescent="0.3">
      <c r="A24" s="138"/>
      <c r="B24" s="8"/>
      <c r="C24" s="192" t="s">
        <v>131</v>
      </c>
      <c r="D24" s="196">
        <v>1</v>
      </c>
      <c r="E24" s="193">
        <v>1</v>
      </c>
      <c r="F24" s="1"/>
      <c r="G24" s="1"/>
      <c r="H24" s="1"/>
      <c r="I24" s="1"/>
      <c r="J24" s="1" t="s">
        <v>131</v>
      </c>
      <c r="K24" s="1"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9"/>
      <c r="X24" s="138"/>
    </row>
    <row r="25" spans="1:24" s="2" customFormat="1" ht="19.5" thickBot="1" x14ac:dyDescent="0.35">
      <c r="A25" s="138"/>
      <c r="B25" s="8"/>
      <c r="C25" s="194" t="s">
        <v>131</v>
      </c>
      <c r="D25" s="197">
        <v>1</v>
      </c>
      <c r="E25" s="195">
        <v>1</v>
      </c>
      <c r="F25" s="1"/>
      <c r="G25" s="1"/>
      <c r="H25" s="1"/>
      <c r="I25" s="1"/>
      <c r="J25" s="1" t="s">
        <v>131</v>
      </c>
      <c r="K25" s="1"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9"/>
      <c r="X25" s="138"/>
    </row>
    <row r="26" spans="1:24" s="2" customFormat="1" ht="19.5" thickTop="1" x14ac:dyDescent="0.3">
      <c r="A26" s="138"/>
      <c r="B26" s="8"/>
      <c r="C26" s="192" t="s">
        <v>131</v>
      </c>
      <c r="D26" s="196">
        <v>1</v>
      </c>
      <c r="E26" s="193">
        <v>1</v>
      </c>
      <c r="F26" s="1"/>
      <c r="G26" s="1"/>
      <c r="H26" s="1"/>
      <c r="I26" s="1"/>
      <c r="J26" s="1" t="s">
        <v>131</v>
      </c>
      <c r="K26" s="1"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9"/>
      <c r="X26" s="138"/>
    </row>
    <row r="27" spans="1:24" s="2" customFormat="1" ht="19.5" thickBot="1" x14ac:dyDescent="0.35">
      <c r="A27" s="138"/>
      <c r="B27" s="8"/>
      <c r="C27" s="194" t="s">
        <v>131</v>
      </c>
      <c r="D27" s="197">
        <v>1</v>
      </c>
      <c r="E27" s="195">
        <v>1</v>
      </c>
      <c r="F27" s="1"/>
      <c r="G27" s="1"/>
      <c r="H27" s="1"/>
      <c r="I27" s="1"/>
      <c r="J27" s="1" t="s">
        <v>131</v>
      </c>
      <c r="K27" s="1"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9"/>
      <c r="X27" s="138"/>
    </row>
    <row r="28" spans="1:24" s="2" customFormat="1" ht="19.5" thickTop="1" x14ac:dyDescent="0.3">
      <c r="A28" s="138"/>
      <c r="B28" s="8"/>
      <c r="C28" s="192" t="s">
        <v>131</v>
      </c>
      <c r="D28" s="196">
        <v>1</v>
      </c>
      <c r="E28" s="193">
        <v>1</v>
      </c>
      <c r="F28" s="1"/>
      <c r="G28" s="1"/>
      <c r="H28" s="1"/>
      <c r="I28" s="1"/>
      <c r="J28" s="1" t="s">
        <v>73</v>
      </c>
      <c r="K28" s="1">
        <v>-32.71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9"/>
      <c r="X28" s="138"/>
    </row>
    <row r="29" spans="1:24" s="2" customFormat="1" ht="19.5" thickBot="1" x14ac:dyDescent="0.35">
      <c r="A29" s="138"/>
      <c r="B29" s="8"/>
      <c r="C29" s="194" t="s">
        <v>131</v>
      </c>
      <c r="D29" s="197">
        <v>1</v>
      </c>
      <c r="E29" s="195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9"/>
      <c r="X29" s="138"/>
    </row>
    <row r="30" spans="1:24" s="2" customFormat="1" ht="19.5" thickTop="1" x14ac:dyDescent="0.3">
      <c r="A30" s="138"/>
      <c r="B30" s="8"/>
      <c r="C30" s="192" t="s">
        <v>131</v>
      </c>
      <c r="D30" s="196">
        <v>1</v>
      </c>
      <c r="E30" s="193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9"/>
      <c r="X30" s="138"/>
    </row>
    <row r="31" spans="1:24" s="2" customFormat="1" ht="19.5" thickBot="1" x14ac:dyDescent="0.35">
      <c r="A31" s="138"/>
      <c r="B31" s="8"/>
      <c r="C31" s="194" t="s">
        <v>131</v>
      </c>
      <c r="D31" s="197">
        <v>1</v>
      </c>
      <c r="E31" s="195">
        <v>1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9"/>
      <c r="X31" s="138"/>
    </row>
    <row r="32" spans="1:24" s="2" customFormat="1" ht="19.5" thickTop="1" x14ac:dyDescent="0.3">
      <c r="A32" s="138"/>
      <c r="B32" s="8"/>
      <c r="C32" s="192" t="s">
        <v>131</v>
      </c>
      <c r="D32" s="196">
        <v>1</v>
      </c>
      <c r="E32" s="193">
        <v>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9"/>
      <c r="X32" s="138"/>
    </row>
    <row r="33" spans="1:24" s="2" customFormat="1" ht="19.5" thickBot="1" x14ac:dyDescent="0.35">
      <c r="A33" s="138"/>
      <c r="B33" s="8"/>
      <c r="C33" s="194" t="s">
        <v>131</v>
      </c>
      <c r="D33" s="197">
        <v>1</v>
      </c>
      <c r="E33" s="195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9"/>
      <c r="X33" s="138"/>
    </row>
    <row r="34" spans="1:24" s="2" customFormat="1" ht="19.5" thickTop="1" x14ac:dyDescent="0.3">
      <c r="A34" s="138"/>
      <c r="B34" s="8"/>
      <c r="C34" s="192" t="s">
        <v>131</v>
      </c>
      <c r="D34" s="196">
        <v>1</v>
      </c>
      <c r="E34" s="193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9"/>
      <c r="X34" s="138"/>
    </row>
    <row r="35" spans="1:24" s="2" customFormat="1" ht="19.5" thickBot="1" x14ac:dyDescent="0.35">
      <c r="A35" s="138"/>
      <c r="B35" s="8"/>
      <c r="C35" s="194" t="s">
        <v>131</v>
      </c>
      <c r="D35" s="197">
        <v>1</v>
      </c>
      <c r="E35" s="195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9"/>
      <c r="X35" s="138"/>
    </row>
    <row r="36" spans="1:24" s="2" customFormat="1" ht="19.5" thickTop="1" x14ac:dyDescent="0.3">
      <c r="A36" s="138"/>
      <c r="B36" s="8"/>
      <c r="C36" s="192" t="s">
        <v>131</v>
      </c>
      <c r="D36" s="196">
        <v>1</v>
      </c>
      <c r="E36" s="193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9"/>
      <c r="X36" s="138"/>
    </row>
    <row r="37" spans="1:24" s="2" customFormat="1" ht="19.5" thickBot="1" x14ac:dyDescent="0.35">
      <c r="A37" s="138"/>
      <c r="B37" s="8"/>
      <c r="C37" s="194" t="s">
        <v>131</v>
      </c>
      <c r="D37" s="197">
        <v>1</v>
      </c>
      <c r="E37" s="195">
        <v>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9"/>
      <c r="X37" s="138"/>
    </row>
    <row r="38" spans="1:24" s="2" customFormat="1" ht="19.5" thickTop="1" x14ac:dyDescent="0.3">
      <c r="A38" s="138"/>
      <c r="B38" s="8"/>
      <c r="C38" s="192" t="s">
        <v>131</v>
      </c>
      <c r="D38" s="196">
        <v>1</v>
      </c>
      <c r="E38" s="193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9"/>
      <c r="X38" s="138"/>
    </row>
    <row r="39" spans="1:24" s="2" customFormat="1" ht="19.5" thickBot="1" x14ac:dyDescent="0.35">
      <c r="A39" s="138"/>
      <c r="B39" s="8"/>
      <c r="C39" s="194" t="s">
        <v>131</v>
      </c>
      <c r="D39" s="197">
        <v>1</v>
      </c>
      <c r="E39" s="195">
        <v>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9"/>
      <c r="X39" s="138"/>
    </row>
    <row r="40" spans="1:24" s="2" customFormat="1" ht="19.5" thickTop="1" x14ac:dyDescent="0.3">
      <c r="A40" s="138"/>
      <c r="B40" s="8"/>
      <c r="C40" s="192" t="s">
        <v>131</v>
      </c>
      <c r="D40" s="196">
        <v>1</v>
      </c>
      <c r="E40" s="193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9"/>
      <c r="X40" s="138"/>
    </row>
    <row r="41" spans="1:24" s="2" customFormat="1" ht="19.5" thickBot="1" x14ac:dyDescent="0.35">
      <c r="A41" s="138"/>
      <c r="B41" s="8"/>
      <c r="C41" s="194" t="s">
        <v>131</v>
      </c>
      <c r="D41" s="197">
        <v>1</v>
      </c>
      <c r="E41" s="195">
        <v>1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9"/>
      <c r="X41" s="138"/>
    </row>
    <row r="42" spans="1:24" s="2" customFormat="1" ht="19.5" thickTop="1" x14ac:dyDescent="0.3">
      <c r="A42" s="138"/>
      <c r="B42" s="8"/>
      <c r="C42" s="192" t="s">
        <v>131</v>
      </c>
      <c r="D42" s="196">
        <v>1</v>
      </c>
      <c r="E42" s="193">
        <v>1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9"/>
      <c r="X42" s="138"/>
    </row>
    <row r="43" spans="1:24" s="2" customFormat="1" ht="19.5" thickBot="1" x14ac:dyDescent="0.35">
      <c r="A43" s="138"/>
      <c r="B43" s="8"/>
      <c r="C43" s="194" t="s">
        <v>131</v>
      </c>
      <c r="D43" s="197">
        <v>1</v>
      </c>
      <c r="E43" s="195">
        <v>1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9"/>
      <c r="X43" s="138"/>
    </row>
    <row r="44" spans="1:24" s="2" customFormat="1" ht="19.5" thickTop="1" x14ac:dyDescent="0.3">
      <c r="A44" s="138"/>
      <c r="B44" s="8"/>
      <c r="C44" s="192" t="s">
        <v>131</v>
      </c>
      <c r="D44" s="196">
        <v>1</v>
      </c>
      <c r="E44" s="193">
        <v>1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9"/>
      <c r="X44" s="138"/>
    </row>
    <row r="45" spans="1:24" s="2" customFormat="1" ht="19.5" thickBot="1" x14ac:dyDescent="0.35">
      <c r="A45" s="138"/>
      <c r="B45" s="8"/>
      <c r="C45" s="194" t="s">
        <v>131</v>
      </c>
      <c r="D45" s="197">
        <v>1</v>
      </c>
      <c r="E45" s="195">
        <v>1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9"/>
      <c r="X45" s="138"/>
    </row>
    <row r="46" spans="1:24" s="2" customFormat="1" ht="19.5" thickTop="1" x14ac:dyDescent="0.3">
      <c r="A46" s="138"/>
      <c r="B46" s="8"/>
      <c r="C46" s="192" t="s">
        <v>131</v>
      </c>
      <c r="D46" s="196">
        <v>1</v>
      </c>
      <c r="E46" s="193">
        <v>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9"/>
      <c r="X46" s="138"/>
    </row>
    <row r="47" spans="1:24" s="2" customFormat="1" ht="19.5" thickBot="1" x14ac:dyDescent="0.35">
      <c r="A47" s="138"/>
      <c r="B47" s="8"/>
      <c r="C47" s="194" t="s">
        <v>131</v>
      </c>
      <c r="D47" s="197">
        <v>1</v>
      </c>
      <c r="E47" s="195">
        <v>1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9"/>
      <c r="X47" s="138"/>
    </row>
    <row r="48" spans="1:24" s="2" customFormat="1" ht="19.5" thickTop="1" x14ac:dyDescent="0.3">
      <c r="A48" s="138"/>
      <c r="B48" s="8"/>
      <c r="C48" s="192" t="s">
        <v>131</v>
      </c>
      <c r="D48" s="196">
        <v>1</v>
      </c>
      <c r="E48" s="193">
        <v>1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9"/>
      <c r="X48" s="138"/>
    </row>
    <row r="49" spans="1:24" s="2" customFormat="1" ht="19.5" thickBot="1" x14ac:dyDescent="0.35">
      <c r="A49" s="138"/>
      <c r="B49" s="8"/>
      <c r="C49" s="194" t="s">
        <v>131</v>
      </c>
      <c r="D49" s="197">
        <v>1</v>
      </c>
      <c r="E49" s="195">
        <v>1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9"/>
      <c r="X49" s="138"/>
    </row>
    <row r="50" spans="1:24" s="2" customFormat="1" ht="19.5" thickTop="1" x14ac:dyDescent="0.3">
      <c r="A50" s="138"/>
      <c r="B50" s="8"/>
      <c r="C50" s="192" t="s">
        <v>131</v>
      </c>
      <c r="D50" s="196">
        <v>1</v>
      </c>
      <c r="E50" s="193">
        <v>1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9"/>
      <c r="X50" s="138"/>
    </row>
    <row r="51" spans="1:24" s="2" customFormat="1" ht="19.5" thickBot="1" x14ac:dyDescent="0.35">
      <c r="A51" s="138"/>
      <c r="B51" s="8"/>
      <c r="C51" s="194" t="s">
        <v>131</v>
      </c>
      <c r="D51" s="197">
        <v>1</v>
      </c>
      <c r="E51" s="195">
        <v>1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9"/>
      <c r="X51" s="138"/>
    </row>
    <row r="52" spans="1:24" s="2" customFormat="1" ht="19.5" thickTop="1" x14ac:dyDescent="0.3">
      <c r="A52" s="138"/>
      <c r="B52" s="8"/>
      <c r="C52" s="192" t="s">
        <v>131</v>
      </c>
      <c r="D52" s="196">
        <v>1</v>
      </c>
      <c r="E52" s="193">
        <v>1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9"/>
      <c r="X52" s="138"/>
    </row>
    <row r="53" spans="1:24" s="2" customFormat="1" x14ac:dyDescent="0.25">
      <c r="A53" s="138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9"/>
      <c r="X53" s="138"/>
    </row>
    <row r="54" spans="1:24" s="2" customFormat="1" x14ac:dyDescent="0.25">
      <c r="A54" s="138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9"/>
      <c r="X54" s="138"/>
    </row>
    <row r="55" spans="1:24" s="2" customFormat="1" ht="19.5" thickBot="1" x14ac:dyDescent="0.3">
      <c r="A55" s="138"/>
      <c r="B55" s="8"/>
      <c r="C55" s="132" t="s">
        <v>73</v>
      </c>
      <c r="D55" s="286">
        <f>D56-SUM(D8:D52)</f>
        <v>-32.71</v>
      </c>
      <c r="E55" s="287">
        <f>E56-SUM(E8:E52)</f>
        <v>-37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9"/>
      <c r="X55" s="138"/>
    </row>
    <row r="56" spans="1:24" s="2" customFormat="1" ht="42" customHeight="1" thickBot="1" x14ac:dyDescent="0.3">
      <c r="A56" s="138"/>
      <c r="B56" s="8"/>
      <c r="C56" s="89" t="s">
        <v>78</v>
      </c>
      <c r="D56" s="191">
        <v>12.29</v>
      </c>
      <c r="E56" s="258">
        <v>8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9"/>
      <c r="X56" s="138"/>
    </row>
    <row r="57" spans="1:24" s="2" customFormat="1" ht="15.75" thickTop="1" x14ac:dyDescent="0.25">
      <c r="A57" s="138"/>
      <c r="B57" s="8"/>
      <c r="C57" s="1"/>
      <c r="D57" s="246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9"/>
      <c r="X57" s="138"/>
    </row>
    <row r="58" spans="1:24" s="2" customFormat="1" x14ac:dyDescent="0.25">
      <c r="A58" s="138"/>
      <c r="B58" s="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9"/>
      <c r="X58" s="138"/>
    </row>
    <row r="59" spans="1:24" s="2" customFormat="1" x14ac:dyDescent="0.25">
      <c r="A59" s="138"/>
      <c r="B59" s="8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9"/>
      <c r="X59" s="138"/>
    </row>
    <row r="60" spans="1:24" s="2" customFormat="1" x14ac:dyDescent="0.25">
      <c r="A60" s="138"/>
      <c r="B60" s="8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9"/>
      <c r="X60" s="138"/>
    </row>
    <row r="61" spans="1:24" s="2" customFormat="1" x14ac:dyDescent="0.25">
      <c r="A61" s="138"/>
      <c r="B61" s="8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9"/>
      <c r="X61" s="138"/>
    </row>
    <row r="62" spans="1:24" s="2" customFormat="1" x14ac:dyDescent="0.25">
      <c r="A62" s="138"/>
      <c r="B62" s="8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9"/>
      <c r="X62" s="138"/>
    </row>
    <row r="63" spans="1:24" s="2" customFormat="1" x14ac:dyDescent="0.25">
      <c r="A63" s="138"/>
      <c r="B63" s="8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9"/>
      <c r="X63" s="138"/>
    </row>
    <row r="64" spans="1:24" s="2" customFormat="1" x14ac:dyDescent="0.25">
      <c r="A64" s="138"/>
      <c r="B64" s="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9"/>
      <c r="X64" s="138"/>
    </row>
    <row r="65" spans="1:24" s="2" customFormat="1" x14ac:dyDescent="0.25">
      <c r="A65" s="138"/>
      <c r="B65" s="8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9"/>
      <c r="X65" s="138"/>
    </row>
    <row r="66" spans="1:24" s="2" customFormat="1" x14ac:dyDescent="0.25">
      <c r="A66" s="138"/>
      <c r="B66" s="8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9"/>
      <c r="X66" s="138"/>
    </row>
    <row r="67" spans="1:24" s="2" customFormat="1" x14ac:dyDescent="0.25">
      <c r="A67" s="138"/>
      <c r="B67" s="8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9"/>
      <c r="X67" s="138"/>
    </row>
    <row r="68" spans="1:24" s="2" customFormat="1" x14ac:dyDescent="0.25">
      <c r="A68" s="138"/>
      <c r="B68" s="8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9"/>
      <c r="X68" s="138"/>
    </row>
    <row r="69" spans="1:24" s="2" customFormat="1" x14ac:dyDescent="0.25">
      <c r="A69" s="138"/>
      <c r="B69" s="8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9"/>
      <c r="X69" s="138"/>
    </row>
    <row r="70" spans="1:24" s="2" customFormat="1" x14ac:dyDescent="0.25">
      <c r="A70" s="138"/>
      <c r="B70" s="8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9"/>
      <c r="X70" s="138"/>
    </row>
    <row r="71" spans="1:24" s="2" customFormat="1" x14ac:dyDescent="0.25">
      <c r="A71" s="138"/>
      <c r="B71" s="8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9"/>
      <c r="X71" s="138"/>
    </row>
    <row r="72" spans="1:24" s="2" customFormat="1" x14ac:dyDescent="0.25">
      <c r="A72" s="138"/>
      <c r="B72" s="8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9"/>
      <c r="X72" s="138"/>
    </row>
    <row r="73" spans="1:24" s="2" customFormat="1" x14ac:dyDescent="0.25">
      <c r="A73" s="138"/>
      <c r="B73" s="8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9"/>
      <c r="X73" s="138"/>
    </row>
    <row r="74" spans="1:24" s="2" customFormat="1" x14ac:dyDescent="0.25">
      <c r="A74" s="138"/>
      <c r="B74" s="8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9"/>
      <c r="X74" s="138"/>
    </row>
    <row r="75" spans="1:24" s="2" customFormat="1" x14ac:dyDescent="0.25">
      <c r="A75" s="138"/>
      <c r="B75" s="8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9"/>
      <c r="X75" s="138"/>
    </row>
    <row r="76" spans="1:24" s="2" customFormat="1" x14ac:dyDescent="0.25">
      <c r="A76" s="138"/>
      <c r="B76" s="8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9"/>
      <c r="X76" s="138"/>
    </row>
    <row r="77" spans="1:24" s="2" customFormat="1" x14ac:dyDescent="0.25">
      <c r="A77" s="138"/>
      <c r="B77" s="8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9"/>
      <c r="X77" s="138"/>
    </row>
    <row r="78" spans="1:24" s="2" customFormat="1" x14ac:dyDescent="0.25">
      <c r="A78" s="138"/>
      <c r="B78" s="8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9"/>
      <c r="X78" s="138"/>
    </row>
    <row r="79" spans="1:24" s="2" customFormat="1" ht="15.75" thickBot="1" x14ac:dyDescent="0.3">
      <c r="A79" s="138"/>
      <c r="B79" s="10" t="s">
        <v>132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88"/>
      <c r="V79" s="11"/>
      <c r="W79" s="47"/>
      <c r="X79" s="138"/>
    </row>
    <row r="80" spans="1:24" s="138" customFormat="1" x14ac:dyDescent="0.25"/>
    <row r="229" x14ac:dyDescent="0.25"/>
    <row r="230" x14ac:dyDescent="0.25"/>
    <row r="240" x14ac:dyDescent="0.25"/>
    <row r="241" x14ac:dyDescent="0.25"/>
  </sheetData>
  <mergeCells count="2">
    <mergeCell ref="B2:W2"/>
    <mergeCell ref="B3:W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DAE38-13F7-4073-8918-F2B674384F43}">
  <dimension ref="A1:AI108"/>
  <sheetViews>
    <sheetView zoomScale="50" zoomScaleNormal="50" workbookViewId="0">
      <selection activeCell="B4" sqref="B4"/>
    </sheetView>
  </sheetViews>
  <sheetFormatPr defaultColWidth="0" defaultRowHeight="15" customHeight="1" zeroHeight="1" x14ac:dyDescent="0.25"/>
  <cols>
    <col min="1" max="1" width="9.140625" style="169" customWidth="1"/>
    <col min="2" max="2" width="5.42578125" style="118" customWidth="1"/>
    <col min="3" max="34" width="9.140625" style="118" customWidth="1"/>
    <col min="35" max="35" width="9.140625" style="169" customWidth="1"/>
    <col min="36" max="16384" width="9.140625" style="118" hidden="1"/>
  </cols>
  <sheetData>
    <row r="1" spans="1:35" s="138" customFormat="1" ht="21.75" customHeight="1" thickBot="1" x14ac:dyDescent="0.3"/>
    <row r="2" spans="1:35" s="58" customFormat="1" ht="33" customHeight="1" x14ac:dyDescent="0.25">
      <c r="A2" s="169"/>
      <c r="B2" s="343" t="s">
        <v>37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5"/>
      <c r="AI2" s="169"/>
    </row>
    <row r="3" spans="1:35" s="58" customFormat="1" ht="19.5" thickBot="1" x14ac:dyDescent="0.35">
      <c r="A3" s="169"/>
      <c r="B3" s="346" t="s">
        <v>48</v>
      </c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7"/>
      <c r="X3" s="347"/>
      <c r="Y3" s="347"/>
      <c r="Z3" s="347"/>
      <c r="AA3" s="347"/>
      <c r="AB3" s="347"/>
      <c r="AC3" s="347"/>
      <c r="AD3" s="347"/>
      <c r="AE3" s="347"/>
      <c r="AF3" s="347"/>
      <c r="AG3" s="347"/>
      <c r="AH3" s="348"/>
      <c r="AI3" s="169"/>
    </row>
    <row r="4" spans="1:35" s="58" customFormat="1" ht="15.75" thickBot="1" x14ac:dyDescent="0.3">
      <c r="A4" s="169"/>
      <c r="B4" s="288" t="s">
        <v>190</v>
      </c>
      <c r="C4" s="289"/>
      <c r="D4" s="289"/>
      <c r="E4" s="289"/>
      <c r="F4" s="289"/>
      <c r="G4" s="29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90"/>
      <c r="AI4" s="169"/>
    </row>
    <row r="5" spans="1:35" s="58" customFormat="1" x14ac:dyDescent="0.25">
      <c r="A5" s="169"/>
      <c r="B5" s="91"/>
      <c r="C5" s="120"/>
      <c r="D5" s="120"/>
      <c r="E5" s="120"/>
      <c r="F5" s="198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90"/>
      <c r="AI5" s="169"/>
    </row>
    <row r="6" spans="1:35" s="58" customFormat="1" x14ac:dyDescent="0.25">
      <c r="A6" s="169"/>
      <c r="B6" s="91"/>
      <c r="C6" s="120"/>
      <c r="D6" s="120"/>
      <c r="E6" s="198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90"/>
      <c r="AI6" s="169"/>
    </row>
    <row r="7" spans="1:35" s="58" customFormat="1" x14ac:dyDescent="0.25">
      <c r="A7" s="169"/>
      <c r="B7" s="91"/>
      <c r="C7" s="120"/>
      <c r="D7" s="120"/>
      <c r="E7" s="120"/>
      <c r="F7" s="120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90"/>
      <c r="AI7" s="169"/>
    </row>
    <row r="8" spans="1:35" s="58" customFormat="1" x14ac:dyDescent="0.25">
      <c r="A8" s="169"/>
      <c r="B8" s="91"/>
      <c r="C8" s="120"/>
      <c r="D8" s="120"/>
      <c r="E8" s="120"/>
      <c r="F8" s="120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90"/>
      <c r="AI8" s="169"/>
    </row>
    <row r="9" spans="1:35" s="58" customFormat="1" x14ac:dyDescent="0.25">
      <c r="A9" s="169"/>
      <c r="B9" s="91"/>
      <c r="C9" s="120"/>
      <c r="D9" s="120"/>
      <c r="E9" s="120"/>
      <c r="F9" s="120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90"/>
      <c r="AI9" s="169"/>
    </row>
    <row r="10" spans="1:35" s="58" customFormat="1" x14ac:dyDescent="0.25">
      <c r="A10" s="169"/>
      <c r="B10" s="91"/>
      <c r="C10" s="120"/>
      <c r="D10" s="120"/>
      <c r="E10" s="120"/>
      <c r="F10" s="120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90"/>
      <c r="AI10" s="169"/>
    </row>
    <row r="11" spans="1:35" s="58" customFormat="1" x14ac:dyDescent="0.25">
      <c r="A11" s="169"/>
      <c r="B11" s="91"/>
      <c r="C11" s="120"/>
      <c r="D11" s="120"/>
      <c r="E11" s="120"/>
      <c r="F11" s="120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90"/>
      <c r="AI11" s="169"/>
    </row>
    <row r="12" spans="1:35" s="58" customFormat="1" x14ac:dyDescent="0.25">
      <c r="A12" s="169"/>
      <c r="B12" s="91"/>
      <c r="C12" s="120"/>
      <c r="D12" s="120"/>
      <c r="E12" s="120"/>
      <c r="F12" s="120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90"/>
      <c r="AI12" s="169"/>
    </row>
    <row r="13" spans="1:35" s="58" customFormat="1" x14ac:dyDescent="0.25">
      <c r="A13" s="169"/>
      <c r="B13" s="91"/>
      <c r="C13" s="120"/>
      <c r="D13" s="120"/>
      <c r="E13" s="120"/>
      <c r="F13" s="120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90"/>
      <c r="AI13" s="169"/>
    </row>
    <row r="14" spans="1:35" s="58" customFormat="1" x14ac:dyDescent="0.25">
      <c r="A14" s="169"/>
      <c r="B14" s="91"/>
      <c r="C14" s="120"/>
      <c r="D14" s="120"/>
      <c r="E14" s="120"/>
      <c r="F14" s="120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90"/>
      <c r="AI14" s="169"/>
    </row>
    <row r="15" spans="1:35" s="58" customFormat="1" x14ac:dyDescent="0.25">
      <c r="A15" s="169"/>
      <c r="B15" s="91"/>
      <c r="C15" s="120"/>
      <c r="D15" s="120"/>
      <c r="E15" s="120"/>
      <c r="F15" s="120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90"/>
      <c r="AI15" s="169"/>
    </row>
    <row r="16" spans="1:35" s="58" customFormat="1" x14ac:dyDescent="0.25">
      <c r="A16" s="169"/>
      <c r="B16" s="91"/>
      <c r="C16" s="120"/>
      <c r="D16" s="120"/>
      <c r="E16" s="120"/>
      <c r="F16" s="120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90"/>
      <c r="AI16" s="169"/>
    </row>
    <row r="17" spans="1:35" s="58" customFormat="1" x14ac:dyDescent="0.25">
      <c r="A17" s="169"/>
      <c r="B17" s="91"/>
      <c r="C17" s="120"/>
      <c r="D17" s="120"/>
      <c r="E17" s="120"/>
      <c r="F17" s="120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90"/>
      <c r="AI17" s="169"/>
    </row>
    <row r="18" spans="1:35" s="58" customFormat="1" x14ac:dyDescent="0.25">
      <c r="A18" s="169"/>
      <c r="B18" s="91"/>
      <c r="C18" s="120"/>
      <c r="D18" s="120"/>
      <c r="E18" s="120"/>
      <c r="F18" s="120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90"/>
      <c r="AI18" s="169"/>
    </row>
    <row r="19" spans="1:35" s="58" customFormat="1" x14ac:dyDescent="0.25">
      <c r="A19" s="169"/>
      <c r="B19" s="91"/>
      <c r="C19" s="120"/>
      <c r="D19" s="120"/>
      <c r="E19" s="120"/>
      <c r="F19" s="120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90"/>
      <c r="AI19" s="169"/>
    </row>
    <row r="20" spans="1:35" s="58" customFormat="1" x14ac:dyDescent="0.25">
      <c r="A20" s="169"/>
      <c r="B20" s="91"/>
      <c r="C20" s="120"/>
      <c r="D20" s="120"/>
      <c r="E20" s="120"/>
      <c r="F20" s="120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90"/>
      <c r="AI20" s="169"/>
    </row>
    <row r="21" spans="1:35" s="58" customFormat="1" x14ac:dyDescent="0.25">
      <c r="A21" s="169"/>
      <c r="B21" s="91"/>
      <c r="C21" s="120"/>
      <c r="D21" s="120"/>
      <c r="E21" s="120"/>
      <c r="F21" s="120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90"/>
      <c r="AI21" s="169"/>
    </row>
    <row r="22" spans="1:35" s="58" customFormat="1" x14ac:dyDescent="0.25">
      <c r="A22" s="169"/>
      <c r="B22" s="91"/>
      <c r="C22" s="120"/>
      <c r="D22" s="120"/>
      <c r="E22" s="120"/>
      <c r="F22" s="120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90"/>
      <c r="AI22" s="169"/>
    </row>
    <row r="23" spans="1:35" s="58" customFormat="1" x14ac:dyDescent="0.25">
      <c r="A23" s="169"/>
      <c r="B23" s="91"/>
      <c r="C23" s="120"/>
      <c r="D23" s="120"/>
      <c r="E23" s="120"/>
      <c r="F23" s="120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90"/>
      <c r="AI23" s="169"/>
    </row>
    <row r="24" spans="1:35" s="58" customFormat="1" x14ac:dyDescent="0.25">
      <c r="A24" s="169"/>
      <c r="B24" s="91"/>
      <c r="C24" s="120"/>
      <c r="D24" s="120"/>
      <c r="E24" s="120"/>
      <c r="F24" s="120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90"/>
      <c r="AI24" s="169"/>
    </row>
    <row r="25" spans="1:35" s="58" customFormat="1" x14ac:dyDescent="0.25">
      <c r="A25" s="169"/>
      <c r="B25" s="91"/>
      <c r="C25" s="120"/>
      <c r="D25" s="120"/>
      <c r="E25" s="120"/>
      <c r="F25" s="120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90"/>
      <c r="AI25" s="169"/>
    </row>
    <row r="26" spans="1:35" s="58" customFormat="1" x14ac:dyDescent="0.25">
      <c r="A26" s="169"/>
      <c r="B26" s="91"/>
      <c r="C26" s="120"/>
      <c r="D26" s="120"/>
      <c r="E26" s="120"/>
      <c r="F26" s="120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90"/>
      <c r="AI26" s="169"/>
    </row>
    <row r="27" spans="1:35" s="58" customFormat="1" x14ac:dyDescent="0.25">
      <c r="A27" s="169"/>
      <c r="B27" s="91"/>
      <c r="C27" s="120"/>
      <c r="D27" s="120"/>
      <c r="E27" s="120"/>
      <c r="F27" s="120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90"/>
      <c r="AI27" s="169"/>
    </row>
    <row r="28" spans="1:35" s="58" customFormat="1" x14ac:dyDescent="0.25">
      <c r="A28" s="169"/>
      <c r="B28" s="91"/>
      <c r="C28" s="120"/>
      <c r="D28" s="120"/>
      <c r="E28" s="120"/>
      <c r="F28" s="120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90"/>
      <c r="AI28" s="169"/>
    </row>
    <row r="29" spans="1:35" s="58" customFormat="1" x14ac:dyDescent="0.25">
      <c r="A29" s="169"/>
      <c r="B29" s="91"/>
      <c r="C29" s="120"/>
      <c r="D29" s="120"/>
      <c r="E29" s="120"/>
      <c r="F29" s="120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90"/>
      <c r="AI29" s="169"/>
    </row>
    <row r="30" spans="1:35" s="58" customFormat="1" x14ac:dyDescent="0.25">
      <c r="A30" s="169"/>
      <c r="B30" s="91"/>
      <c r="C30" s="120"/>
      <c r="D30" s="120"/>
      <c r="E30" s="120"/>
      <c r="F30" s="120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90"/>
      <c r="AI30" s="169"/>
    </row>
    <row r="31" spans="1:35" s="58" customFormat="1" x14ac:dyDescent="0.25">
      <c r="A31" s="169"/>
      <c r="B31" s="91"/>
      <c r="C31" s="120"/>
      <c r="D31" s="120"/>
      <c r="E31" s="120"/>
      <c r="F31" s="120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90"/>
      <c r="AI31" s="169"/>
    </row>
    <row r="32" spans="1:35" s="58" customFormat="1" x14ac:dyDescent="0.25">
      <c r="A32" s="169"/>
      <c r="B32" s="91"/>
      <c r="C32" s="120"/>
      <c r="D32" s="120"/>
      <c r="E32" s="120"/>
      <c r="F32" s="120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90"/>
      <c r="AI32" s="169"/>
    </row>
    <row r="33" spans="1:35" s="58" customFormat="1" x14ac:dyDescent="0.25">
      <c r="A33" s="169"/>
      <c r="B33" s="91"/>
      <c r="C33" s="120"/>
      <c r="D33" s="120"/>
      <c r="E33" s="120"/>
      <c r="F33" s="120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90"/>
      <c r="AI33" s="169"/>
    </row>
    <row r="34" spans="1:35" s="58" customFormat="1" x14ac:dyDescent="0.25">
      <c r="A34" s="169"/>
      <c r="B34" s="91"/>
      <c r="C34" s="120"/>
      <c r="D34" s="120"/>
      <c r="E34" s="120"/>
      <c r="F34" s="120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90"/>
      <c r="AI34" s="169"/>
    </row>
    <row r="35" spans="1:35" s="58" customFormat="1" x14ac:dyDescent="0.25">
      <c r="A35" s="169"/>
      <c r="B35" s="91"/>
      <c r="C35" s="120"/>
      <c r="D35" s="120"/>
      <c r="E35" s="120"/>
      <c r="F35" s="120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90"/>
      <c r="AI35" s="169"/>
    </row>
    <row r="36" spans="1:35" s="58" customFormat="1" x14ac:dyDescent="0.25">
      <c r="A36" s="169"/>
      <c r="B36" s="91"/>
      <c r="C36" s="120"/>
      <c r="D36" s="120"/>
      <c r="E36" s="120"/>
      <c r="F36" s="120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90"/>
      <c r="AI36" s="169"/>
    </row>
    <row r="37" spans="1:35" s="58" customFormat="1" x14ac:dyDescent="0.25">
      <c r="A37" s="169"/>
      <c r="B37" s="91"/>
      <c r="C37" s="120"/>
      <c r="D37" s="120"/>
      <c r="E37" s="120"/>
      <c r="F37" s="120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90"/>
      <c r="AI37" s="169"/>
    </row>
    <row r="38" spans="1:35" s="58" customFormat="1" x14ac:dyDescent="0.25">
      <c r="A38" s="169"/>
      <c r="B38" s="91"/>
      <c r="C38" s="120"/>
      <c r="D38" s="120"/>
      <c r="E38" s="120"/>
      <c r="F38" s="120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90"/>
      <c r="AI38" s="169"/>
    </row>
    <row r="39" spans="1:35" s="58" customFormat="1" x14ac:dyDescent="0.25">
      <c r="A39" s="169"/>
      <c r="B39" s="91"/>
      <c r="C39" s="120"/>
      <c r="D39" s="120"/>
      <c r="E39" s="120"/>
      <c r="F39" s="120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90"/>
      <c r="AI39" s="169"/>
    </row>
    <row r="40" spans="1:35" s="58" customFormat="1" x14ac:dyDescent="0.25">
      <c r="A40" s="169"/>
      <c r="B40" s="91"/>
      <c r="C40" s="120"/>
      <c r="D40" s="120"/>
      <c r="E40" s="120"/>
      <c r="F40" s="120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90"/>
      <c r="AI40" s="169"/>
    </row>
    <row r="41" spans="1:35" s="58" customFormat="1" x14ac:dyDescent="0.25">
      <c r="A41" s="169"/>
      <c r="B41" s="91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90"/>
      <c r="AI41" s="169"/>
    </row>
    <row r="42" spans="1:35" s="58" customFormat="1" x14ac:dyDescent="0.25">
      <c r="A42" s="169"/>
      <c r="B42" s="91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90"/>
      <c r="AI42" s="169"/>
    </row>
    <row r="43" spans="1:35" s="58" customFormat="1" x14ac:dyDescent="0.25">
      <c r="A43" s="169"/>
      <c r="B43" s="91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90"/>
      <c r="AI43" s="169"/>
    </row>
    <row r="44" spans="1:35" s="58" customFormat="1" x14ac:dyDescent="0.25">
      <c r="A44" s="169"/>
      <c r="B44" s="91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90"/>
      <c r="AI44" s="169"/>
    </row>
    <row r="45" spans="1:35" s="58" customFormat="1" x14ac:dyDescent="0.25">
      <c r="A45" s="169"/>
      <c r="B45" s="91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90"/>
      <c r="AI45" s="169"/>
    </row>
    <row r="46" spans="1:35" s="58" customFormat="1" x14ac:dyDescent="0.25">
      <c r="A46" s="169"/>
      <c r="B46" s="91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90"/>
      <c r="AI46" s="169"/>
    </row>
    <row r="47" spans="1:35" s="58" customFormat="1" x14ac:dyDescent="0.25">
      <c r="A47" s="169"/>
      <c r="B47" s="91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90"/>
      <c r="AI47" s="169"/>
    </row>
    <row r="48" spans="1:35" s="58" customFormat="1" x14ac:dyDescent="0.25">
      <c r="A48" s="169"/>
      <c r="B48" s="91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90"/>
      <c r="AI48" s="169"/>
    </row>
    <row r="49" spans="1:35" s="58" customFormat="1" x14ac:dyDescent="0.25">
      <c r="A49" s="169"/>
      <c r="B49" s="91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90"/>
      <c r="AI49" s="169"/>
    </row>
    <row r="50" spans="1:35" s="58" customFormat="1" x14ac:dyDescent="0.25">
      <c r="A50" s="169"/>
      <c r="B50" s="91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90"/>
      <c r="AI50" s="169"/>
    </row>
    <row r="51" spans="1:35" s="58" customFormat="1" x14ac:dyDescent="0.25">
      <c r="A51" s="169"/>
      <c r="B51" s="91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90"/>
      <c r="AI51" s="169"/>
    </row>
    <row r="52" spans="1:35" s="58" customFormat="1" x14ac:dyDescent="0.25">
      <c r="A52" s="169"/>
      <c r="B52" s="91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90"/>
      <c r="AI52" s="169"/>
    </row>
    <row r="53" spans="1:35" s="58" customFormat="1" x14ac:dyDescent="0.25">
      <c r="A53" s="169"/>
      <c r="B53" s="91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90"/>
      <c r="AI53" s="169"/>
    </row>
    <row r="54" spans="1:35" s="58" customFormat="1" x14ac:dyDescent="0.25">
      <c r="A54" s="169"/>
      <c r="B54" s="91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90"/>
      <c r="AI54" s="169"/>
    </row>
    <row r="55" spans="1:35" s="58" customFormat="1" x14ac:dyDescent="0.25">
      <c r="A55" s="169"/>
      <c r="B55" s="91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90"/>
      <c r="AI55" s="169"/>
    </row>
    <row r="56" spans="1:35" s="58" customFormat="1" x14ac:dyDescent="0.25">
      <c r="A56" s="169"/>
      <c r="B56" s="91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90"/>
      <c r="AI56" s="169"/>
    </row>
    <row r="57" spans="1:35" s="58" customFormat="1" x14ac:dyDescent="0.25">
      <c r="A57" s="169"/>
      <c r="B57" s="91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90"/>
      <c r="AI57" s="169"/>
    </row>
    <row r="58" spans="1:35" s="58" customFormat="1" x14ac:dyDescent="0.25">
      <c r="A58" s="169"/>
      <c r="B58" s="91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90"/>
      <c r="AI58" s="169"/>
    </row>
    <row r="59" spans="1:35" s="58" customFormat="1" x14ac:dyDescent="0.25">
      <c r="A59" s="169"/>
      <c r="B59" s="91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90"/>
      <c r="AI59" s="169"/>
    </row>
    <row r="60" spans="1:35" s="58" customFormat="1" x14ac:dyDescent="0.25">
      <c r="A60" s="169"/>
      <c r="B60" s="91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90"/>
      <c r="AI60" s="169"/>
    </row>
    <row r="61" spans="1:35" s="58" customFormat="1" x14ac:dyDescent="0.25">
      <c r="A61" s="169"/>
      <c r="B61" s="91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90"/>
      <c r="AI61" s="169"/>
    </row>
    <row r="62" spans="1:35" s="58" customFormat="1" x14ac:dyDescent="0.25">
      <c r="A62" s="169"/>
      <c r="B62" s="91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90"/>
      <c r="AI62" s="169"/>
    </row>
    <row r="63" spans="1:35" s="58" customFormat="1" x14ac:dyDescent="0.25">
      <c r="A63" s="169"/>
      <c r="B63" s="91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90"/>
      <c r="AI63" s="169"/>
    </row>
    <row r="64" spans="1:35" s="58" customFormat="1" x14ac:dyDescent="0.25">
      <c r="A64" s="169"/>
      <c r="B64" s="91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90"/>
      <c r="AI64" s="169"/>
    </row>
    <row r="65" spans="1:35" s="58" customFormat="1" x14ac:dyDescent="0.25">
      <c r="A65" s="169"/>
      <c r="B65" s="91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90"/>
      <c r="AI65" s="169"/>
    </row>
    <row r="66" spans="1:35" s="58" customFormat="1" x14ac:dyDescent="0.25">
      <c r="A66" s="169"/>
      <c r="B66" s="91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90"/>
      <c r="AI66" s="169"/>
    </row>
    <row r="67" spans="1:35" s="58" customFormat="1" x14ac:dyDescent="0.25">
      <c r="A67" s="169"/>
      <c r="B67" s="91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90"/>
      <c r="AI67" s="169"/>
    </row>
    <row r="68" spans="1:35" s="58" customFormat="1" x14ac:dyDescent="0.25">
      <c r="A68" s="169"/>
      <c r="B68" s="91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90"/>
      <c r="AI68" s="169"/>
    </row>
    <row r="69" spans="1:35" s="58" customFormat="1" x14ac:dyDescent="0.25">
      <c r="A69" s="169"/>
      <c r="B69" s="91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90"/>
      <c r="AI69" s="169"/>
    </row>
    <row r="70" spans="1:35" s="58" customFormat="1" x14ac:dyDescent="0.25">
      <c r="A70" s="169"/>
      <c r="B70" s="91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90"/>
      <c r="AI70" s="169"/>
    </row>
    <row r="71" spans="1:35" s="58" customFormat="1" x14ac:dyDescent="0.25">
      <c r="A71" s="169"/>
      <c r="B71" s="91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90"/>
      <c r="AI71" s="169"/>
    </row>
    <row r="72" spans="1:35" s="58" customFormat="1" x14ac:dyDescent="0.25">
      <c r="A72" s="169"/>
      <c r="B72" s="91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90"/>
      <c r="AI72" s="169"/>
    </row>
    <row r="73" spans="1:35" s="58" customFormat="1" x14ac:dyDescent="0.25">
      <c r="A73" s="169"/>
      <c r="B73" s="91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90"/>
      <c r="AI73" s="169"/>
    </row>
    <row r="74" spans="1:35" s="58" customFormat="1" x14ac:dyDescent="0.25">
      <c r="A74" s="169"/>
      <c r="B74" s="91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90"/>
      <c r="AI74" s="169"/>
    </row>
    <row r="75" spans="1:35" s="58" customFormat="1" x14ac:dyDescent="0.25">
      <c r="A75" s="169"/>
      <c r="B75" s="91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90"/>
      <c r="AI75" s="169"/>
    </row>
    <row r="76" spans="1:35" s="58" customFormat="1" x14ac:dyDescent="0.25">
      <c r="A76" s="169"/>
      <c r="B76" s="91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90"/>
      <c r="AI76" s="169"/>
    </row>
    <row r="77" spans="1:35" s="58" customFormat="1" x14ac:dyDescent="0.25">
      <c r="A77" s="169"/>
      <c r="B77" s="91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90"/>
      <c r="AI77" s="169"/>
    </row>
    <row r="78" spans="1:35" s="58" customFormat="1" x14ac:dyDescent="0.25">
      <c r="A78" s="169"/>
      <c r="B78" s="91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90"/>
      <c r="AI78" s="169"/>
    </row>
    <row r="79" spans="1:35" s="58" customFormat="1" x14ac:dyDescent="0.25">
      <c r="A79" s="169"/>
      <c r="B79" s="91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90"/>
      <c r="AI79" s="169"/>
    </row>
    <row r="80" spans="1:35" s="58" customFormat="1" x14ac:dyDescent="0.25">
      <c r="A80" s="169"/>
      <c r="B80" s="91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90"/>
      <c r="AI80" s="169"/>
    </row>
    <row r="81" spans="1:35" s="58" customFormat="1" x14ac:dyDescent="0.25">
      <c r="A81" s="169"/>
      <c r="B81" s="91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90"/>
      <c r="AI81" s="169"/>
    </row>
    <row r="82" spans="1:35" s="58" customFormat="1" x14ac:dyDescent="0.25">
      <c r="A82" s="169"/>
      <c r="B82" s="91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90"/>
      <c r="AI82" s="169"/>
    </row>
    <row r="83" spans="1:35" s="58" customFormat="1" x14ac:dyDescent="0.25">
      <c r="A83" s="169"/>
      <c r="B83" s="91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90"/>
      <c r="AI83" s="169"/>
    </row>
    <row r="84" spans="1:35" s="58" customFormat="1" x14ac:dyDescent="0.25">
      <c r="A84" s="169"/>
      <c r="B84" s="91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90"/>
      <c r="AI84" s="169"/>
    </row>
    <row r="85" spans="1:35" s="58" customFormat="1" x14ac:dyDescent="0.25">
      <c r="A85" s="169"/>
      <c r="B85" s="91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90"/>
      <c r="AI85" s="169"/>
    </row>
    <row r="86" spans="1:35" s="58" customFormat="1" x14ac:dyDescent="0.25">
      <c r="A86" s="169"/>
      <c r="B86" s="91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90"/>
      <c r="AI86" s="169"/>
    </row>
    <row r="87" spans="1:35" s="58" customFormat="1" x14ac:dyDescent="0.25">
      <c r="A87" s="169"/>
      <c r="B87" s="91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90"/>
      <c r="AI87" s="169"/>
    </row>
    <row r="88" spans="1:35" s="58" customFormat="1" x14ac:dyDescent="0.25">
      <c r="A88" s="169"/>
      <c r="B88" s="91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90"/>
      <c r="AI88" s="169"/>
    </row>
    <row r="89" spans="1:35" s="58" customFormat="1" x14ac:dyDescent="0.25">
      <c r="A89" s="169"/>
      <c r="B89" s="91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90"/>
      <c r="AI89" s="169"/>
    </row>
    <row r="90" spans="1:35" s="58" customFormat="1" x14ac:dyDescent="0.25">
      <c r="A90" s="169"/>
      <c r="B90" s="91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90"/>
      <c r="AI90" s="169"/>
    </row>
    <row r="91" spans="1:35" s="58" customFormat="1" x14ac:dyDescent="0.25">
      <c r="A91" s="169"/>
      <c r="B91" s="91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90"/>
      <c r="AI91" s="169"/>
    </row>
    <row r="92" spans="1:35" s="58" customFormat="1" x14ac:dyDescent="0.25">
      <c r="A92" s="169"/>
      <c r="B92" s="91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90"/>
      <c r="AI92" s="169"/>
    </row>
    <row r="93" spans="1:35" s="58" customFormat="1" x14ac:dyDescent="0.25">
      <c r="A93" s="169"/>
      <c r="B93" s="91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90"/>
      <c r="AI93" s="169"/>
    </row>
    <row r="94" spans="1:35" s="58" customFormat="1" x14ac:dyDescent="0.25">
      <c r="A94" s="169"/>
      <c r="B94" s="91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90"/>
      <c r="AI94" s="169"/>
    </row>
    <row r="95" spans="1:35" s="58" customFormat="1" x14ac:dyDescent="0.25">
      <c r="A95" s="169"/>
      <c r="B95" s="91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90"/>
      <c r="AI95" s="169"/>
    </row>
    <row r="96" spans="1:35" s="58" customFormat="1" x14ac:dyDescent="0.25">
      <c r="A96" s="169"/>
      <c r="B96" s="91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90"/>
      <c r="AI96" s="169"/>
    </row>
    <row r="97" spans="1:35" s="58" customFormat="1" x14ac:dyDescent="0.25">
      <c r="A97" s="169"/>
      <c r="B97" s="91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90"/>
      <c r="AI97" s="169"/>
    </row>
    <row r="98" spans="1:35" s="58" customFormat="1" x14ac:dyDescent="0.25">
      <c r="A98" s="169"/>
      <c r="B98" s="91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90"/>
      <c r="AI98" s="169"/>
    </row>
    <row r="99" spans="1:35" s="58" customFormat="1" x14ac:dyDescent="0.25">
      <c r="A99" s="169"/>
      <c r="B99" s="91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90"/>
      <c r="AI99" s="169"/>
    </row>
    <row r="100" spans="1:35" s="58" customFormat="1" x14ac:dyDescent="0.25">
      <c r="A100" s="169"/>
      <c r="B100" s="91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90"/>
      <c r="AI100" s="169"/>
    </row>
    <row r="101" spans="1:35" s="58" customFormat="1" x14ac:dyDescent="0.25">
      <c r="A101" s="169"/>
      <c r="B101" s="91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90"/>
      <c r="AI101" s="169"/>
    </row>
    <row r="102" spans="1:35" s="58" customFormat="1" x14ac:dyDescent="0.25">
      <c r="A102" s="169"/>
      <c r="B102" s="91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90"/>
      <c r="AI102" s="169"/>
    </row>
    <row r="103" spans="1:35" s="58" customFormat="1" x14ac:dyDescent="0.25">
      <c r="A103" s="169"/>
      <c r="B103" s="91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90"/>
      <c r="AI103" s="169"/>
    </row>
    <row r="104" spans="1:35" s="58" customFormat="1" x14ac:dyDescent="0.25">
      <c r="A104" s="169"/>
      <c r="B104" s="91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90"/>
      <c r="AI104" s="169"/>
    </row>
    <row r="105" spans="1:35" s="58" customFormat="1" ht="15.75" thickBot="1" x14ac:dyDescent="0.3">
      <c r="A105" s="169"/>
      <c r="B105" s="92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4"/>
      <c r="AI105" s="169"/>
    </row>
    <row r="106" spans="1:35" s="169" customFormat="1" x14ac:dyDescent="0.25"/>
    <row r="107" spans="1:35" s="169" customFormat="1" x14ac:dyDescent="0.25"/>
    <row r="108" spans="1:35" s="169" customFormat="1" x14ac:dyDescent="0.25"/>
  </sheetData>
  <mergeCells count="2">
    <mergeCell ref="B2:AH2"/>
    <mergeCell ref="B3:A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Wprowadzenie</vt:lpstr>
      <vt:lpstr>Wydane warunki</vt:lpstr>
      <vt:lpstr>Zawarta umowa</vt:lpstr>
      <vt:lpstr>Odmowy</vt:lpstr>
      <vt:lpstr>Magazyny energii</vt:lpstr>
      <vt:lpstr>Projekty z danego zakresu mocy</vt:lpstr>
      <vt:lpstr>Zestawienie ogólnokrajowe</vt:lpstr>
      <vt:lpstr>Deweloperzy zestawienie 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2025-06-16T08:20:47Z</dcterms:modified>
</cp:coreProperties>
</file>