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9.xml" ContentType="application/vnd.openxmlformats-officedocument.drawingml.chartshapes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0.xml" ContentType="application/vnd.openxmlformats-officedocument.drawingml.chartshape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ml.chartshapes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theme/themeOverride8.xml" ContentType="application/vnd.openxmlformats-officedocument.themeOverride+xml"/>
  <Override PartName="/xl/drawings/drawing15.xml" ContentType="application/vnd.openxmlformats-officedocument.drawingml.chartshapes+xml"/>
  <Override PartName="/xl/charts/chart10.xml" ContentType="application/vnd.openxmlformats-officedocument.drawingml.chart+xml"/>
  <Override PartName="/xl/theme/themeOverride9.xml" ContentType="application/vnd.openxmlformats-officedocument.themeOverrid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hidePivotFieldList="1"/>
  <mc:AlternateContent xmlns:mc="http://schemas.openxmlformats.org/markup-compatibility/2006">
    <mc:Choice Requires="x15">
      <x15ac:absPath xmlns:x15ac="http://schemas.microsoft.com/office/spreadsheetml/2010/11/ac" url="D:\Praca\Funkcjonujace farmy PV\2026 sierpień\Demo\"/>
    </mc:Choice>
  </mc:AlternateContent>
  <xr:revisionPtr revIDLastSave="0" documentId="13_ncr:1_{3E9B183D-81B2-4FF3-9431-45F5F879F79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Wstęp" sheetId="15" r:id="rId1"/>
    <sheet name="Farmy" sheetId="18" r:id="rId2"/>
    <sheet name="Małe instalacje" sheetId="14" r:id="rId3"/>
    <sheet name="Analiza" sheetId="16" r:id="rId4"/>
    <sheet name="Operatorzy zestawienie " sheetId="17" r:id="rId5"/>
    <sheet name="Wiatr na tle innych OZE" sheetId="19" r:id="rId6"/>
    <sheet name="Mapy" sheetId="11" r:id="rId7"/>
  </sheets>
  <externalReferences>
    <externalReference r:id="rId8"/>
  </externalReferences>
  <definedNames>
    <definedName name="_xlnm._FilterDatabase" localSheetId="1" hidden="1">Farmy!$B$6:$R$16</definedName>
    <definedName name="_xlnm._FilterDatabase" localSheetId="2" hidden="1">'Małe instalacje'!$B$7:$Q$17</definedName>
    <definedName name="_xlchart.v5.0" hidden="1">'[1]Analizy PV'!$E$32</definedName>
    <definedName name="_xlchart.v5.1" hidden="1">Analiza!$E$43</definedName>
    <definedName name="_xlchart.v5.10" hidden="1">'[1]Analizy PV'!$E$32</definedName>
    <definedName name="_xlchart.v5.11" hidden="1">Analiza!$E$43</definedName>
    <definedName name="_xlchart.v5.12" hidden="1">Analiza!$E$44:$E$59</definedName>
    <definedName name="_xlchart.v5.13" hidden="1">Analiza!$R$42</definedName>
    <definedName name="_xlchart.v5.14" hidden="1">Analiza!$R$44:$R$59</definedName>
    <definedName name="_xlchart.v5.2" hidden="1">Analiza!$E$44:$E$59</definedName>
    <definedName name="_xlchart.v5.3" hidden="1">Analiza!$H$42</definedName>
    <definedName name="_xlchart.v5.4" hidden="1">Analiza!$T$44:$T$59</definedName>
    <definedName name="_xlchart.v5.5" hidden="1">'[1]Analizy PV'!$E$32</definedName>
    <definedName name="_xlchart.v5.6" hidden="1">Analiza!$E$43</definedName>
    <definedName name="_xlchart.v5.7" hidden="1">Analiza!$E$44:$E$59</definedName>
    <definedName name="_xlchart.v5.8" hidden="1">Analiza!$S$42</definedName>
    <definedName name="_xlchart.v5.9" hidden="1">Analiza!$S$44:$S$59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1" i="19" l="1"/>
  <c r="J51" i="19"/>
  <c r="I51" i="19"/>
  <c r="H51" i="19"/>
  <c r="G51" i="19"/>
  <c r="V9" i="16" l="1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S9" i="16"/>
  <c r="T9" i="16"/>
  <c r="U9" i="16"/>
  <c r="E9" i="16"/>
  <c r="F7" i="16"/>
  <c r="G7" i="16"/>
  <c r="H7" i="16"/>
  <c r="I7" i="16"/>
  <c r="J7" i="16"/>
  <c r="K7" i="16"/>
  <c r="L7" i="16"/>
  <c r="M7" i="16"/>
  <c r="N7" i="16"/>
  <c r="O7" i="16"/>
  <c r="P7" i="16"/>
  <c r="Q7" i="16"/>
  <c r="R7" i="16"/>
  <c r="S7" i="16"/>
  <c r="T7" i="16"/>
  <c r="U7" i="16"/>
  <c r="E7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T6" i="16"/>
  <c r="U6" i="16"/>
  <c r="E6" i="16"/>
  <c r="N106" i="16"/>
  <c r="K106" i="16"/>
  <c r="L106" i="16"/>
  <c r="M106" i="16"/>
  <c r="J106" i="16"/>
  <c r="N105" i="16"/>
  <c r="K105" i="16"/>
  <c r="L105" i="16"/>
  <c r="M105" i="16"/>
  <c r="J105" i="16"/>
  <c r="G45" i="16"/>
  <c r="G46" i="16"/>
  <c r="G47" i="16"/>
  <c r="G48" i="16"/>
  <c r="G49" i="16"/>
  <c r="G50" i="16"/>
  <c r="G51" i="16"/>
  <c r="G52" i="16"/>
  <c r="G53" i="16"/>
  <c r="G54" i="16"/>
  <c r="G55" i="16"/>
  <c r="G56" i="16"/>
  <c r="G57" i="16"/>
  <c r="G58" i="16"/>
  <c r="G59" i="16"/>
  <c r="G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44" i="16"/>
  <c r="V10" i="16" l="1"/>
  <c r="F14" i="16"/>
  <c r="G14" i="16"/>
  <c r="H14" i="16"/>
  <c r="I14" i="16"/>
  <c r="J14" i="16"/>
  <c r="K14" i="16"/>
  <c r="L14" i="16"/>
  <c r="M14" i="16"/>
  <c r="N14" i="16"/>
  <c r="O14" i="16"/>
  <c r="P14" i="16"/>
  <c r="Q14" i="16"/>
  <c r="R14" i="16"/>
  <c r="S14" i="16"/>
  <c r="E14" i="16"/>
  <c r="F10" i="16"/>
  <c r="G10" i="16"/>
  <c r="H10" i="16"/>
  <c r="I10" i="16"/>
  <c r="J10" i="16"/>
  <c r="K10" i="16"/>
  <c r="L10" i="16"/>
  <c r="M10" i="16"/>
  <c r="N10" i="16"/>
  <c r="O10" i="16"/>
  <c r="P10" i="16"/>
  <c r="Q10" i="16"/>
  <c r="R10" i="16"/>
  <c r="S10" i="16"/>
  <c r="E10" i="16"/>
  <c r="E15" i="16"/>
  <c r="E19" i="16" l="1"/>
  <c r="E11" i="16" l="1"/>
  <c r="E16" i="16"/>
  <c r="G15" i="16"/>
  <c r="F15" i="16"/>
  <c r="E20" i="16"/>
  <c r="J28" i="17"/>
  <c r="K27" i="17"/>
  <c r="J27" i="17"/>
  <c r="K26" i="17"/>
  <c r="J26" i="17"/>
  <c r="K25" i="17"/>
  <c r="J25" i="17"/>
  <c r="K24" i="17"/>
  <c r="J24" i="17"/>
  <c r="K23" i="17"/>
  <c r="J23" i="17"/>
  <c r="K22" i="17"/>
  <c r="J22" i="17"/>
  <c r="K21" i="17"/>
  <c r="J21" i="17"/>
  <c r="K20" i="17"/>
  <c r="J20" i="17"/>
  <c r="K19" i="17"/>
  <c r="J19" i="17"/>
  <c r="K18" i="17"/>
  <c r="J18" i="17"/>
  <c r="K17" i="17"/>
  <c r="J17" i="17"/>
  <c r="K16" i="17"/>
  <c r="J16" i="17"/>
  <c r="K15" i="17"/>
  <c r="J15" i="17"/>
  <c r="K14" i="17"/>
  <c r="J14" i="17"/>
  <c r="K13" i="17"/>
  <c r="J13" i="17"/>
  <c r="K12" i="17"/>
  <c r="J12" i="17"/>
  <c r="K11" i="17"/>
  <c r="J11" i="17"/>
  <c r="K10" i="17"/>
  <c r="J10" i="17"/>
  <c r="K9" i="17"/>
  <c r="J9" i="17"/>
  <c r="V106" i="16"/>
  <c r="V105" i="16"/>
  <c r="S106" i="16"/>
  <c r="T106" i="16"/>
  <c r="U106" i="16"/>
  <c r="S105" i="16"/>
  <c r="T105" i="16"/>
  <c r="U105" i="16"/>
  <c r="F106" i="16"/>
  <c r="E106" i="16"/>
  <c r="Q106" i="16" s="1"/>
  <c r="F105" i="16"/>
  <c r="E105" i="16"/>
  <c r="Q105" i="16" s="1"/>
  <c r="M45" i="16"/>
  <c r="M46" i="16"/>
  <c r="M47" i="16"/>
  <c r="M48" i="16"/>
  <c r="M49" i="16"/>
  <c r="M50" i="16"/>
  <c r="M51" i="16"/>
  <c r="S51" i="16" s="1"/>
  <c r="M52" i="16"/>
  <c r="M53" i="16"/>
  <c r="M54" i="16"/>
  <c r="M55" i="16"/>
  <c r="M56" i="16"/>
  <c r="M57" i="16"/>
  <c r="M58" i="16"/>
  <c r="M59" i="16"/>
  <c r="M44" i="16"/>
  <c r="L45" i="16"/>
  <c r="L46" i="16"/>
  <c r="L47" i="16"/>
  <c r="L48" i="16"/>
  <c r="L49" i="16"/>
  <c r="L50" i="16"/>
  <c r="L51" i="16"/>
  <c r="L52" i="16"/>
  <c r="L53" i="16"/>
  <c r="L54" i="16"/>
  <c r="L55" i="16"/>
  <c r="L56" i="16"/>
  <c r="L57" i="16"/>
  <c r="L58" i="16"/>
  <c r="L59" i="16"/>
  <c r="L44" i="16"/>
  <c r="V14" i="16"/>
  <c r="V15" i="16"/>
  <c r="D55" i="17"/>
  <c r="D54" i="17" s="1"/>
  <c r="K28" i="17" s="1"/>
  <c r="E55" i="17"/>
  <c r="E54" i="17" s="1"/>
  <c r="N52" i="16" l="1"/>
  <c r="E21" i="16"/>
  <c r="N50" i="16"/>
  <c r="N49" i="16"/>
  <c r="G16" i="16"/>
  <c r="N54" i="16"/>
  <c r="S53" i="16"/>
  <c r="S54" i="16"/>
  <c r="G19" i="16"/>
  <c r="F19" i="16"/>
  <c r="N51" i="16"/>
  <c r="H15" i="16"/>
  <c r="H20" i="16" s="1"/>
  <c r="I15" i="16"/>
  <c r="H19" i="16"/>
  <c r="F16" i="16"/>
  <c r="G11" i="16"/>
  <c r="H11" i="16"/>
  <c r="G20" i="16"/>
  <c r="F20" i="16"/>
  <c r="F11" i="16"/>
  <c r="R46" i="16"/>
  <c r="N55" i="16"/>
  <c r="R51" i="16"/>
  <c r="T51" i="16" s="1"/>
  <c r="S55" i="16"/>
  <c r="S46" i="16"/>
  <c r="H49" i="16"/>
  <c r="H46" i="16"/>
  <c r="R48" i="16"/>
  <c r="R55" i="16"/>
  <c r="R54" i="16"/>
  <c r="R53" i="16"/>
  <c r="R52" i="16"/>
  <c r="H53" i="16"/>
  <c r="H52" i="16"/>
  <c r="R49" i="16"/>
  <c r="H48" i="16"/>
  <c r="R106" i="16"/>
  <c r="R105" i="16"/>
  <c r="N46" i="16"/>
  <c r="S59" i="16"/>
  <c r="S47" i="16"/>
  <c r="S58" i="16"/>
  <c r="S50" i="16"/>
  <c r="N59" i="16"/>
  <c r="N47" i="16"/>
  <c r="R59" i="16"/>
  <c r="R47" i="16"/>
  <c r="N48" i="16"/>
  <c r="R58" i="16"/>
  <c r="R57" i="16"/>
  <c r="N45" i="16"/>
  <c r="N57" i="16"/>
  <c r="N58" i="16"/>
  <c r="R56" i="16"/>
  <c r="N56" i="16"/>
  <c r="R44" i="16"/>
  <c r="N44" i="16"/>
  <c r="H56" i="16"/>
  <c r="H50" i="16"/>
  <c r="R50" i="16"/>
  <c r="H54" i="16"/>
  <c r="H58" i="16"/>
  <c r="H57" i="16"/>
  <c r="H45" i="16"/>
  <c r="R45" i="16"/>
  <c r="H44" i="16"/>
  <c r="V19" i="16"/>
  <c r="V16" i="16"/>
  <c r="V20" i="16"/>
  <c r="S45" i="16"/>
  <c r="S57" i="16"/>
  <c r="H47" i="16"/>
  <c r="H51" i="16"/>
  <c r="H55" i="16"/>
  <c r="H59" i="16"/>
  <c r="S44" i="16"/>
  <c r="S52" i="16"/>
  <c r="S56" i="16"/>
  <c r="S49" i="16"/>
  <c r="S48" i="16"/>
  <c r="N53" i="16"/>
  <c r="V11" i="16"/>
  <c r="T53" i="16" l="1"/>
  <c r="T54" i="16"/>
  <c r="G21" i="16"/>
  <c r="T55" i="16"/>
  <c r="F21" i="16"/>
  <c r="T48" i="16"/>
  <c r="T46" i="16"/>
  <c r="H21" i="16"/>
  <c r="H16" i="16"/>
  <c r="I19" i="16"/>
  <c r="J15" i="16"/>
  <c r="I16" i="16"/>
  <c r="T52" i="16"/>
  <c r="T49" i="16"/>
  <c r="T50" i="16"/>
  <c r="T47" i="16"/>
  <c r="T57" i="16"/>
  <c r="T59" i="16"/>
  <c r="V21" i="16"/>
  <c r="T58" i="16"/>
  <c r="T44" i="16"/>
  <c r="T56" i="16"/>
  <c r="T45" i="16"/>
  <c r="I11" i="16" l="1"/>
  <c r="I20" i="16"/>
  <c r="I21" i="16" s="1"/>
  <c r="J16" i="16"/>
  <c r="J19" i="16"/>
  <c r="K15" i="16"/>
  <c r="J11" i="16"/>
  <c r="J20" i="16"/>
  <c r="J21" i="16" l="1"/>
  <c r="K19" i="16"/>
  <c r="K20" i="16"/>
  <c r="K11" i="16"/>
  <c r="K16" i="16"/>
  <c r="L15" i="16"/>
  <c r="K21" i="16" l="1"/>
  <c r="L16" i="16"/>
  <c r="L19" i="16"/>
  <c r="M15" i="16"/>
  <c r="L20" i="16"/>
  <c r="L11" i="16"/>
  <c r="L21" i="16" l="1"/>
  <c r="M19" i="16"/>
  <c r="M16" i="16"/>
  <c r="M20" i="16"/>
  <c r="M11" i="16"/>
  <c r="N15" i="16"/>
  <c r="N16" i="16" l="1"/>
  <c r="M21" i="16"/>
  <c r="N19" i="16"/>
  <c r="N20" i="16"/>
  <c r="N11" i="16"/>
  <c r="O15" i="16"/>
  <c r="N21" i="16" l="1"/>
  <c r="O16" i="16"/>
  <c r="O19" i="16"/>
  <c r="O20" i="16"/>
  <c r="O11" i="16"/>
  <c r="P15" i="16"/>
  <c r="O21" i="16" l="1"/>
  <c r="P19" i="16"/>
  <c r="P16" i="16"/>
  <c r="Q15" i="16"/>
  <c r="P11" i="16"/>
  <c r="P20" i="16"/>
  <c r="P21" i="16" l="1"/>
  <c r="Q16" i="16"/>
  <c r="Q19" i="16"/>
  <c r="Q11" i="16"/>
  <c r="Q20" i="16"/>
  <c r="R15" i="16"/>
  <c r="Q21" i="16" l="1"/>
  <c r="R16" i="16"/>
  <c r="R19" i="16"/>
  <c r="R11" i="16"/>
  <c r="R20" i="16"/>
  <c r="S15" i="16"/>
  <c r="T14" i="16" l="1"/>
  <c r="T10" i="16"/>
  <c r="R21" i="16"/>
  <c r="S16" i="16"/>
  <c r="S11" i="16"/>
  <c r="S20" i="16"/>
  <c r="S19" i="16"/>
  <c r="T15" i="16"/>
  <c r="U14" i="16" l="1"/>
  <c r="U10" i="16"/>
  <c r="T19" i="16"/>
  <c r="T20" i="16"/>
  <c r="T11" i="16"/>
  <c r="U15" i="16"/>
  <c r="T16" i="16"/>
  <c r="S21" i="16"/>
  <c r="T21" i="16" l="1"/>
  <c r="U19" i="16"/>
  <c r="U20" i="16"/>
  <c r="U11" i="16"/>
  <c r="U16" i="16"/>
  <c r="U21" i="16" l="1"/>
</calcChain>
</file>

<file path=xl/sharedStrings.xml><?xml version="1.0" encoding="utf-8"?>
<sst xmlns="http://schemas.openxmlformats.org/spreadsheetml/2006/main" count="426" uniqueCount="206">
  <si>
    <t>Rodzaj instalacji</t>
  </si>
  <si>
    <t>Gmina</t>
  </si>
  <si>
    <t>Powiat</t>
  </si>
  <si>
    <t>Inwestor</t>
  </si>
  <si>
    <t>Adres</t>
  </si>
  <si>
    <t>NIP</t>
  </si>
  <si>
    <t>Kod pocztowy</t>
  </si>
  <si>
    <t>DataOd</t>
  </si>
  <si>
    <t>DataDo</t>
  </si>
  <si>
    <t>Miejscowość</t>
  </si>
  <si>
    <t>Moc [MW]</t>
  </si>
  <si>
    <t>dolnośląskie</t>
  </si>
  <si>
    <t>wielkopolskie</t>
  </si>
  <si>
    <t>opolskie</t>
  </si>
  <si>
    <t>PV</t>
  </si>
  <si>
    <t>mazowieckie</t>
  </si>
  <si>
    <t>kujawsko-pomorskie</t>
  </si>
  <si>
    <t>śląskie</t>
  </si>
  <si>
    <t>lubuskie</t>
  </si>
  <si>
    <t>podkarpackie</t>
  </si>
  <si>
    <t>małopolskie</t>
  </si>
  <si>
    <t>Warszawa</t>
  </si>
  <si>
    <t>podlaskie</t>
  </si>
  <si>
    <t>lubelskie</t>
  </si>
  <si>
    <t>87-721</t>
  </si>
  <si>
    <t>Raciążek</t>
  </si>
  <si>
    <t>88-200</t>
  </si>
  <si>
    <t>Radziejów</t>
  </si>
  <si>
    <t>kutnowski</t>
  </si>
  <si>
    <t>łódzkie</t>
  </si>
  <si>
    <t>99-307</t>
  </si>
  <si>
    <t>Sędziejowice</t>
  </si>
  <si>
    <t>98-220</t>
  </si>
  <si>
    <t>Kutno</t>
  </si>
  <si>
    <t>Sójki</t>
  </si>
  <si>
    <t>Rusiec</t>
  </si>
  <si>
    <t>Zduńska Wola</t>
  </si>
  <si>
    <t>Zadzim</t>
  </si>
  <si>
    <t>Nowe Ostrowy</t>
  </si>
  <si>
    <t>poddębicki</t>
  </si>
  <si>
    <t>zachodniopomorskie</t>
  </si>
  <si>
    <t>sławieński</t>
  </si>
  <si>
    <t>koniński</t>
  </si>
  <si>
    <t>Sławno</t>
  </si>
  <si>
    <t>Raszków</t>
  </si>
  <si>
    <t>ostrowski</t>
  </si>
  <si>
    <t>warmińsko-mazurskie</t>
  </si>
  <si>
    <t>słupecki</t>
  </si>
  <si>
    <t>pomorskie</t>
  </si>
  <si>
    <t>piotrkowski</t>
  </si>
  <si>
    <t>Zagórów</t>
  </si>
  <si>
    <t>świętokrzyskie</t>
  </si>
  <si>
    <t>Grodziec</t>
  </si>
  <si>
    <t>Katowice</t>
  </si>
  <si>
    <t>40-007</t>
  </si>
  <si>
    <t>wieluński</t>
  </si>
  <si>
    <t>bełchatowski</t>
  </si>
  <si>
    <t>wysokomazowiecki</t>
  </si>
  <si>
    <t>aleksandrowski</t>
  </si>
  <si>
    <t>AAW ENERGIA Sp. z o.o.</t>
  </si>
  <si>
    <t>09-402</t>
  </si>
  <si>
    <t>Płock</t>
  </si>
  <si>
    <t>Słupia</t>
  </si>
  <si>
    <t>skierniewicki</t>
  </si>
  <si>
    <t>Meltemi Spółka z ograniczoną odpowiedzialnością</t>
  </si>
  <si>
    <t>Dane inwestora</t>
  </si>
  <si>
    <t>Dane instalacji</t>
  </si>
  <si>
    <t>Lp.</t>
  </si>
  <si>
    <t>Województwo inwestora</t>
  </si>
  <si>
    <t xml:space="preserve">Województwo </t>
  </si>
  <si>
    <t>Dane  instalacji</t>
  </si>
  <si>
    <t xml:space="preserve">Baza powstała na podstawie danych z koncesji wystawianych przez Urząd Regulacji Energetyki przedsiębiorstwom wytwarzającym energię elektryczną. </t>
  </si>
  <si>
    <t>liczba</t>
  </si>
  <si>
    <t>moc [MW]</t>
  </si>
  <si>
    <t xml:space="preserve">Funkcjonujące Farmy Wiatrowe w Polsce </t>
  </si>
  <si>
    <t>suma</t>
  </si>
  <si>
    <t>BIOGAZ</t>
  </si>
  <si>
    <t>BIOMASA</t>
  </si>
  <si>
    <t>WIATR</t>
  </si>
  <si>
    <t>WODA</t>
  </si>
  <si>
    <t>rodzaj instalacji</t>
  </si>
  <si>
    <t>Baza danych o instalacjach funkcjonujących i wytwarzających energię elektryczną</t>
  </si>
  <si>
    <t>Farmy wiatrowe na mapie</t>
  </si>
  <si>
    <t>stworzone za pomocą Google Maps. Po kliknięciu na grafikę otwiera się okno przeglądarki z interaktywną mapą.</t>
  </si>
  <si>
    <t>średnia moc instalacji [MW]</t>
  </si>
  <si>
    <t>Podzamcze</t>
  </si>
  <si>
    <t>Jastrzębice</t>
  </si>
  <si>
    <t>Brzozowo</t>
  </si>
  <si>
    <t>łaski</t>
  </si>
  <si>
    <t>gostyński</t>
  </si>
  <si>
    <t>Skokum</t>
  </si>
  <si>
    <t>00-660</t>
  </si>
  <si>
    <t xml:space="preserve">Miejscowość inwestora </t>
  </si>
  <si>
    <t>Instalacje produkujące energię elektryczną [moc skumulowana]</t>
  </si>
  <si>
    <t>PV (wszystkie rodzaje)</t>
  </si>
  <si>
    <t>MW</t>
  </si>
  <si>
    <t>DataWydania (Data wpisu do rejestru)</t>
  </si>
  <si>
    <t>Uniwersytecka 13</t>
  </si>
  <si>
    <t>Zbiór powstał na podstawie danych o koncesjach na wytwarzanie energii elektrycznej udostępnianych przez Urząd Regulacji Energetyki</t>
  </si>
  <si>
    <t>Miejscowość inwestora</t>
  </si>
  <si>
    <t>Data wpisu do rejestru</t>
  </si>
  <si>
    <t>Data Od</t>
  </si>
  <si>
    <t>Link do koncesji</t>
  </si>
  <si>
    <t>Rąbczyn</t>
  </si>
  <si>
    <t>Pruszków</t>
  </si>
  <si>
    <t>Ostrówek</t>
  </si>
  <si>
    <t>Trzepnica</t>
  </si>
  <si>
    <t>Głogowiec</t>
  </si>
  <si>
    <t>Grochówek</t>
  </si>
  <si>
    <t>Radzięcin</t>
  </si>
  <si>
    <t>Junno</t>
  </si>
  <si>
    <t>Bonarów</t>
  </si>
  <si>
    <t>Skrzynno</t>
  </si>
  <si>
    <t>Trzepnica 71A</t>
  </si>
  <si>
    <t>97-352</t>
  </si>
  <si>
    <t>98-160</t>
  </si>
  <si>
    <t>"ADMMAG" Agnieszka Świeca</t>
  </si>
  <si>
    <t>Sójki 2</t>
  </si>
  <si>
    <t>"A. Lis i Synowie-Tartak II" Marek Lis</t>
  </si>
  <si>
    <t>Rąbczyn 44</t>
  </si>
  <si>
    <t>63-440</t>
  </si>
  <si>
    <t>"A. Lis i Synowie-Tartak I" Lech Lis</t>
  </si>
  <si>
    <t>Rąbczyn 42</t>
  </si>
  <si>
    <t>"BIO NATURA" Jacek Mazurek</t>
  </si>
  <si>
    <t>Wróblewo 40</t>
  </si>
  <si>
    <t>06-540</t>
  </si>
  <si>
    <t>Radzanów</t>
  </si>
  <si>
    <t>"Alfmar" Spółka Cywilna Przemysław Brochocki, Mariusz Witczak</t>
  </si>
  <si>
    <t>Leonowo 9</t>
  </si>
  <si>
    <t>"AUTO-CZĘŚCI" Jarosław Szewczyk</t>
  </si>
  <si>
    <t>ul. Łaska 240</t>
  </si>
  <si>
    <t>"ALMA 1" J.A.KRAWCZYK - MAGDALENA WOJTYNIAK Sp. j.</t>
  </si>
  <si>
    <t>ul. Dolna 20</t>
  </si>
  <si>
    <t>sokólski</t>
  </si>
  <si>
    <r>
      <t xml:space="preserve">Zbiór danych o </t>
    </r>
    <r>
      <rPr>
        <b/>
        <u/>
        <sz val="26"/>
        <color theme="8" tint="-0.499984740745262"/>
        <rFont val="Calibri"/>
        <family val="2"/>
        <charset val="238"/>
        <scheme val="minor"/>
      </rPr>
      <t>małych instalacjach wiatrowych</t>
    </r>
    <r>
      <rPr>
        <b/>
        <sz val="26"/>
        <color theme="8" tint="-0.499984740745262"/>
        <rFont val="Calibri"/>
        <family val="2"/>
        <charset val="238"/>
        <scheme val="minor"/>
      </rPr>
      <t xml:space="preserve"> funkcjonujących i wytwarzających energię elektryczną</t>
    </r>
  </si>
  <si>
    <t>Farmy</t>
  </si>
  <si>
    <t>średnia moc</t>
  </si>
  <si>
    <t xml:space="preserve">Małe instalacje </t>
  </si>
  <si>
    <t>Razem</t>
  </si>
  <si>
    <t>Rozkład farm w województwach</t>
  </si>
  <si>
    <t>Rozkład małych instalacji w województwach</t>
  </si>
  <si>
    <t>Rozkład wszystkich instalacji w województwach</t>
  </si>
  <si>
    <t>Małe instalacje z danego zakresu mocy</t>
  </si>
  <si>
    <t>&lt; 0,5 MW</t>
  </si>
  <si>
    <t>0,5 - 1 MW</t>
  </si>
  <si>
    <t>Farmy z danego zakresu mocy</t>
  </si>
  <si>
    <t>1-5 MW</t>
  </si>
  <si>
    <t>5-10 MW</t>
  </si>
  <si>
    <t>10-30 MW</t>
  </si>
  <si>
    <t>&gt; 30 MW</t>
  </si>
  <si>
    <t>Wszystkie instalacje</t>
  </si>
  <si>
    <t>Analizy statystyczne funkcjonujących instalacji wiatrowych</t>
  </si>
  <si>
    <t>ZESTAWIENIE DLA OPERATORÓW</t>
  </si>
  <si>
    <r>
      <t>Nazwa Operatora</t>
    </r>
    <r>
      <rPr>
        <b/>
        <sz val="16"/>
        <color theme="3"/>
        <rFont val="Calibri"/>
        <family val="2"/>
        <charset val="238"/>
        <scheme val="minor"/>
      </rPr>
      <t xml:space="preserve"> (spółki holdingowej)</t>
    </r>
  </si>
  <si>
    <t>Całkowita Moc Projektów [MW]</t>
  </si>
  <si>
    <t>Liczba projektów</t>
  </si>
  <si>
    <t>Pozostałe projekty zidentyfikowanych operatorów</t>
  </si>
  <si>
    <t>łącznie zidentyfikowanych projektów</t>
  </si>
  <si>
    <t>Informacje o największych operatorów farm wiatrowych</t>
  </si>
  <si>
    <t>Farmy wiatrowe na tle innych źródeł OZE</t>
  </si>
  <si>
    <t>Spółka holdingowa</t>
  </si>
  <si>
    <t>Największy zbiór danych o dużych instalacjach wiatrowych wytwarzających już energię elektryczną</t>
  </si>
  <si>
    <t>Łęki Szlacheckie</t>
  </si>
  <si>
    <t>Frampol</t>
  </si>
  <si>
    <t>biłgorajski</t>
  </si>
  <si>
    <t>"Agrowatt" Spółka z ograniczoną odpowiedzialnością</t>
  </si>
  <si>
    <t>MEGAWATT BALTICA Sp. z o.o.</t>
  </si>
  <si>
    <t xml:space="preserve"> Stacja Paliw "AGRO-PAL” Paweł Banaszczyk</t>
  </si>
  <si>
    <t>Podzamcze 14</t>
  </si>
  <si>
    <t>ul. Kościuszki 9</t>
  </si>
  <si>
    <t>ul. Lwowska 19</t>
  </si>
  <si>
    <t xml:space="preserve"> </t>
  </si>
  <si>
    <t>Dąbrowa Białostocka</t>
  </si>
  <si>
    <t>Antonin</t>
  </si>
  <si>
    <t>Ciechanowiec</t>
  </si>
  <si>
    <t>Bratków Dolny</t>
  </si>
  <si>
    <t>Przyborowo, Kuczyna, Ciołkowo</t>
  </si>
  <si>
    <t>Krobia</t>
  </si>
  <si>
    <t>Tychowo, Noskowo</t>
  </si>
  <si>
    <t>AB Energia Borysiewicz Spółka Jawna</t>
  </si>
  <si>
    <t>ul. Szosa Zabłudowska 15</t>
  </si>
  <si>
    <t>15-588</t>
  </si>
  <si>
    <t>Kuriany</t>
  </si>
  <si>
    <t>ACCIONA ENERGY POLAND SPÓŁKA Z OGRANICZONĄ ODPOWIEDZIALNOŚCIĄ</t>
  </si>
  <si>
    <t>AEOLUS SPÓŁKA Z OGRANICZONĄ ODPOWIEDZIALNOŚCIĄ</t>
  </si>
  <si>
    <t>Agrowatt Spółka z ograniczoną odpowiedzialnością</t>
  </si>
  <si>
    <t>7743214535</t>
  </si>
  <si>
    <t>9661884064</t>
  </si>
  <si>
    <t>8522502874</t>
  </si>
  <si>
    <t>5272511208</t>
  </si>
  <si>
    <t>8911622153</t>
  </si>
  <si>
    <t xml:space="preserve">Copyright ©2026 IEO. Wszelkie prawa zastrzeżone. </t>
  </si>
  <si>
    <t>Stan bazy danych jest na 13.08.2026</t>
  </si>
  <si>
    <t>Mała instalacja</t>
  </si>
  <si>
    <t>7711901451</t>
  </si>
  <si>
    <t>6221093977</t>
  </si>
  <si>
    <t>6221094008</t>
  </si>
  <si>
    <t>7751595138</t>
  </si>
  <si>
    <t>8891490629</t>
  </si>
  <si>
    <t>8311635331</t>
  </si>
  <si>
    <t>8291295718</t>
  </si>
  <si>
    <t>5252174044</t>
  </si>
  <si>
    <t>Farma</t>
  </si>
  <si>
    <t>2026 (V)</t>
  </si>
  <si>
    <t xml:space="preserve">06.2026 - dane ARE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</si>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</sst>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z_ł_-;\-* #,##0.00\ _z_ł_-;_-* &quot;-&quot;??\ _z_ł_-;_-@_-"/>
    <numFmt numFmtId="165" formatCode="#,##0.000"/>
    <numFmt numFmtId="166" formatCode="_-* #,##0\ _z_ł_-;\-* #,##0\ _z_ł_-;_-* &quot;-&quot;??\ _z_ł_-;_-@_-"/>
    <numFmt numFmtId="167" formatCode="_-* #,##0.0\ _z_ł_-;\-* #,##0.0\ _z_ł_-;_-* &quot;-&quot;??\ _z_ł_-;_-@_-"/>
    <numFmt numFmtId="168" formatCode="yyyy\-mm\-dd;@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6"/>
      <color theme="8" tint="-0.499984740745262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b/>
      <sz val="26"/>
      <color theme="4" tint="-0.49998474074526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20"/>
      <color theme="0"/>
      <name val="Calibri"/>
      <family val="2"/>
      <charset val="238"/>
      <scheme val="minor"/>
    </font>
    <font>
      <b/>
      <sz val="14"/>
      <color theme="3" tint="-0.499984740745262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sz val="14"/>
      <color theme="3"/>
      <name val="Calibri"/>
      <family val="2"/>
      <charset val="238"/>
      <scheme val="minor"/>
    </font>
    <font>
      <b/>
      <sz val="12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charset val="238"/>
      <scheme val="minor"/>
    </font>
    <font>
      <sz val="11"/>
      <color theme="3" tint="-0.499984740745262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theme="0" tint="-0.14999847407452621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b/>
      <sz val="36"/>
      <color theme="0"/>
      <name val="Calibri"/>
      <family val="2"/>
      <charset val="238"/>
      <scheme val="minor"/>
    </font>
    <font>
      <b/>
      <sz val="18"/>
      <color theme="3" tint="-0.499984740745262"/>
      <name val="Calibri"/>
      <family val="2"/>
      <charset val="238"/>
      <scheme val="minor"/>
    </font>
    <font>
      <b/>
      <sz val="26"/>
      <color theme="3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u/>
      <sz val="26"/>
      <color theme="8" tint="-0.49998474074526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3"/>
      <name val="Calibri"/>
      <family val="2"/>
      <charset val="238"/>
      <scheme val="minor"/>
    </font>
    <font>
      <sz val="14"/>
      <color theme="4" tint="-0.24997711111789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theme="4"/>
      </patternFill>
    </fill>
    <fill>
      <patternFill patternType="solid">
        <fgColor theme="7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18468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3" tint="-0.249977111117893"/>
      </bottom>
      <diagonal/>
    </border>
    <border>
      <left/>
      <right/>
      <top style="medium">
        <color theme="3" tint="-0.249977111117893"/>
      </top>
      <bottom style="double">
        <color theme="3" tint="-0.249977111117893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/>
      <top style="medium">
        <color theme="3" tint="-0.499984740745262"/>
      </top>
      <bottom style="medium">
        <color theme="3" tint="-0.499984740745262"/>
      </bottom>
      <diagonal/>
    </border>
    <border>
      <left/>
      <right style="medium">
        <color theme="3" tint="-0.499984740745262"/>
      </right>
      <top style="medium">
        <color theme="3" tint="-0.499984740745262"/>
      </top>
      <bottom style="medium">
        <color theme="3" tint="-0.499984740745262"/>
      </bottom>
      <diagonal/>
    </border>
    <border>
      <left/>
      <right style="medium">
        <color theme="3" tint="-0.499984740745262"/>
      </right>
      <top/>
      <bottom/>
      <diagonal/>
    </border>
    <border>
      <left style="medium">
        <color theme="3" tint="-0.499984740745262"/>
      </left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3" tint="-0.499984740745262"/>
      </left>
      <right/>
      <top/>
      <bottom style="medium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  <border>
      <left/>
      <right style="medium">
        <color theme="3" tint="-0.499984740745262"/>
      </right>
      <top/>
      <bottom style="medium">
        <color theme="3" tint="-0.49998474074526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auto="1"/>
      </top>
      <bottom/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/>
      <top style="medium">
        <color theme="3" tint="-0.499984740745262"/>
      </top>
      <bottom/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ck">
        <color theme="4"/>
      </top>
      <bottom/>
      <diagonal/>
    </border>
  </borders>
  <cellStyleXfs count="3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11" fillId="8" borderId="4" applyNumberFormat="0" applyAlignment="0" applyProtection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1" fillId="0" borderId="0"/>
    <xf numFmtId="0" fontId="42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22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3" fillId="21" borderId="0" applyNumberFormat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5" fillId="33" borderId="0" applyNumberFormat="0" applyBorder="0" applyAlignment="0" applyProtection="0"/>
    <xf numFmtId="0" fontId="46" fillId="0" borderId="0"/>
    <xf numFmtId="0" fontId="41" fillId="0" borderId="0"/>
    <xf numFmtId="0" fontId="42" fillId="0" borderId="0"/>
    <xf numFmtId="0" fontId="44" fillId="20" borderId="0" applyNumberFormat="0" applyBorder="0" applyAlignment="0" applyProtection="0"/>
  </cellStyleXfs>
  <cellXfs count="166">
    <xf numFmtId="0" fontId="0" fillId="0" borderId="0" xfId="0"/>
    <xf numFmtId="0" fontId="0" fillId="5" borderId="0" xfId="0" applyFill="1" applyAlignment="1">
      <alignment wrapText="1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1" fontId="4" fillId="5" borderId="0" xfId="1" applyNumberFormat="1" applyFont="1" applyFill="1" applyAlignment="1"/>
    <xf numFmtId="0" fontId="6" fillId="5" borderId="0" xfId="0" applyFont="1" applyFill="1" applyAlignment="1">
      <alignment vertical="center" wrapText="1"/>
    </xf>
    <xf numFmtId="0" fontId="6" fillId="5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5" fillId="3" borderId="0" xfId="0" applyFont="1" applyFill="1" applyAlignment="1">
      <alignment wrapText="1"/>
    </xf>
    <xf numFmtId="0" fontId="0" fillId="5" borderId="0" xfId="0" applyFill="1"/>
    <xf numFmtId="0" fontId="0" fillId="7" borderId="0" xfId="0" applyFill="1"/>
    <xf numFmtId="0" fontId="0" fillId="4" borderId="0" xfId="0" applyFill="1"/>
    <xf numFmtId="0" fontId="14" fillId="9" borderId="0" xfId="8" applyFill="1"/>
    <xf numFmtId="0" fontId="14" fillId="10" borderId="0" xfId="8" applyFill="1"/>
    <xf numFmtId="0" fontId="14" fillId="5" borderId="0" xfId="8" applyFill="1"/>
    <xf numFmtId="0" fontId="14" fillId="5" borderId="10" xfId="8" applyFill="1" applyBorder="1"/>
    <xf numFmtId="0" fontId="14" fillId="5" borderId="11" xfId="8" applyFill="1" applyBorder="1"/>
    <xf numFmtId="0" fontId="1" fillId="0" borderId="0" xfId="2"/>
    <xf numFmtId="14" fontId="17" fillId="5" borderId="0" xfId="8" applyNumberFormat="1" applyFont="1" applyFill="1"/>
    <xf numFmtId="0" fontId="10" fillId="5" borderId="3" xfId="5" applyFill="1" applyAlignment="1">
      <alignment horizontal="center" vertical="center"/>
    </xf>
    <xf numFmtId="0" fontId="10" fillId="5" borderId="3" xfId="5" applyFill="1" applyAlignment="1">
      <alignment horizontal="center" vertical="center" wrapText="1"/>
    </xf>
    <xf numFmtId="0" fontId="18" fillId="5" borderId="1" xfId="3" applyFont="1" applyFill="1" applyAlignment="1">
      <alignment horizontal="center" vertical="center"/>
    </xf>
    <xf numFmtId="0" fontId="14" fillId="11" borderId="0" xfId="8" applyFill="1" applyAlignment="1">
      <alignment horizontal="right" vertical="center"/>
    </xf>
    <xf numFmtId="166" fontId="0" fillId="11" borderId="0" xfId="9" applyNumberFormat="1" applyFont="1" applyFill="1" applyBorder="1" applyAlignment="1">
      <alignment horizontal="center" vertical="center"/>
    </xf>
    <xf numFmtId="166" fontId="20" fillId="11" borderId="0" xfId="9" applyNumberFormat="1" applyFont="1" applyFill="1" applyBorder="1" applyAlignment="1">
      <alignment horizontal="center" vertical="center"/>
    </xf>
    <xf numFmtId="0" fontId="14" fillId="5" borderId="13" xfId="8" applyFill="1" applyBorder="1" applyAlignment="1">
      <alignment horizontal="right" vertical="center"/>
    </xf>
    <xf numFmtId="164" fontId="0" fillId="5" borderId="13" xfId="9" applyFont="1" applyFill="1" applyBorder="1" applyAlignment="1">
      <alignment horizontal="center" vertical="center"/>
    </xf>
    <xf numFmtId="164" fontId="2" fillId="5" borderId="13" xfId="9" applyFont="1" applyFill="1" applyBorder="1" applyAlignment="1">
      <alignment horizontal="center" vertical="center"/>
    </xf>
    <xf numFmtId="0" fontId="1" fillId="5" borderId="0" xfId="8" applyFont="1" applyFill="1"/>
    <xf numFmtId="166" fontId="14" fillId="5" borderId="0" xfId="8" applyNumberFormat="1" applyFill="1"/>
    <xf numFmtId="164" fontId="14" fillId="5" borderId="0" xfId="8" applyNumberFormat="1" applyFill="1"/>
    <xf numFmtId="2" fontId="14" fillId="5" borderId="0" xfId="8" applyNumberFormat="1" applyFill="1" applyAlignment="1">
      <alignment vertical="center"/>
    </xf>
    <xf numFmtId="9" fontId="0" fillId="5" borderId="0" xfId="10" applyFont="1" applyFill="1" applyBorder="1"/>
    <xf numFmtId="0" fontId="21" fillId="5" borderId="0" xfId="8" applyFont="1" applyFill="1" applyAlignment="1">
      <alignment vertical="center"/>
    </xf>
    <xf numFmtId="0" fontId="22" fillId="5" borderId="0" xfId="8" applyFont="1" applyFill="1" applyAlignment="1">
      <alignment horizontal="center" vertical="center" wrapText="1"/>
    </xf>
    <xf numFmtId="4" fontId="21" fillId="5" borderId="0" xfId="8" applyNumberFormat="1" applyFont="1" applyFill="1" applyAlignment="1">
      <alignment horizontal="center" vertical="center"/>
    </xf>
    <xf numFmtId="2" fontId="21" fillId="5" borderId="0" xfId="10" applyNumberFormat="1" applyFont="1" applyFill="1" applyBorder="1" applyAlignment="1">
      <alignment horizontal="center" vertical="center"/>
    </xf>
    <xf numFmtId="2" fontId="14" fillId="5" borderId="0" xfId="8" applyNumberFormat="1" applyFill="1"/>
    <xf numFmtId="0" fontId="8" fillId="5" borderId="0" xfId="6" applyFill="1" applyBorder="1"/>
    <xf numFmtId="0" fontId="16" fillId="5" borderId="0" xfId="8" applyFont="1" applyFill="1" applyAlignment="1">
      <alignment vertical="center"/>
    </xf>
    <xf numFmtId="0" fontId="21" fillId="5" borderId="0" xfId="8" applyFont="1" applyFill="1" applyAlignment="1">
      <alignment horizontal="center" vertical="center"/>
    </xf>
    <xf numFmtId="0" fontId="17" fillId="5" borderId="0" xfId="8" applyFont="1" applyFill="1" applyAlignment="1">
      <alignment horizontal="center" vertical="center"/>
    </xf>
    <xf numFmtId="0" fontId="9" fillId="5" borderId="0" xfId="8" applyFont="1" applyFill="1" applyAlignment="1">
      <alignment vertical="center"/>
    </xf>
    <xf numFmtId="0" fontId="9" fillId="5" borderId="0" xfId="8" applyFont="1" applyFill="1" applyAlignment="1">
      <alignment horizontal="center" vertical="center"/>
    </xf>
    <xf numFmtId="4" fontId="14" fillId="9" borderId="0" xfId="8" applyNumberFormat="1" applyFill="1"/>
    <xf numFmtId="4" fontId="14" fillId="10" borderId="0" xfId="8" applyNumberFormat="1" applyFill="1"/>
    <xf numFmtId="0" fontId="10" fillId="5" borderId="3" xfId="5" applyFill="1" applyAlignment="1">
      <alignment horizontal="left" vertical="center" wrapText="1"/>
    </xf>
    <xf numFmtId="0" fontId="14" fillId="9" borderId="0" xfId="8" applyFill="1" applyAlignment="1">
      <alignment horizontal="left" indent="1"/>
    </xf>
    <xf numFmtId="0" fontId="14" fillId="9" borderId="0" xfId="8" applyFill="1" applyAlignment="1">
      <alignment horizontal="left"/>
    </xf>
    <xf numFmtId="0" fontId="23" fillId="5" borderId="14" xfId="8" applyFont="1" applyFill="1" applyBorder="1"/>
    <xf numFmtId="0" fontId="23" fillId="5" borderId="15" xfId="8" applyFont="1" applyFill="1" applyBorder="1"/>
    <xf numFmtId="0" fontId="14" fillId="5" borderId="15" xfId="8" applyFill="1" applyBorder="1"/>
    <xf numFmtId="0" fontId="14" fillId="5" borderId="16" xfId="8" applyFill="1" applyBorder="1"/>
    <xf numFmtId="0" fontId="25" fillId="9" borderId="0" xfId="8" applyFont="1" applyFill="1"/>
    <xf numFmtId="0" fontId="10" fillId="11" borderId="3" xfId="5" applyFill="1" applyAlignment="1">
      <alignment horizontal="center" vertical="center" wrapText="1"/>
    </xf>
    <xf numFmtId="164" fontId="0" fillId="5" borderId="0" xfId="9" applyFont="1" applyFill="1" applyBorder="1" applyAlignment="1">
      <alignment horizontal="center" vertical="center"/>
    </xf>
    <xf numFmtId="0" fontId="19" fillId="12" borderId="12" xfId="8" applyFont="1" applyFill="1" applyBorder="1"/>
    <xf numFmtId="0" fontId="26" fillId="5" borderId="0" xfId="8" applyFont="1" applyFill="1"/>
    <xf numFmtId="0" fontId="29" fillId="5" borderId="0" xfId="8" applyFont="1" applyFill="1"/>
    <xf numFmtId="0" fontId="29" fillId="5" borderId="0" xfId="8" applyFont="1" applyFill="1" applyAlignment="1">
      <alignment horizontal="left"/>
    </xf>
    <xf numFmtId="0" fontId="17" fillId="5" borderId="0" xfId="8" applyFont="1" applyFill="1"/>
    <xf numFmtId="0" fontId="10" fillId="0" borderId="3" xfId="5" applyFill="1" applyAlignment="1">
      <alignment horizontal="left" vertical="center" wrapText="1"/>
    </xf>
    <xf numFmtId="0" fontId="19" fillId="6" borderId="12" xfId="8" applyFont="1" applyFill="1" applyBorder="1"/>
    <xf numFmtId="0" fontId="2" fillId="5" borderId="0" xfId="8" applyFont="1" applyFill="1"/>
    <xf numFmtId="164" fontId="0" fillId="0" borderId="13" xfId="9" applyFont="1" applyFill="1" applyBorder="1" applyAlignment="1">
      <alignment horizontal="center" vertical="center"/>
    </xf>
    <xf numFmtId="0" fontId="30" fillId="5" borderId="0" xfId="8" applyFont="1" applyFill="1" applyAlignment="1">
      <alignment vertical="top" wrapText="1"/>
    </xf>
    <xf numFmtId="2" fontId="31" fillId="5" borderId="0" xfId="8" applyNumberFormat="1" applyFont="1" applyFill="1"/>
    <xf numFmtId="0" fontId="31" fillId="5" borderId="0" xfId="8" applyFont="1" applyFill="1"/>
    <xf numFmtId="0" fontId="16" fillId="5" borderId="10" xfId="8" applyFont="1" applyFill="1" applyBorder="1" applyAlignment="1">
      <alignment vertical="center"/>
    </xf>
    <xf numFmtId="165" fontId="0" fillId="0" borderId="0" xfId="0" applyNumberFormat="1" applyAlignment="1">
      <alignment horizontal="center" vertical="center" wrapText="1"/>
    </xf>
    <xf numFmtId="1" fontId="0" fillId="0" borderId="0" xfId="1" applyNumberFormat="1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5" borderId="0" xfId="0" applyFill="1" applyAlignment="1">
      <alignment horizontal="left" wrapText="1"/>
    </xf>
    <xf numFmtId="0" fontId="6" fillId="5" borderId="0" xfId="0" applyFont="1" applyFill="1" applyAlignment="1">
      <alignment horizontal="right" vertical="center" wrapText="1"/>
    </xf>
    <xf numFmtId="0" fontId="3" fillId="5" borderId="0" xfId="0" applyFont="1" applyFill="1" applyAlignment="1">
      <alignment horizontal="right" vertical="center" wrapText="1"/>
    </xf>
    <xf numFmtId="1" fontId="4" fillId="5" borderId="0" xfId="1" applyNumberFormat="1" applyFont="1" applyFill="1" applyAlignment="1">
      <alignment horizontal="right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right" wrapText="1"/>
    </xf>
    <xf numFmtId="0" fontId="20" fillId="14" borderId="18" xfId="0" applyFont="1" applyFill="1" applyBorder="1" applyAlignment="1">
      <alignment horizontal="center" vertical="center" wrapText="1"/>
    </xf>
    <xf numFmtId="165" fontId="20" fillId="14" borderId="18" xfId="0" applyNumberFormat="1" applyFont="1" applyFill="1" applyBorder="1" applyAlignment="1">
      <alignment horizontal="center" vertical="center" wrapText="1"/>
    </xf>
    <xf numFmtId="0" fontId="20" fillId="14" borderId="18" xfId="0" applyFont="1" applyFill="1" applyBorder="1" applyAlignment="1">
      <alignment horizontal="center" vertical="center"/>
    </xf>
    <xf numFmtId="1" fontId="20" fillId="14" borderId="18" xfId="1" applyNumberFormat="1" applyFont="1" applyFill="1" applyBorder="1" applyAlignment="1">
      <alignment horizontal="center" vertical="center" wrapText="1"/>
    </xf>
    <xf numFmtId="0" fontId="20" fillId="15" borderId="18" xfId="0" applyFont="1" applyFill="1" applyBorder="1" applyAlignment="1">
      <alignment horizontal="left" vertical="center" wrapText="1"/>
    </xf>
    <xf numFmtId="0" fontId="34" fillId="5" borderId="0" xfId="0" applyFont="1" applyFill="1"/>
    <xf numFmtId="0" fontId="34" fillId="0" borderId="0" xfId="0" applyFont="1"/>
    <xf numFmtId="0" fontId="34" fillId="5" borderId="0" xfId="0" applyFont="1" applyFill="1" applyAlignment="1">
      <alignment horizontal="left"/>
    </xf>
    <xf numFmtId="0" fontId="34" fillId="5" borderId="0" xfId="0" applyFont="1" applyFill="1" applyAlignment="1">
      <alignment horizontal="right"/>
    </xf>
    <xf numFmtId="0" fontId="14" fillId="5" borderId="0" xfId="8" applyFill="1" applyAlignment="1">
      <alignment horizontal="right"/>
    </xf>
    <xf numFmtId="164" fontId="14" fillId="5" borderId="0" xfId="8" applyNumberFormat="1" applyFill="1" applyAlignment="1">
      <alignment horizontal="right"/>
    </xf>
    <xf numFmtId="0" fontId="14" fillId="4" borderId="0" xfId="8" applyFill="1"/>
    <xf numFmtId="0" fontId="14" fillId="4" borderId="19" xfId="8" applyFill="1" applyBorder="1"/>
    <xf numFmtId="0" fontId="14" fillId="4" borderId="19" xfId="8" applyFill="1" applyBorder="1" applyAlignment="1">
      <alignment horizontal="center"/>
    </xf>
    <xf numFmtId="0" fontId="35" fillId="5" borderId="11" xfId="8" applyFont="1" applyFill="1" applyBorder="1"/>
    <xf numFmtId="0" fontId="35" fillId="5" borderId="0" xfId="8" applyFont="1" applyFill="1"/>
    <xf numFmtId="0" fontId="14" fillId="5" borderId="0" xfId="8" applyFill="1" applyAlignment="1">
      <alignment horizontal="center"/>
    </xf>
    <xf numFmtId="0" fontId="36" fillId="5" borderId="0" xfId="8" applyFont="1" applyFill="1"/>
    <xf numFmtId="0" fontId="7" fillId="5" borderId="23" xfId="3" applyFill="1" applyBorder="1" applyAlignment="1">
      <alignment horizontal="left" vertical="center" wrapText="1"/>
    </xf>
    <xf numFmtId="167" fontId="39" fillId="16" borderId="24" xfId="9" applyNumberFormat="1" applyFont="1" applyFill="1" applyBorder="1" applyAlignment="1">
      <alignment horizontal="right"/>
    </xf>
    <xf numFmtId="167" fontId="39" fillId="0" borderId="0" xfId="9" applyNumberFormat="1" applyFont="1" applyAlignment="1">
      <alignment horizontal="right"/>
    </xf>
    <xf numFmtId="167" fontId="39" fillId="16" borderId="0" xfId="9" applyNumberFormat="1" applyFont="1" applyFill="1" applyAlignment="1">
      <alignment horizontal="right"/>
    </xf>
    <xf numFmtId="0" fontId="40" fillId="5" borderId="2" xfId="4" applyFont="1" applyFill="1" applyAlignment="1">
      <alignment horizontal="left"/>
    </xf>
    <xf numFmtId="167" fontId="18" fillId="5" borderId="2" xfId="9" applyNumberFormat="1" applyFont="1" applyFill="1" applyBorder="1" applyAlignment="1">
      <alignment horizontal="right" vertical="center"/>
    </xf>
    <xf numFmtId="0" fontId="18" fillId="5" borderId="2" xfId="9" applyNumberFormat="1" applyFont="1" applyFill="1" applyBorder="1" applyAlignment="1">
      <alignment horizontal="right" vertical="center"/>
    </xf>
    <xf numFmtId="0" fontId="10" fillId="5" borderId="3" xfId="5" applyFill="1" applyAlignment="1">
      <alignment horizontal="left" vertical="center"/>
    </xf>
    <xf numFmtId="167" fontId="10" fillId="5" borderId="3" xfId="9" applyNumberFormat="1" applyFont="1" applyFill="1" applyBorder="1" applyAlignment="1">
      <alignment horizontal="right" vertical="center"/>
    </xf>
    <xf numFmtId="0" fontId="10" fillId="5" borderId="3" xfId="5" applyFill="1" applyAlignment="1">
      <alignment horizontal="right" vertical="center"/>
    </xf>
    <xf numFmtId="0" fontId="14" fillId="5" borderId="14" xfId="8" applyFill="1" applyBorder="1"/>
    <xf numFmtId="0" fontId="24" fillId="5" borderId="15" xfId="8" applyFont="1" applyFill="1" applyBorder="1" applyAlignment="1">
      <alignment horizontal="center" vertical="center"/>
    </xf>
    <xf numFmtId="0" fontId="14" fillId="11" borderId="0" xfId="8" applyFill="1"/>
    <xf numFmtId="0" fontId="19" fillId="12" borderId="0" xfId="8" applyFont="1" applyFill="1" applyAlignment="1">
      <alignment horizontal="center" vertical="center" wrapText="1"/>
    </xf>
    <xf numFmtId="0" fontId="19" fillId="12" borderId="12" xfId="8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1" fontId="4" fillId="5" borderId="0" xfId="1" applyNumberFormat="1" applyFont="1" applyFill="1" applyAlignment="1"/>
    <xf numFmtId="0" fontId="6" fillId="5" borderId="0" xfId="0" applyFont="1" applyFill="1" applyAlignment="1">
      <alignment vertical="center" wrapText="1"/>
    </xf>
    <xf numFmtId="0" fontId="5" fillId="3" borderId="0" xfId="0" applyFont="1" applyFill="1" applyAlignment="1">
      <alignment wrapText="1"/>
    </xf>
    <xf numFmtId="0" fontId="0" fillId="5" borderId="0" xfId="0" applyFill="1"/>
    <xf numFmtId="0" fontId="10" fillId="5" borderId="3" xfId="5" applyFill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39" fillId="16" borderId="24" xfId="8" applyFont="1" applyFill="1" applyBorder="1"/>
    <xf numFmtId="0" fontId="39" fillId="16" borderId="24" xfId="8" applyFont="1" applyFill="1" applyBorder="1" applyAlignment="1">
      <alignment horizontal="right"/>
    </xf>
    <xf numFmtId="0" fontId="39" fillId="0" borderId="0" xfId="8" applyFont="1"/>
    <xf numFmtId="0" fontId="39" fillId="0" borderId="0" xfId="8" applyFont="1" applyAlignment="1">
      <alignment horizontal="right"/>
    </xf>
    <xf numFmtId="0" fontId="39" fillId="16" borderId="0" xfId="8" applyFont="1" applyFill="1"/>
    <xf numFmtId="0" fontId="39" fillId="16" borderId="0" xfId="8" applyFont="1" applyFill="1" applyAlignment="1">
      <alignment horizontal="right"/>
    </xf>
    <xf numFmtId="0" fontId="0" fillId="0" borderId="17" xfId="0" applyFill="1" applyBorder="1" applyAlignment="1">
      <alignment horizontal="left" vertical="center"/>
    </xf>
    <xf numFmtId="0" fontId="0" fillId="0" borderId="0" xfId="0" applyFill="1"/>
    <xf numFmtId="0" fontId="34" fillId="0" borderId="0" xfId="0" applyFont="1" applyFill="1"/>
    <xf numFmtId="0" fontId="0" fillId="0" borderId="18" xfId="0" applyFill="1" applyBorder="1" applyAlignment="1">
      <alignment horizontal="left" vertical="center"/>
    </xf>
    <xf numFmtId="0" fontId="0" fillId="0" borderId="0" xfId="0" applyNumberFormat="1"/>
    <xf numFmtId="168" fontId="0" fillId="5" borderId="0" xfId="0" applyNumberFormat="1" applyFill="1"/>
    <xf numFmtId="168" fontId="20" fillId="14" borderId="18" xfId="0" applyNumberFormat="1" applyFont="1" applyFill="1" applyBorder="1" applyAlignment="1">
      <alignment horizontal="center" vertical="center" wrapText="1"/>
    </xf>
    <xf numFmtId="168" fontId="0" fillId="0" borderId="0" xfId="0" applyNumberFormat="1"/>
    <xf numFmtId="168" fontId="34" fillId="5" borderId="0" xfId="0" applyNumberFormat="1" applyFont="1" applyFill="1"/>
    <xf numFmtId="0" fontId="13" fillId="8" borderId="5" xfId="7" applyFont="1" applyBorder="1" applyAlignment="1">
      <alignment horizontal="center"/>
    </xf>
    <xf numFmtId="0" fontId="12" fillId="4" borderId="6" xfId="4" applyFont="1" applyFill="1" applyBorder="1" applyAlignment="1">
      <alignment horizontal="center"/>
    </xf>
    <xf numFmtId="0" fontId="5" fillId="2" borderId="0" xfId="0" applyFont="1" applyFill="1" applyAlignment="1">
      <alignment horizontal="left" wrapText="1"/>
    </xf>
    <xf numFmtId="14" fontId="5" fillId="2" borderId="0" xfId="0" applyNumberFormat="1" applyFont="1" applyFill="1" applyAlignment="1">
      <alignment horizontal="left" wrapText="1"/>
    </xf>
    <xf numFmtId="1" fontId="4" fillId="5" borderId="0" xfId="1" applyNumberFormat="1" applyFont="1" applyFill="1" applyAlignment="1">
      <alignment horizontal="left" vertical="center"/>
    </xf>
    <xf numFmtId="0" fontId="5" fillId="13" borderId="0" xfId="0" applyFont="1" applyFill="1" applyAlignment="1">
      <alignment horizontal="left" wrapText="1"/>
    </xf>
    <xf numFmtId="168" fontId="5" fillId="13" borderId="0" xfId="0" applyNumberFormat="1" applyFont="1" applyFill="1" applyAlignment="1">
      <alignment horizontal="left" wrapText="1"/>
    </xf>
    <xf numFmtId="1" fontId="33" fillId="5" borderId="0" xfId="1" applyNumberFormat="1" applyFont="1" applyFill="1" applyAlignment="1">
      <alignment horizontal="left"/>
    </xf>
    <xf numFmtId="0" fontId="15" fillId="7" borderId="0" xfId="8" applyFont="1" applyFill="1" applyAlignment="1">
      <alignment horizontal="center" vertical="center"/>
    </xf>
    <xf numFmtId="0" fontId="16" fillId="12" borderId="0" xfId="8" applyFont="1" applyFill="1" applyAlignment="1">
      <alignment horizontal="center" vertical="center"/>
    </xf>
    <xf numFmtId="0" fontId="20" fillId="5" borderId="7" xfId="8" applyFont="1" applyFill="1" applyBorder="1" applyAlignment="1">
      <alignment horizontal="center" vertical="center"/>
    </xf>
    <xf numFmtId="0" fontId="20" fillId="5" borderId="8" xfId="8" applyFont="1" applyFill="1" applyBorder="1" applyAlignment="1">
      <alignment horizontal="center" vertical="center"/>
    </xf>
    <xf numFmtId="0" fontId="20" fillId="5" borderId="9" xfId="8" applyFont="1" applyFill="1" applyBorder="1" applyAlignment="1">
      <alignment horizontal="center" vertical="center"/>
    </xf>
    <xf numFmtId="0" fontId="8" fillId="5" borderId="0" xfId="4" applyFill="1" applyBorder="1" applyAlignment="1">
      <alignment horizontal="center" vertical="center"/>
    </xf>
    <xf numFmtId="0" fontId="8" fillId="5" borderId="2" xfId="4" applyFill="1" applyAlignment="1">
      <alignment horizontal="center" vertical="center"/>
    </xf>
    <xf numFmtId="0" fontId="8" fillId="5" borderId="0" xfId="4" applyFill="1" applyBorder="1" applyAlignment="1">
      <alignment horizontal="center" vertical="center" wrapText="1"/>
    </xf>
    <xf numFmtId="0" fontId="8" fillId="5" borderId="2" xfId="4" applyFill="1" applyAlignment="1">
      <alignment horizontal="center" vertical="center" wrapText="1"/>
    </xf>
    <xf numFmtId="0" fontId="18" fillId="5" borderId="0" xfId="3" applyFont="1" applyFill="1" applyBorder="1" applyAlignment="1">
      <alignment horizontal="center" vertical="center" wrapText="1"/>
    </xf>
    <xf numFmtId="0" fontId="15" fillId="17" borderId="20" xfId="8" applyFont="1" applyFill="1" applyBorder="1" applyAlignment="1">
      <alignment horizontal="center" vertical="center"/>
    </xf>
    <xf numFmtId="0" fontId="15" fillId="17" borderId="21" xfId="8" applyFont="1" applyFill="1" applyBorder="1" applyAlignment="1">
      <alignment horizontal="center" vertical="center"/>
    </xf>
    <xf numFmtId="0" fontId="15" fillId="17" borderId="22" xfId="8" applyFont="1" applyFill="1" applyBorder="1" applyAlignment="1">
      <alignment horizontal="center" vertical="center"/>
    </xf>
    <xf numFmtId="0" fontId="5" fillId="18" borderId="11" xfId="8" applyFont="1" applyFill="1" applyBorder="1" applyAlignment="1">
      <alignment horizontal="center" vertical="center"/>
    </xf>
    <xf numFmtId="0" fontId="5" fillId="18" borderId="0" xfId="8" applyFont="1" applyFill="1" applyAlignment="1">
      <alignment horizontal="center" vertical="center"/>
    </xf>
    <xf numFmtId="0" fontId="5" fillId="18" borderId="10" xfId="8" applyFont="1" applyFill="1" applyBorder="1" applyAlignment="1">
      <alignment horizontal="center" vertical="center"/>
    </xf>
    <xf numFmtId="0" fontId="37" fillId="5" borderId="7" xfId="8" applyFont="1" applyFill="1" applyBorder="1" applyAlignment="1">
      <alignment horizontal="center"/>
    </xf>
    <xf numFmtId="0" fontId="37" fillId="5" borderId="8" xfId="8" applyFont="1" applyFill="1" applyBorder="1" applyAlignment="1">
      <alignment horizontal="center"/>
    </xf>
    <xf numFmtId="0" fontId="37" fillId="5" borderId="9" xfId="8" applyFont="1" applyFill="1" applyBorder="1" applyAlignment="1">
      <alignment horizontal="center"/>
    </xf>
    <xf numFmtId="0" fontId="16" fillId="6" borderId="0" xfId="8" applyFont="1" applyFill="1" applyAlignment="1">
      <alignment horizontal="center" vertical="center"/>
    </xf>
    <xf numFmtId="0" fontId="27" fillId="7" borderId="0" xfId="8" applyFont="1" applyFill="1" applyAlignment="1">
      <alignment horizontal="center" vertical="center"/>
    </xf>
    <xf numFmtId="0" fontId="28" fillId="12" borderId="0" xfId="8" applyFont="1" applyFill="1" applyAlignment="1">
      <alignment horizontal="center" vertical="center"/>
    </xf>
  </cellXfs>
  <cellStyles count="39">
    <cellStyle name="20% — akcent 1 2" xfId="12" xr:uid="{BCE05B80-7303-4D12-AF87-25C91BA131AA}"/>
    <cellStyle name="20% — akcent 2 2" xfId="13" xr:uid="{6F7F8576-E678-4CB0-AF22-D06FDC0A7EA3}"/>
    <cellStyle name="20% — akcent 3 2" xfId="14" xr:uid="{46ABE1AD-1F9A-4A03-A233-EA4A4F1846E8}"/>
    <cellStyle name="20% — akcent 4 2" xfId="15" xr:uid="{65A4A1AF-22D3-4D1D-9147-322EBAD7D34C}"/>
    <cellStyle name="20% — akcent 5 2" xfId="16" xr:uid="{8DE64533-3945-4B6D-9034-E7F8E1F5B9F2}"/>
    <cellStyle name="20% — akcent 6 2" xfId="17" xr:uid="{C0A83303-6A70-4E6D-B055-527F67CC6AF4}"/>
    <cellStyle name="40% — akcent 1 2" xfId="18" xr:uid="{1A33BC01-EDE7-49E1-8FEB-899BEA15F3A7}"/>
    <cellStyle name="40% — akcent 2 2" xfId="19" xr:uid="{5186433C-874B-433C-B0A5-04BE2CA68503}"/>
    <cellStyle name="40% — akcent 3 2" xfId="20" xr:uid="{906CA3E9-31E7-4065-A606-9405DA922492}"/>
    <cellStyle name="40% — akcent 4 2" xfId="21" xr:uid="{B8EDD4E1-F7BD-44B6-AC5D-C29010547F3A}"/>
    <cellStyle name="40% — akcent 5 2" xfId="22" xr:uid="{22D6D777-16DB-4E76-A485-581FB0B1D0D5}"/>
    <cellStyle name="40% — akcent 6 2" xfId="23" xr:uid="{6E123FE6-5975-4773-9B3B-ABD2800E39C2}"/>
    <cellStyle name="60% — akcent 1 2" xfId="24" xr:uid="{24F3784A-BE77-484F-8D23-CF5DDD321850}"/>
    <cellStyle name="60% — akcent 2 2" xfId="25" xr:uid="{7B2AF1AA-89FF-4B24-BC19-3B34271B145D}"/>
    <cellStyle name="60% — akcent 3 2" xfId="26" xr:uid="{10386EE8-C6E1-46B0-941F-A3EB9B8A5AE7}"/>
    <cellStyle name="60% — akcent 4 2" xfId="27" xr:uid="{DE5761BE-C575-4725-A316-63EC47A761D4}"/>
    <cellStyle name="60% — akcent 5 2" xfId="28" xr:uid="{70C1E4C9-F86B-4A74-AEF4-87510AFE0F36}"/>
    <cellStyle name="60% — akcent 6 2" xfId="29" xr:uid="{FA7E6F45-B55C-41AE-8704-6C8F3E8F77E3}"/>
    <cellStyle name="Dane wyjściowe" xfId="7" builtinId="21"/>
    <cellStyle name="Dobry 2" xfId="30" xr:uid="{4CC37AA6-C6AE-480F-A31F-9A8E8367DE70}"/>
    <cellStyle name="Dziesiętny" xfId="1" builtinId="3"/>
    <cellStyle name="Dziesiętny 2" xfId="9" xr:uid="{00000000-0005-0000-0000-000002000000}"/>
    <cellStyle name="Dziesiętny 2 2" xfId="32" xr:uid="{3E246E96-5DF0-436E-8726-DA26640D129C}"/>
    <cellStyle name="Dziesiętny 3" xfId="33" xr:uid="{87F03558-9134-44C6-8362-9C827EFA3E03}"/>
    <cellStyle name="Dziesiętny 4" xfId="31" xr:uid="{45F987C0-323E-43AE-818F-0FF827CCAC34}"/>
    <cellStyle name="Nagłówek 1" xfId="3" builtinId="16"/>
    <cellStyle name="Nagłówek 2" xfId="5" builtinId="17"/>
    <cellStyle name="Nagłówek 3" xfId="4" builtinId="18"/>
    <cellStyle name="Nagłówek 4" xfId="6" builtinId="19"/>
    <cellStyle name="Neutralny 2" xfId="34" xr:uid="{0B23602D-D48B-4ABD-AFE2-E7BC58B22476}"/>
    <cellStyle name="Normalny" xfId="0" builtinId="0"/>
    <cellStyle name="Normalny 2" xfId="2" xr:uid="{00000000-0005-0000-0000-000008000000}"/>
    <cellStyle name="Normalny 2 2" xfId="35" xr:uid="{56E740BB-0805-46C7-AF0A-B10B99166C9F}"/>
    <cellStyle name="Normalny 3" xfId="8" xr:uid="{00000000-0005-0000-0000-000009000000}"/>
    <cellStyle name="Normalny 3 2" xfId="36" xr:uid="{778C6D55-8996-4B32-A5FE-ADDA4237C0CC}"/>
    <cellStyle name="Normalny 4" xfId="37" xr:uid="{0CC050D0-2A80-4E11-A6C9-6F90968A79E5}"/>
    <cellStyle name="Normalny 5" xfId="11" xr:uid="{85A5F0B0-63FD-4E00-AC49-5FB655FBFADD}"/>
    <cellStyle name="Procentowy 2" xfId="10" xr:uid="{00000000-0005-0000-0000-00000A000000}"/>
    <cellStyle name="Zły 2" xfId="38" xr:uid="{CA897DE3-9B67-45D6-A84A-9B2E2C9806CE}"/>
  </cellStyles>
  <dxfs count="39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yyyy\-mm\-dd;@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yyyy\-mm\-dd;@"/>
      <fill>
        <patternFill patternType="none">
          <bgColor auto="1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left style="thin">
          <color rgb="FF9BC2E6"/>
        </left>
        <top style="thin">
          <color rgb="FF9BC2E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bgColor auto="1"/>
        </patternFill>
      </fill>
    </dxf>
    <dxf>
      <border outline="0">
        <bottom style="thin">
          <color rgb="FF9BC2E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9" formatCode="yyyy/mm/dd"/>
      <fill>
        <patternFill patternType="solid">
          <fgColor theme="4"/>
          <bgColor theme="7" tint="0.3999755851924192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yyyy\-mm\-dd;@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yyyy\-mm\-dd;@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yyyy\-mm\-dd;@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rgb="FF9BC2E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numFmt numFmtId="169" formatCode="yyyy/mm/dd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5.xml"/><Relationship Id="rId1" Type="http://schemas.openxmlformats.org/officeDocument/2006/relationships/themeOverride" Target="../theme/themeOverride8.xml"/></Relationships>
</file>

<file path=xl/charts/_rels/chart1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6.xml"/><Relationship Id="rId1" Type="http://schemas.openxmlformats.org/officeDocument/2006/relationships/themeOverride" Target="../theme/themeOverride9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US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pl-PL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Moc instalacji w poszczególnych latach [MW]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n-US" sz="14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 sz="14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+mn-lt"/>
              <a:ea typeface="+mn-ea"/>
              <a:cs typeface="+mn-cs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722308663326107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Analiza!$C$14</c:f>
              <c:strCache>
                <c:ptCount val="1"/>
                <c:pt idx="0">
                  <c:v>Małe instalacje </c:v>
                </c:pt>
              </c:strCache>
            </c:strRef>
          </c:tx>
          <c:spPr>
            <a:solidFill>
              <a:srgbClr val="5B9BD5">
                <a:lumMod val="50000"/>
              </a:srgbClr>
            </a:solidFill>
          </c:spPr>
          <c:invertIfNegative val="0"/>
          <c:cat>
            <c:numRef>
              <c:f>Analiza!$E$18:$U$18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Analiza!$E$15:$U$15</c:f>
              <c:numCache>
                <c:formatCode>_-* #\ ##0.00\ _z_ł_-;\-* #\ ##0.00\ _z_ł_-;_-* "-"??\ _z_ł_-;_-@_-</c:formatCode>
                <c:ptCount val="17"/>
                <c:pt idx="0">
                  <c:v>1.65</c:v>
                </c:pt>
                <c:pt idx="1">
                  <c:v>2.4000000000000004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0.85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94-4084-A280-8C96AF20A738}"/>
            </c:ext>
          </c:extLst>
        </c:ser>
        <c:ser>
          <c:idx val="2"/>
          <c:order val="1"/>
          <c:tx>
            <c:strRef>
              <c:f>Analiza!$C$9</c:f>
              <c:strCache>
                <c:ptCount val="1"/>
                <c:pt idx="0">
                  <c:v>Farmy</c:v>
                </c:pt>
              </c:strCache>
            </c:strRef>
          </c:tx>
          <c:spPr>
            <a:solidFill>
              <a:srgbClr val="70AD47"/>
            </a:solidFill>
          </c:spPr>
          <c:invertIfNegative val="0"/>
          <c:cat>
            <c:numRef>
              <c:f>Analiza!$E$18:$U$18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Analiza!$E$10:$U$10</c:f>
              <c:numCache>
                <c:formatCode>_-* #\ ##0.00\ _z_ł_-;\-* #\ ##0.00\ _z_ł_-;_-* "-"??\ _z_ł_-;_-@_-</c:formatCode>
                <c:ptCount val="17"/>
                <c:pt idx="0">
                  <c:v>7.8</c:v>
                </c:pt>
                <c:pt idx="1">
                  <c:v>0</c:v>
                </c:pt>
                <c:pt idx="2">
                  <c:v>0</c:v>
                </c:pt>
                <c:pt idx="3">
                  <c:v>67.5</c:v>
                </c:pt>
                <c:pt idx="4">
                  <c:v>0</c:v>
                </c:pt>
                <c:pt idx="5">
                  <c:v>1.65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94-4084-A280-8C96AF20A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120960"/>
        <c:axId val="110122496"/>
      </c:barChart>
      <c:catAx>
        <c:axId val="11012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10122496"/>
        <c:crosses val="autoZero"/>
        <c:auto val="1"/>
        <c:lblAlgn val="ctr"/>
        <c:lblOffset val="100"/>
        <c:noMultiLvlLbl val="0"/>
      </c:catAx>
      <c:valAx>
        <c:axId val="1101224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l-PL"/>
                  <a:t>MW</a:t>
                </a:r>
              </a:p>
            </c:rich>
          </c:tx>
          <c:layout>
            <c:manualLayout>
              <c:xMode val="edge"/>
              <c:yMode val="edge"/>
              <c:x val="4.9384233053139381E-3"/>
              <c:y val="5.0113806259804661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10120960"/>
        <c:crosses val="autoZero"/>
        <c:crossBetween val="between"/>
      </c:valAx>
      <c:spPr>
        <a:ln>
          <a:noFill/>
        </a:ln>
      </c:spPr>
    </c:plotArea>
    <c:legend>
      <c:legendPos val="t"/>
      <c:layout>
        <c:manualLayout>
          <c:xMode val="edge"/>
          <c:yMode val="edge"/>
          <c:x val="0.37264099021302338"/>
          <c:y val="0.89718559352212646"/>
          <c:w val="0.25471801957395335"/>
          <c:h val="8.3188669894704831E-2"/>
        </c:manualLayout>
      </c:layout>
      <c:overlay val="0"/>
      <c:txPr>
        <a:bodyPr/>
        <a:lstStyle/>
        <a:p>
          <a:pPr>
            <a:defRPr sz="1400"/>
          </a:pPr>
          <a:endParaRPr lang="pl-PL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Liczba instalacji </a:t>
            </a:r>
            <a:r>
              <a:rPr lang="pl-PL" sz="1400" b="1" i="0" u="none" strike="noStrike" baseline="0">
                <a:effectLst/>
              </a:rPr>
              <a:t>wiatrowych</a:t>
            </a:r>
            <a:r>
              <a:rPr lang="pl-PL" baseline="0"/>
              <a:t> </a:t>
            </a:r>
            <a:r>
              <a:rPr lang="pl-PL"/>
              <a:t>w poszczególnych województwach </a:t>
            </a:r>
          </a:p>
        </c:rich>
      </c:tx>
      <c:layout>
        <c:manualLayout>
          <c:xMode val="edge"/>
          <c:yMode val="edge"/>
          <c:x val="0.23464388385149637"/>
          <c:y val="1.54131918717865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1474753077202039"/>
          <c:w val="0.9413539756700704"/>
          <c:h val="0.572503815025408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Analiza!$K$40</c:f>
              <c:strCache>
                <c:ptCount val="1"/>
                <c:pt idx="0">
                  <c:v>Rozkład małych instalacji w województwach</c:v>
                </c:pt>
              </c:strCache>
            </c:strRef>
          </c:tx>
          <c:spPr>
            <a:solidFill>
              <a:srgbClr val="5B9BD5">
                <a:lumMod val="50000"/>
              </a:srgbClr>
            </a:solidFill>
          </c:spPr>
          <c:invertIfNegative val="0"/>
          <c:val>
            <c:numRef>
              <c:f>Analiza!$L$44:$L$59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F2-41A9-AB99-1A6EFE15B069}"/>
            </c:ext>
          </c:extLst>
        </c:ser>
        <c:ser>
          <c:idx val="1"/>
          <c:order val="1"/>
          <c:tx>
            <c:strRef>
              <c:f>Analiza!$E$40</c:f>
              <c:strCache>
                <c:ptCount val="1"/>
                <c:pt idx="0">
                  <c:v>Rozkład farm w województwach</c:v>
                </c:pt>
              </c:strCache>
            </c:strRef>
          </c:tx>
          <c:spPr>
            <a:solidFill>
              <a:srgbClr val="70AD47"/>
            </a:solidFill>
          </c:spPr>
          <c:invertIfNegative val="0"/>
          <c:cat>
            <c:strRef>
              <c:f>Analiza!$E$44:$E$59</c:f>
              <c:strCache>
                <c:ptCount val="16"/>
                <c:pt idx="0">
                  <c:v>zachodniopomorskie</c:v>
                </c:pt>
                <c:pt idx="1">
                  <c:v>pomorskie</c:v>
                </c:pt>
                <c:pt idx="2">
                  <c:v>kujawsko-pomorskie</c:v>
                </c:pt>
                <c:pt idx="3">
                  <c:v>łódzkie</c:v>
                </c:pt>
                <c:pt idx="4">
                  <c:v>wielkopolskie</c:v>
                </c:pt>
                <c:pt idx="5">
                  <c:v>mazowieckie</c:v>
                </c:pt>
                <c:pt idx="6">
                  <c:v>warmińsko-mazurskie</c:v>
                </c:pt>
                <c:pt idx="7">
                  <c:v>lubuskie</c:v>
                </c:pt>
                <c:pt idx="8">
                  <c:v>podlaskie</c:v>
                </c:pt>
                <c:pt idx="9">
                  <c:v>dolnośląskie</c:v>
                </c:pt>
                <c:pt idx="10">
                  <c:v>lubelskie</c:v>
                </c:pt>
                <c:pt idx="11">
                  <c:v>opolskie</c:v>
                </c:pt>
                <c:pt idx="12">
                  <c:v>podkarpackie</c:v>
                </c:pt>
                <c:pt idx="13">
                  <c:v>śląskie</c:v>
                </c:pt>
                <c:pt idx="14">
                  <c:v>świętokrzyskie</c:v>
                </c:pt>
                <c:pt idx="15">
                  <c:v>małopolskie</c:v>
                </c:pt>
              </c:strCache>
            </c:strRef>
          </c:cat>
          <c:val>
            <c:numRef>
              <c:f>Analiza!$F$44:$F$59</c:f>
              <c:numCache>
                <c:formatCode>General</c:formatCode>
                <c:ptCount val="16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4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F2-41A9-AB99-1A6EFE15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0507776"/>
        <c:axId val="110183552"/>
      </c:barChart>
      <c:catAx>
        <c:axId val="12050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70AD47">
                <a:lumMod val="50000"/>
              </a:srgbClr>
            </a:solidFill>
          </a:ln>
        </c:spPr>
        <c:crossAx val="110183552"/>
        <c:crosses val="autoZero"/>
        <c:auto val="1"/>
        <c:lblAlgn val="ctr"/>
        <c:lblOffset val="100"/>
        <c:noMultiLvlLbl val="0"/>
      </c:catAx>
      <c:valAx>
        <c:axId val="1101835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70AD47">
                <a:lumMod val="50000"/>
              </a:srgbClr>
            </a:solidFill>
          </a:ln>
        </c:spPr>
        <c:crossAx val="120507776"/>
        <c:crosses val="autoZero"/>
        <c:crossBetween val="between"/>
      </c:valAx>
      <c:spPr>
        <a:ln>
          <a:noFill/>
        </a:ln>
      </c:spPr>
    </c:plotArea>
    <c:legend>
      <c:legendPos val="t"/>
      <c:layout>
        <c:manualLayout>
          <c:xMode val="edge"/>
          <c:yMode val="edge"/>
          <c:x val="0.13991319641745811"/>
          <c:y val="0.91942434987953869"/>
          <c:w val="0.76690900235408721"/>
          <c:h val="6.177919304642094E-2"/>
        </c:manualLayout>
      </c:layout>
      <c:overlay val="0"/>
      <c:txPr>
        <a:bodyPr/>
        <a:lstStyle/>
        <a:p>
          <a:pPr>
            <a:defRPr sz="1400"/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>
                <a:solidFill>
                  <a:schemeClr val="tx1">
                    <a:lumMod val="65000"/>
                    <a:lumOff val="35000"/>
                  </a:schemeClr>
                </a:solidFill>
              </a:rPr>
              <a:t>Moc instalacji </a:t>
            </a:r>
            <a:r>
              <a:rPr lang="pl-PL" sz="1400" b="1" i="0" u="none" strike="noStrike" baseline="0">
                <a:effectLst/>
              </a:rPr>
              <a:t>wiatrowych</a:t>
            </a:r>
            <a:r>
              <a:rPr lang="pl-PL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w poszczególnych województwach [MW] </a:t>
            </a:r>
            <a:endParaRPr lang="pl-PL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3112162182476084"/>
          <c:w val="0.9413539756700704"/>
          <c:h val="0.590343208045617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Analiza!$K$40</c:f>
              <c:strCache>
                <c:ptCount val="1"/>
                <c:pt idx="0">
                  <c:v>Rozkład małych instalacji w województwach</c:v>
                </c:pt>
              </c:strCache>
            </c:strRef>
          </c:tx>
          <c:spPr>
            <a:solidFill>
              <a:srgbClr val="5B9BD5">
                <a:lumMod val="50000"/>
              </a:srgbClr>
            </a:solidFill>
            <a:ln>
              <a:solidFill>
                <a:srgbClr val="0070C0"/>
              </a:solidFill>
            </a:ln>
          </c:spPr>
          <c:invertIfNegative val="0"/>
          <c:val>
            <c:numRef>
              <c:f>Analiza!$M$44:$M$59</c:f>
              <c:numCache>
                <c:formatCode>0.00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5.1499999999999995</c:v>
                </c:pt>
                <c:pt idx="4">
                  <c:v>2.6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BF-4A7C-9103-66EC7C3EDD8A}"/>
            </c:ext>
          </c:extLst>
        </c:ser>
        <c:ser>
          <c:idx val="1"/>
          <c:order val="1"/>
          <c:tx>
            <c:strRef>
              <c:f>Analiza!$E$40</c:f>
              <c:strCache>
                <c:ptCount val="1"/>
                <c:pt idx="0">
                  <c:v>Rozkład farm w województwach</c:v>
                </c:pt>
              </c:strCache>
            </c:strRef>
          </c:tx>
          <c:spPr>
            <a:solidFill>
              <a:srgbClr val="70AD47"/>
            </a:solidFill>
          </c:spPr>
          <c:invertIfNegative val="0"/>
          <c:cat>
            <c:strRef>
              <c:f>Analiza!$E$44:$E$59</c:f>
              <c:strCache>
                <c:ptCount val="16"/>
                <c:pt idx="0">
                  <c:v>zachodniopomorskie</c:v>
                </c:pt>
                <c:pt idx="1">
                  <c:v>pomorskie</c:v>
                </c:pt>
                <c:pt idx="2">
                  <c:v>kujawsko-pomorskie</c:v>
                </c:pt>
                <c:pt idx="3">
                  <c:v>łódzkie</c:v>
                </c:pt>
                <c:pt idx="4">
                  <c:v>wielkopolskie</c:v>
                </c:pt>
                <c:pt idx="5">
                  <c:v>mazowieckie</c:v>
                </c:pt>
                <c:pt idx="6">
                  <c:v>warmińsko-mazurskie</c:v>
                </c:pt>
                <c:pt idx="7">
                  <c:v>lubuskie</c:v>
                </c:pt>
                <c:pt idx="8">
                  <c:v>podlaskie</c:v>
                </c:pt>
                <c:pt idx="9">
                  <c:v>dolnośląskie</c:v>
                </c:pt>
                <c:pt idx="10">
                  <c:v>lubelskie</c:v>
                </c:pt>
                <c:pt idx="11">
                  <c:v>opolskie</c:v>
                </c:pt>
                <c:pt idx="12">
                  <c:v>podkarpackie</c:v>
                </c:pt>
                <c:pt idx="13">
                  <c:v>śląskie</c:v>
                </c:pt>
                <c:pt idx="14">
                  <c:v>świętokrzyskie</c:v>
                </c:pt>
                <c:pt idx="15">
                  <c:v>małopolskie</c:v>
                </c:pt>
              </c:strCache>
            </c:strRef>
          </c:cat>
          <c:val>
            <c:numRef>
              <c:f>Analiza!$G$44:$G$59</c:f>
              <c:numCache>
                <c:formatCode>0.00</c:formatCode>
                <c:ptCount val="16"/>
                <c:pt idx="0">
                  <c:v>50</c:v>
                </c:pt>
                <c:pt idx="1">
                  <c:v>0</c:v>
                </c:pt>
                <c:pt idx="2">
                  <c:v>1.65</c:v>
                </c:pt>
                <c:pt idx="3">
                  <c:v>6.5</c:v>
                </c:pt>
                <c:pt idx="4">
                  <c:v>65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3.8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BF-4A7C-9103-66EC7C3ED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228608"/>
        <c:axId val="110230144"/>
      </c:barChart>
      <c:catAx>
        <c:axId val="110228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10230144"/>
        <c:crosses val="autoZero"/>
        <c:auto val="1"/>
        <c:lblAlgn val="ctr"/>
        <c:lblOffset val="100"/>
        <c:noMultiLvlLbl val="0"/>
      </c:catAx>
      <c:valAx>
        <c:axId val="110230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l-PL"/>
                  <a:t>MW</a:t>
                </a:r>
              </a:p>
            </c:rich>
          </c:tx>
          <c:layout>
            <c:manualLayout>
              <c:xMode val="edge"/>
              <c:yMode val="edge"/>
              <c:x val="1.3023423704271888E-2"/>
              <c:y val="5.7059268475719363E-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crossAx val="110228608"/>
        <c:crosses val="autoZero"/>
        <c:crossBetween val="between"/>
      </c:valAx>
      <c:spPr>
        <a:ln>
          <a:noFill/>
        </a:ln>
      </c:spPr>
    </c:plotArea>
    <c:legend>
      <c:legendPos val="t"/>
      <c:layout>
        <c:manualLayout>
          <c:xMode val="edge"/>
          <c:yMode val="edge"/>
          <c:x val="0.15678297602665198"/>
          <c:y val="0.93445112734360758"/>
          <c:w val="0.75698683585971593"/>
          <c:h val="6.3533962187960091E-2"/>
        </c:manualLayout>
      </c:layout>
      <c:overlay val="0"/>
      <c:txPr>
        <a:bodyPr/>
        <a:lstStyle/>
        <a:p>
          <a:pPr>
            <a:defRPr sz="1400"/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Moc farm</a:t>
            </a:r>
            <a:r>
              <a:rPr lang="pl-PL" baseline="0"/>
              <a:t> wiatrowych </a:t>
            </a:r>
            <a:r>
              <a:rPr lang="pl-PL"/>
              <a:t>w poszczególnych przedziałach mocy [MW]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Analiza!$I$106</c:f>
              <c:strCache>
                <c:ptCount val="1"/>
                <c:pt idx="0">
                  <c:v>moc [MW]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1-8F6B-4073-83D8-FEE4569F858D}"/>
              </c:ext>
            </c:extLst>
          </c:dPt>
          <c:dPt>
            <c:idx val="1"/>
            <c:invertIfNegative val="0"/>
            <c:bubble3D val="0"/>
            <c:spPr>
              <a:solidFill>
                <a:srgbClr val="70AD47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F6B-4073-83D8-FEE4569F858D}"/>
              </c:ext>
            </c:extLst>
          </c:dPt>
          <c:dPt>
            <c:idx val="2"/>
            <c:invertIfNegative val="0"/>
            <c:bubble3D val="0"/>
            <c:spPr>
              <a:solidFill>
                <a:srgbClr val="5B9BD5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F6B-4073-83D8-FEE4569F858D}"/>
              </c:ext>
            </c:extLst>
          </c:dPt>
          <c:dPt>
            <c:idx val="3"/>
            <c:invertIfNegative val="0"/>
            <c:bubble3D val="0"/>
            <c:spPr>
              <a:solidFill>
                <a:srgbClr val="44546A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F6B-4073-83D8-FEE4569F858D}"/>
              </c:ext>
            </c:extLst>
          </c:dPt>
          <c:dPt>
            <c:idx val="4"/>
            <c:invertIfNegative val="0"/>
            <c:bubble3D val="0"/>
            <c:spPr>
              <a:solidFill>
                <a:srgbClr val="70AD47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F6B-4073-83D8-FEE4569F858D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Analiza!$J$104:$N$104</c:f>
              <c:strCache>
                <c:ptCount val="5"/>
                <c:pt idx="0">
                  <c:v>0,5 - 1 MW</c:v>
                </c:pt>
                <c:pt idx="1">
                  <c:v>1-5 MW</c:v>
                </c:pt>
                <c:pt idx="2">
                  <c:v>5-10 MW</c:v>
                </c:pt>
                <c:pt idx="3">
                  <c:v>10-30 MW</c:v>
                </c:pt>
                <c:pt idx="4">
                  <c:v>&gt; 30 MW</c:v>
                </c:pt>
              </c:strCache>
            </c:strRef>
          </c:cat>
          <c:val>
            <c:numRef>
              <c:f>Analiza!$J$106:$N$106</c:f>
              <c:numCache>
                <c:formatCode>_-* #\ ##0.00\ _z_ł_-;\-* #\ ##0.00\ _z_ł_-;_-* "-"??\ _z_ł_-;_-@_-</c:formatCode>
                <c:ptCount val="5"/>
                <c:pt idx="0">
                  <c:v>0</c:v>
                </c:pt>
                <c:pt idx="1">
                  <c:v>13.950000000000001</c:v>
                </c:pt>
                <c:pt idx="2">
                  <c:v>0</c:v>
                </c:pt>
                <c:pt idx="3">
                  <c:v>0</c:v>
                </c:pt>
                <c:pt idx="4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F6B-4073-83D8-FEE4569F8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1900416"/>
        <c:axId val="121902208"/>
      </c:barChart>
      <c:catAx>
        <c:axId val="121900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rgbClr val="18468B"/>
            </a:solidFill>
          </a:ln>
        </c:spPr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l-PL"/>
          </a:p>
        </c:txPr>
        <c:crossAx val="121902208"/>
        <c:crosses val="autoZero"/>
        <c:auto val="1"/>
        <c:lblAlgn val="ctr"/>
        <c:lblOffset val="100"/>
        <c:noMultiLvlLbl val="0"/>
      </c:catAx>
      <c:valAx>
        <c:axId val="121902208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numFmt formatCode="_-* #\ ##0.00\ _z_ł_-;\-* #\ ##0.00\ _z_ł_-;_-* &quot;-&quot;??\ _z_ł_-;_-@_-" sourceLinked="1"/>
        <c:majorTickMark val="out"/>
        <c:minorTickMark val="none"/>
        <c:tickLblPos val="nextTo"/>
        <c:spPr>
          <a:ln w="25400">
            <a:solidFill>
              <a:srgbClr val="70AD47">
                <a:lumMod val="50000"/>
              </a:srgbClr>
            </a:solidFill>
          </a:ln>
        </c:spPr>
        <c:crossAx val="1219004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Liczba farm</a:t>
            </a:r>
            <a:r>
              <a:rPr lang="pl-PL" baseline="0"/>
              <a:t> </a:t>
            </a:r>
            <a:r>
              <a:rPr lang="pl-PL" sz="1400" b="1" i="0" u="none" strike="noStrike" baseline="0">
                <a:effectLst/>
              </a:rPr>
              <a:t>wiatrowych</a:t>
            </a:r>
            <a:r>
              <a:rPr lang="pl-PL" baseline="0"/>
              <a:t> </a:t>
            </a:r>
            <a:r>
              <a:rPr lang="pl-PL"/>
              <a:t>w poszczególnych przedziałach mocy 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Analiza!$I$106</c:f>
              <c:strCache>
                <c:ptCount val="1"/>
                <c:pt idx="0">
                  <c:v>moc [MW]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1-E654-4426-8E49-9877ADE6062C}"/>
              </c:ext>
            </c:extLst>
          </c:dPt>
          <c:dPt>
            <c:idx val="1"/>
            <c:invertIfNegative val="0"/>
            <c:bubble3D val="0"/>
            <c:spPr>
              <a:solidFill>
                <a:srgbClr val="70AD47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E654-4426-8E49-9877ADE6062C}"/>
              </c:ext>
            </c:extLst>
          </c:dPt>
          <c:dPt>
            <c:idx val="2"/>
            <c:invertIfNegative val="0"/>
            <c:bubble3D val="0"/>
            <c:spPr>
              <a:solidFill>
                <a:srgbClr val="5B9BD5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E654-4426-8E49-9877ADE6062C}"/>
              </c:ext>
            </c:extLst>
          </c:dPt>
          <c:dPt>
            <c:idx val="3"/>
            <c:invertIfNegative val="0"/>
            <c:bubble3D val="0"/>
            <c:spPr>
              <a:solidFill>
                <a:srgbClr val="44546A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E654-4426-8E49-9877ADE6062C}"/>
              </c:ext>
            </c:extLst>
          </c:dPt>
          <c:dPt>
            <c:idx val="4"/>
            <c:invertIfNegative val="0"/>
            <c:bubble3D val="0"/>
            <c:spPr>
              <a:solidFill>
                <a:srgbClr val="70AD47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E654-4426-8E49-9877ADE6062C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Analiza!$J$104:$N$104</c:f>
              <c:strCache>
                <c:ptCount val="5"/>
                <c:pt idx="0">
                  <c:v>0,5 - 1 MW</c:v>
                </c:pt>
                <c:pt idx="1">
                  <c:v>1-5 MW</c:v>
                </c:pt>
                <c:pt idx="2">
                  <c:v>5-10 MW</c:v>
                </c:pt>
                <c:pt idx="3">
                  <c:v>10-30 MW</c:v>
                </c:pt>
                <c:pt idx="4">
                  <c:v>&gt; 30 MW</c:v>
                </c:pt>
              </c:strCache>
            </c:strRef>
          </c:cat>
          <c:val>
            <c:numRef>
              <c:f>Analiza!$J$105:$N$105</c:f>
              <c:numCache>
                <c:formatCode>_-* #\ ##0\ _z_ł_-;\-* #\ ##0\ _z_ł_-;_-* "-"??\ _z_ł_-;_-@_-</c:formatCode>
                <c:ptCount val="5"/>
                <c:pt idx="0">
                  <c:v>0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654-4426-8E49-9877ADE60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21943552"/>
        <c:axId val="121945088"/>
      </c:barChart>
      <c:catAx>
        <c:axId val="121943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rgbClr val="18468B"/>
            </a:solidFill>
          </a:ln>
        </c:spPr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l-PL"/>
          </a:p>
        </c:txPr>
        <c:crossAx val="121945088"/>
        <c:crosses val="autoZero"/>
        <c:auto val="1"/>
        <c:lblAlgn val="ctr"/>
        <c:lblOffset val="100"/>
        <c:noMultiLvlLbl val="0"/>
      </c:catAx>
      <c:valAx>
        <c:axId val="121945088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numFmt formatCode="_-* #\ ##0\ _z_ł_-;\-* #\ ##0\ _z_ł_-;_-* &quot;-&quot;??\ _z_ł_-;_-@_-" sourceLinked="1"/>
        <c:majorTickMark val="out"/>
        <c:minorTickMark val="none"/>
        <c:tickLblPos val="nextTo"/>
        <c:spPr>
          <a:ln w="25400">
            <a:solidFill>
              <a:srgbClr val="70AD47">
                <a:lumMod val="50000"/>
              </a:srgbClr>
            </a:solidFill>
          </a:ln>
        </c:spPr>
        <c:crossAx val="12194355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 sz="1400" b="1" i="0" baseline="0">
                <a:effectLst/>
              </a:rPr>
              <a:t>Liczba instalacji w poszczególnych latach</a:t>
            </a:r>
            <a:endParaRPr lang="pl-PL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5514481029775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Analiza!$C$14</c:f>
              <c:strCache>
                <c:ptCount val="1"/>
                <c:pt idx="0">
                  <c:v>Małe instalacje </c:v>
                </c:pt>
              </c:strCache>
            </c:strRef>
          </c:tx>
          <c:spPr>
            <a:solidFill>
              <a:srgbClr val="5B9BD5">
                <a:lumMod val="50000"/>
              </a:srgbClr>
            </a:solidFill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Analiza!$E$18:$U$18</c15:sqref>
                  </c15:fullRef>
                </c:ext>
              </c:extLst>
              <c:f>Analiza!$F$18:$U$18</c:f>
              <c:numCache>
                <c:formatCode>General</c:formatCod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Analiza!$E$14:$U$14</c15:sqref>
                  </c15:fullRef>
                </c:ext>
              </c:extLst>
              <c:f>Analiza!$F$14:$U$14</c:f>
              <c:numCache>
                <c:formatCode>_-* #\ ##0\ _z_ł_-;\-* #\ ##0\ _z_ł_-;_-* "-"??\ _z_ł_-;_-@_-</c:formatCode>
                <c:ptCount val="16"/>
                <c:pt idx="0">
                  <c:v>3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8F-4C0E-A458-4EA25AB5DDBC}"/>
            </c:ext>
          </c:extLst>
        </c:ser>
        <c:ser>
          <c:idx val="2"/>
          <c:order val="1"/>
          <c:tx>
            <c:strRef>
              <c:f>Analiza!$C$9</c:f>
              <c:strCache>
                <c:ptCount val="1"/>
                <c:pt idx="0">
                  <c:v>Farmy</c:v>
                </c:pt>
              </c:strCache>
            </c:strRef>
          </c:tx>
          <c:spPr>
            <a:solidFill>
              <a:srgbClr val="70AD47"/>
            </a:solidFill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Analiza!$E$18:$U$18</c15:sqref>
                  </c15:fullRef>
                </c:ext>
              </c:extLst>
              <c:f>Analiza!$F$18:$U$18</c:f>
              <c:numCache>
                <c:formatCode>General</c:formatCode>
                <c:ptCount val="1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  <c:pt idx="14">
                  <c:v>2025</c:v>
                </c:pt>
                <c:pt idx="15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Analiza!$E$9:$U$9</c15:sqref>
                  </c15:fullRef>
                </c:ext>
              </c:extLst>
              <c:f>Analiza!$F$9:$U$9</c:f>
              <c:numCache>
                <c:formatCode>_-* #\ ##0\ _z_ł_-;\-* #\ ##0\ _z_ł_-;_-* "-"??\ _z_ł_-;_-@_-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8F-4C0E-A458-4EA25AB5D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0473472"/>
        <c:axId val="120475008"/>
      </c:barChart>
      <c:catAx>
        <c:axId val="12047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70AD47">
                <a:lumMod val="50000"/>
              </a:srgbClr>
            </a:solidFill>
          </a:ln>
        </c:spPr>
        <c:crossAx val="120475008"/>
        <c:crosses val="autoZero"/>
        <c:auto val="1"/>
        <c:lblAlgn val="ctr"/>
        <c:lblOffset val="100"/>
        <c:noMultiLvlLbl val="0"/>
      </c:catAx>
      <c:valAx>
        <c:axId val="1204750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70AD47">
                <a:lumMod val="50000"/>
              </a:srgbClr>
            </a:solidFill>
          </a:ln>
        </c:spPr>
        <c:crossAx val="120473472"/>
        <c:crosses val="autoZero"/>
        <c:crossBetween val="between"/>
      </c:valAx>
      <c:spPr>
        <a:ln>
          <a:noFill/>
        </a:ln>
      </c:spPr>
    </c:plotArea>
    <c:legend>
      <c:legendPos val="t"/>
      <c:layout>
        <c:manualLayout>
          <c:xMode val="edge"/>
          <c:yMode val="edge"/>
          <c:x val="0.40477722102918956"/>
          <c:y val="0.87646284887199399"/>
          <c:w val="0.24436331822158594"/>
          <c:h val="0.12197928296912172"/>
        </c:manualLayout>
      </c:layout>
      <c:overlay val="0"/>
      <c:txPr>
        <a:bodyPr/>
        <a:lstStyle/>
        <a:p>
          <a:pPr>
            <a:defRPr sz="1400"/>
          </a:pPr>
          <a:endParaRPr lang="pl-PL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>
                <a:solidFill>
                  <a:schemeClr val="tx1">
                    <a:lumMod val="65000"/>
                    <a:lumOff val="35000"/>
                  </a:schemeClr>
                </a:solidFill>
              </a:rPr>
              <a:t>ROZKŁAD MOCY PROJEKTÓW DLA OPERATORÓW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2234285097780612E-2"/>
          <c:y val="8.2474308203169325E-2"/>
          <c:w val="0.92651679722452773"/>
          <c:h val="0.681206105750549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'Operatorzy zestawienie '!$E$7</c:f>
              <c:strCache>
                <c:ptCount val="1"/>
                <c:pt idx="0">
                  <c:v>Liczba projektów</c:v>
                </c:pt>
              </c:strCache>
            </c:strRef>
          </c:tx>
          <c:spPr>
            <a:solidFill>
              <a:srgbClr val="F79646">
                <a:lumMod val="40000"/>
                <a:lumOff val="60000"/>
              </a:srgbClr>
            </a:solid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9FA8104-E1F5-4CDC-B6DC-57BF27AB0726}" type="VALUE">
                      <a:rPr lang="en-US"/>
                      <a:pPr/>
                      <a:t>[WARTOŚĆ]</a:t>
                    </a:fld>
                    <a:endParaRPr lang="pl-PL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242-4935-9778-144597C43E3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/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'Operatorzy zestawienie '!$C$8:$C$12</c:f>
              <c:strCache>
                <c:ptCount val="5"/>
                <c:pt idx="0">
                  <c:v>Meltemi Spółka z ograniczoną odpowiedzialnością</c:v>
                </c:pt>
                <c:pt idx="1">
                  <c:v>MEGAWATT BALTICA Sp. z o.o.</c:v>
                </c:pt>
                <c:pt idx="2">
                  <c:v>AB Energia Borysiewicz Spółka Jawna</c:v>
                </c:pt>
                <c:pt idx="3">
                  <c:v>AAW ENERGIA Sp. z o.o.</c:v>
                </c:pt>
                <c:pt idx="4">
                  <c:v>"Agrowatt" Spółka z ograniczoną odpowiedzialnością</c:v>
                </c:pt>
              </c:strCache>
            </c:strRef>
          </c:cat>
          <c:val>
            <c:numRef>
              <c:f>'Operatorzy zestawienie '!$D$8:$D$12</c:f>
              <c:numCache>
                <c:formatCode>_-* #\,##0.0\ _z_ł_-;\-* #\,##0.0\ _z_ł_-;_-* "-"??\ _z_ł_-;_-@_-</c:formatCode>
                <c:ptCount val="5"/>
                <c:pt idx="0">
                  <c:v>63</c:v>
                </c:pt>
                <c:pt idx="1">
                  <c:v>50</c:v>
                </c:pt>
                <c:pt idx="2">
                  <c:v>7.8</c:v>
                </c:pt>
                <c:pt idx="3">
                  <c:v>4.5</c:v>
                </c:pt>
                <c:pt idx="4">
                  <c:v>1.65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2F-442D-87BB-425E413FD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036864"/>
        <c:axId val="108038400"/>
      </c:barChart>
      <c:catAx>
        <c:axId val="10803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txPr>
          <a:bodyPr/>
          <a:lstStyle/>
          <a:p>
            <a:pPr>
              <a:defRPr sz="1600"/>
            </a:pPr>
            <a:endParaRPr lang="pl-PL"/>
          </a:p>
        </c:txPr>
        <c:crossAx val="108038400"/>
        <c:crosses val="autoZero"/>
        <c:auto val="1"/>
        <c:lblAlgn val="ctr"/>
        <c:lblOffset val="100"/>
        <c:noMultiLvlLbl val="0"/>
      </c:catAx>
      <c:valAx>
        <c:axId val="1080384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l-PL"/>
                  <a:t>MW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spPr>
          <a:ln w="19050">
            <a:solidFill>
              <a:srgbClr val="18468B"/>
            </a:solidFill>
          </a:ln>
        </c:spPr>
        <c:txPr>
          <a:bodyPr/>
          <a:lstStyle/>
          <a:p>
            <a:pPr>
              <a:defRPr sz="1600"/>
            </a:pPr>
            <a:endParaRPr lang="pl-PL"/>
          </a:p>
        </c:txPr>
        <c:crossAx val="108036864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>
                <a:solidFill>
                  <a:schemeClr val="tx1">
                    <a:lumMod val="65000"/>
                    <a:lumOff val="35000"/>
                  </a:schemeClr>
                </a:solidFill>
              </a:rPr>
              <a:t>Rozkład procentowy liczby projektów dla największych operatorów</a:t>
            </a:r>
          </a:p>
        </c:rich>
      </c:tx>
      <c:layout>
        <c:manualLayout>
          <c:xMode val="edge"/>
          <c:yMode val="edge"/>
          <c:x val="0.1857735306301099"/>
          <c:y val="1.089157865419158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3.1824692918178774E-3"/>
          <c:y val="5.0446093626920485E-2"/>
          <c:w val="0.6648590628527471"/>
          <c:h val="0.76855784138001315"/>
        </c:manualLayout>
      </c:layout>
      <c:ofPieChart>
        <c:ofPieType val="pie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6BC-40C0-88DC-4518B5D082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6BC-40C0-88DC-4518B5D082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6BC-40C0-88DC-4518B5D0825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6BC-40C0-88DC-4518B5D0825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6BC-40C0-88DC-4518B5D0825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6BC-40C0-88DC-4518B5D0825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6BC-40C0-88DC-4518B5D0825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6BC-40C0-88DC-4518B5D0825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36BC-40C0-88DC-4518B5D0825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36BC-40C0-88DC-4518B5D0825F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36BC-40C0-88DC-4518B5D0825F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36BC-40C0-88DC-4518B5D0825F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36BC-40C0-88DC-4518B5D0825F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36BC-40C0-88DC-4518B5D0825F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36BC-40C0-88DC-4518B5D0825F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36BC-40C0-88DC-4518B5D0825F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36BC-40C0-88DC-4518B5D0825F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36BC-40C0-88DC-4518B5D0825F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36BC-40C0-88DC-4518B5D0825F}"/>
              </c:ext>
            </c:extLst>
          </c:dPt>
          <c:dPt>
            <c:idx val="19"/>
            <c:bubble3D val="0"/>
            <c:spPr>
              <a:solidFill>
                <a:schemeClr val="bg1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36BC-40C0-88DC-4518B5D0825F}"/>
              </c:ext>
            </c:extLst>
          </c:dPt>
          <c:dPt>
            <c:idx val="20"/>
            <c:bubble3D val="0"/>
            <c:spPr>
              <a:solidFill>
                <a:srgbClr val="D3D3D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36BC-40C0-88DC-4518B5D0825F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36BC-40C0-88DC-4518B5D0825F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36BC-40C0-88DC-4518B5D0825F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36BC-40C0-88DC-4518B5D0825F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36BC-40C0-88DC-4518B5D0825F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36BC-40C0-88DC-4518B5D0825F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36BC-40C0-88DC-4518B5D0825F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36BC-40C0-88DC-4518B5D082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'Operatorzy zestawienie '!$J$9:$J$28</c:f>
              <c:strCache>
                <c:ptCount val="20"/>
                <c:pt idx="0">
                  <c:v>Meltemi Spółka z ograniczoną odpowiedzialnością</c:v>
                </c:pt>
                <c:pt idx="1">
                  <c:v>MEGAWATT BALTICA Sp. z o.o.</c:v>
                </c:pt>
                <c:pt idx="2">
                  <c:v>AB Energia Borysiewicz Spółka Jawna</c:v>
                </c:pt>
                <c:pt idx="3">
                  <c:v>AAW ENERGIA Sp. z o.o.</c:v>
                </c:pt>
                <c:pt idx="4">
                  <c:v>"Agrowatt" Spółka z ograniczoną odpowiedzialnością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Pozostałe projekty zidentyfikowanych operatorów</c:v>
                </c:pt>
              </c:strCache>
            </c:strRef>
          </c:cat>
          <c:val>
            <c:numRef>
              <c:f>'Operatorzy zestawienie '!$K$9:$K$28</c:f>
              <c:numCache>
                <c:formatCode>General</c:formatCode>
                <c:ptCount val="20"/>
                <c:pt idx="0">
                  <c:v>63</c:v>
                </c:pt>
                <c:pt idx="1">
                  <c:v>50</c:v>
                </c:pt>
                <c:pt idx="2">
                  <c:v>7.8</c:v>
                </c:pt>
                <c:pt idx="3">
                  <c:v>4.5</c:v>
                </c:pt>
                <c:pt idx="4">
                  <c:v>1.65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36BC-40C0-88DC-4518B5D0825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gapWidth val="26"/>
        <c:splitType val="percent"/>
        <c:splitPos val="11"/>
        <c:secondPieSize val="135"/>
        <c:ser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prstDash val="solid"/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 sz="1400" b="1" i="0" baseline="0">
                <a:effectLst/>
              </a:rPr>
              <a:t>Skumulowana moc poszczególnych instalacji OZE w poszczególnych latach [MW]</a:t>
            </a:r>
            <a:endParaRPr lang="pl-PL" sz="11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8573338004625259E-2"/>
          <c:y val="0.14996740908754652"/>
          <c:w val="0.9413539756700704"/>
          <c:h val="0.6551448102977576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'Wiatr na tle innych OZE'!$D$12</c:f>
              <c:strCache>
                <c:ptCount val="1"/>
                <c:pt idx="0">
                  <c:v>BIOGAZ</c:v>
                </c:pt>
              </c:strCache>
            </c:strRef>
          </c:tx>
          <c:spPr>
            <a:solidFill>
              <a:srgbClr val="70AD47">
                <a:lumMod val="75000"/>
              </a:srgbClr>
            </a:solidFill>
          </c:spPr>
          <c:invertIfNegative val="0"/>
          <c:cat>
            <c:strRef>
              <c:f>'Wiatr na tle innych OZE'!$E$10:$O$10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(V)</c:v>
                </c:pt>
              </c:strCache>
            </c:strRef>
          </c:cat>
          <c:val>
            <c:numRef>
              <c:f>'Wiatr na tle innych OZE'!$E$12:$O$12</c:f>
              <c:numCache>
                <c:formatCode>_-* #\ ##0.00\ _z_ł_-;\-* #\ ##0.00\ _z_ł_-;_-* "-"??\ _z_ł_-;_-@_-</c:formatCode>
                <c:ptCount val="11"/>
                <c:pt idx="0">
                  <c:v>233.96700000000001</c:v>
                </c:pt>
                <c:pt idx="1">
                  <c:v>235.37299999999999</c:v>
                </c:pt>
                <c:pt idx="2">
                  <c:v>237.61799999999999</c:v>
                </c:pt>
                <c:pt idx="3">
                  <c:v>225.2</c:v>
                </c:pt>
                <c:pt idx="4">
                  <c:v>240.6</c:v>
                </c:pt>
                <c:pt idx="5">
                  <c:v>249.5</c:v>
                </c:pt>
                <c:pt idx="6">
                  <c:v>271.7</c:v>
                </c:pt>
                <c:pt idx="7">
                  <c:v>293.8</c:v>
                </c:pt>
                <c:pt idx="8">
                  <c:v>306.27699999999999</c:v>
                </c:pt>
                <c:pt idx="9">
                  <c:v>328.6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00-4932-94C5-CE9022EA94FD}"/>
            </c:ext>
          </c:extLst>
        </c:ser>
        <c:ser>
          <c:idx val="2"/>
          <c:order val="1"/>
          <c:tx>
            <c:strRef>
              <c:f>'Wiatr na tle innych OZE'!$D$13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rgbClr val="70AD47">
                <a:lumMod val="60000"/>
                <a:lumOff val="40000"/>
              </a:srgbClr>
            </a:solidFill>
          </c:spPr>
          <c:invertIfNegative val="0"/>
          <c:cat>
            <c:strRef>
              <c:f>'Wiatr na tle innych OZE'!$E$10:$O$10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(V)</c:v>
                </c:pt>
              </c:strCache>
            </c:strRef>
          </c:cat>
          <c:val>
            <c:numRef>
              <c:f>'Wiatr na tle innych OZE'!$E$13:$O$13</c:f>
              <c:numCache>
                <c:formatCode>_-* #\ ##0.00\ _z_ł_-;\-* #\ ##0.00\ _z_ł_-;_-* "-"??\ _z_ł_-;_-@_-</c:formatCode>
                <c:ptCount val="11"/>
                <c:pt idx="0">
                  <c:v>1281.0650000000001</c:v>
                </c:pt>
                <c:pt idx="1">
                  <c:v>1362.03</c:v>
                </c:pt>
                <c:pt idx="2">
                  <c:v>1362.87</c:v>
                </c:pt>
                <c:pt idx="3">
                  <c:v>812.9</c:v>
                </c:pt>
                <c:pt idx="4">
                  <c:v>815.2</c:v>
                </c:pt>
                <c:pt idx="5">
                  <c:v>819.5</c:v>
                </c:pt>
                <c:pt idx="6">
                  <c:v>849.3</c:v>
                </c:pt>
                <c:pt idx="7">
                  <c:v>981.6</c:v>
                </c:pt>
                <c:pt idx="8">
                  <c:v>969.57500000000005</c:v>
                </c:pt>
                <c:pt idx="9">
                  <c:v>1002.1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00-4932-94C5-CE9022EA94FD}"/>
            </c:ext>
          </c:extLst>
        </c:ser>
        <c:ser>
          <c:idx val="3"/>
          <c:order val="2"/>
          <c:tx>
            <c:strRef>
              <c:f>'Wiatr na tle innych OZE'!$D$14</c:f>
              <c:strCache>
                <c:ptCount val="1"/>
                <c:pt idx="0">
                  <c:v>WIATR</c:v>
                </c:pt>
              </c:strCache>
            </c:strRef>
          </c:tx>
          <c:invertIfNegative val="0"/>
          <c:cat>
            <c:strRef>
              <c:f>'Wiatr na tle innych OZE'!$E$10:$O$10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(V)</c:v>
                </c:pt>
              </c:strCache>
            </c:strRef>
          </c:cat>
          <c:val>
            <c:numRef>
              <c:f>'Wiatr na tle innych OZE'!$E$14:$O$14</c:f>
              <c:numCache>
                <c:formatCode>_-* #\ ##0.00\ _z_ł_-;\-* #\ ##0.00\ _z_ł_-;_-* "-"??\ _z_ł_-;_-@_-</c:formatCode>
                <c:ptCount val="11"/>
                <c:pt idx="0">
                  <c:v>5807.4160000000002</c:v>
                </c:pt>
                <c:pt idx="1">
                  <c:v>5848.6710000000003</c:v>
                </c:pt>
                <c:pt idx="2">
                  <c:v>5864.4430000000002</c:v>
                </c:pt>
                <c:pt idx="3">
                  <c:v>5868.9</c:v>
                </c:pt>
                <c:pt idx="4">
                  <c:v>6327.9</c:v>
                </c:pt>
                <c:pt idx="5">
                  <c:v>7007.7</c:v>
                </c:pt>
                <c:pt idx="6">
                  <c:v>8129.5</c:v>
                </c:pt>
                <c:pt idx="7">
                  <c:v>9428.2999999999993</c:v>
                </c:pt>
                <c:pt idx="8">
                  <c:v>10139.538</c:v>
                </c:pt>
                <c:pt idx="9">
                  <c:v>10550.2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00-4932-94C5-CE9022EA94FD}"/>
            </c:ext>
          </c:extLst>
        </c:ser>
        <c:ser>
          <c:idx val="4"/>
          <c:order val="3"/>
          <c:tx>
            <c:strRef>
              <c:f>'Wiatr na tle innych OZE'!$D$15</c:f>
              <c:strCache>
                <c:ptCount val="1"/>
                <c:pt idx="0">
                  <c:v>WODA</c:v>
                </c:pt>
              </c:strCache>
            </c:strRef>
          </c:tx>
          <c:invertIfNegative val="0"/>
          <c:cat>
            <c:strRef>
              <c:f>'Wiatr na tle innych OZE'!$E$10:$O$10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(V)</c:v>
                </c:pt>
              </c:strCache>
            </c:strRef>
          </c:cat>
          <c:val>
            <c:numRef>
              <c:f>'Wiatr na tle innych OZE'!$E$15:$O$15</c:f>
              <c:numCache>
                <c:formatCode>_-* #\ ##0.00\ _z_ł_-;\-* #\ ##0.00\ _z_ł_-;_-* "-"??\ _z_ł_-;_-@_-</c:formatCode>
                <c:ptCount val="11"/>
                <c:pt idx="0">
                  <c:v>993.995</c:v>
                </c:pt>
                <c:pt idx="1">
                  <c:v>988.37699999999995</c:v>
                </c:pt>
                <c:pt idx="2">
                  <c:v>981.50400000000002</c:v>
                </c:pt>
                <c:pt idx="3">
                  <c:v>978.1</c:v>
                </c:pt>
                <c:pt idx="4">
                  <c:v>980.6</c:v>
                </c:pt>
                <c:pt idx="5">
                  <c:v>983.9</c:v>
                </c:pt>
                <c:pt idx="6">
                  <c:v>985.2</c:v>
                </c:pt>
                <c:pt idx="7">
                  <c:v>979.1</c:v>
                </c:pt>
                <c:pt idx="8">
                  <c:v>980.82899999999995</c:v>
                </c:pt>
                <c:pt idx="9">
                  <c:v>980.8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00-4932-94C5-CE9022EA94FD}"/>
            </c:ext>
          </c:extLst>
        </c:ser>
        <c:ser>
          <c:idx val="0"/>
          <c:order val="4"/>
          <c:tx>
            <c:strRef>
              <c:f>'Wiatr na tle innych OZE'!$D$11</c:f>
              <c:strCache>
                <c:ptCount val="1"/>
                <c:pt idx="0">
                  <c:v>PV (wszystkie rodzaje)</c:v>
                </c:pt>
              </c:strCache>
            </c:strRef>
          </c:tx>
          <c:spPr>
            <a:solidFill>
              <a:srgbClr val="FFC000">
                <a:lumMod val="60000"/>
                <a:lumOff val="40000"/>
              </a:srgbClr>
            </a:solidFill>
          </c:spPr>
          <c:invertIfNegative val="0"/>
          <c:cat>
            <c:strRef>
              <c:f>'Wiatr na tle innych OZE'!$E$10:$O$10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(V)</c:v>
                </c:pt>
              </c:strCache>
            </c:strRef>
          </c:cat>
          <c:val>
            <c:numRef>
              <c:f>'Wiatr na tle innych OZE'!$E$11:$O$11</c:f>
              <c:numCache>
                <c:formatCode>_-* #\ ##0.00\ _z_ł_-;\-* #\ ##0.00\ _z_ł_-;_-* "-"??\ _z_ł_-;_-@_-</c:formatCode>
                <c:ptCount val="11"/>
                <c:pt idx="0">
                  <c:v>187.59958</c:v>
                </c:pt>
                <c:pt idx="1">
                  <c:v>261.79728499999999</c:v>
                </c:pt>
                <c:pt idx="2">
                  <c:v>505.65713067682481</c:v>
                </c:pt>
                <c:pt idx="3">
                  <c:v>1529.2</c:v>
                </c:pt>
                <c:pt idx="4">
                  <c:v>3961.4</c:v>
                </c:pt>
                <c:pt idx="5">
                  <c:v>7681.4</c:v>
                </c:pt>
                <c:pt idx="6">
                  <c:v>12114.7</c:v>
                </c:pt>
                <c:pt idx="7">
                  <c:v>17057.099999999999</c:v>
                </c:pt>
                <c:pt idx="8">
                  <c:v>21157.024000000001</c:v>
                </c:pt>
                <c:pt idx="9">
                  <c:v>24808.3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00-4932-94C5-CE9022EA9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696192"/>
        <c:axId val="76697984"/>
      </c:barChart>
      <c:catAx>
        <c:axId val="7669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9050">
            <a:solidFill>
              <a:srgbClr val="FFC000">
                <a:lumMod val="75000"/>
              </a:srgbClr>
            </a:solidFill>
          </a:ln>
        </c:spPr>
        <c:crossAx val="76697984"/>
        <c:crosses val="autoZero"/>
        <c:auto val="1"/>
        <c:lblAlgn val="ctr"/>
        <c:lblOffset val="100"/>
        <c:noMultiLvlLbl val="0"/>
      </c:catAx>
      <c:valAx>
        <c:axId val="766979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 w="19050">
            <a:solidFill>
              <a:srgbClr val="FFC000">
                <a:lumMod val="75000"/>
              </a:srgbClr>
            </a:solidFill>
          </a:ln>
        </c:spPr>
        <c:crossAx val="76696192"/>
        <c:crosses val="autoZero"/>
        <c:crossBetween val="between"/>
      </c:valAx>
      <c:spPr>
        <a:ln>
          <a:noFill/>
        </a:ln>
      </c:spPr>
    </c:plotArea>
    <c:legend>
      <c:legendPos val="b"/>
      <c:layout>
        <c:manualLayout>
          <c:xMode val="edge"/>
          <c:yMode val="edge"/>
          <c:x val="0.39731710515841312"/>
          <c:y val="0.8873952296379386"/>
          <c:w val="0.32924320868726159"/>
          <c:h val="4.0657025952174575E-2"/>
        </c:manualLayout>
      </c:layout>
      <c:overlay val="0"/>
    </c:legend>
    <c:plotVisOnly val="0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pl-PL"/>
              <a:t>Skumulowana moc poszczególnych źródeł OZE na dzień 31.05.2026 [MW]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'Wiatr na tle innych OZE'!$F$51</c:f>
              <c:strCache>
                <c:ptCount val="1"/>
                <c:pt idx="0">
                  <c:v>moc [MW]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C000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1-57CE-408C-933B-A911E9D92564}"/>
              </c:ext>
            </c:extLst>
          </c:dPt>
          <c:dPt>
            <c:idx val="1"/>
            <c:invertIfNegative val="0"/>
            <c:bubble3D val="0"/>
            <c:spPr>
              <a:solidFill>
                <a:srgbClr val="70AD47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57CE-408C-933B-A911E9D92564}"/>
              </c:ext>
            </c:extLst>
          </c:dPt>
          <c:dPt>
            <c:idx val="2"/>
            <c:invertIfNegative val="0"/>
            <c:bubble3D val="0"/>
            <c:spPr>
              <a:solidFill>
                <a:srgbClr val="70AD47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57CE-408C-933B-A911E9D92564}"/>
              </c:ext>
            </c:extLst>
          </c:dPt>
          <c:dPt>
            <c:idx val="3"/>
            <c:invertIfNegative val="0"/>
            <c:bubble3D val="0"/>
            <c:spPr>
              <a:solidFill>
                <a:srgbClr val="5B9BD5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57CE-408C-933B-A911E9D92564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/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'Wiatr na tle innych OZE'!$G$50:$K$50</c:f>
              <c:strCache>
                <c:ptCount val="5"/>
                <c:pt idx="0">
                  <c:v>PV</c:v>
                </c:pt>
                <c:pt idx="1">
                  <c:v>BIOGAZ</c:v>
                </c:pt>
                <c:pt idx="2">
                  <c:v>BIOMASA</c:v>
                </c:pt>
                <c:pt idx="3">
                  <c:v>WIATR</c:v>
                </c:pt>
                <c:pt idx="4">
                  <c:v>WODA</c:v>
                </c:pt>
              </c:strCache>
            </c:strRef>
          </c:cat>
          <c:val>
            <c:numRef>
              <c:f>'Wiatr na tle innych OZE'!$G$51:$K$51</c:f>
              <c:numCache>
                <c:formatCode>_-* #\ ##0.00\ _z_ł_-;\-* #\ ##0.00\ _z_ł_-;_-* "-"??\ _z_ł_-;_-@_-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CE-408C-933B-A911E9D92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6751232"/>
        <c:axId val="76752768"/>
      </c:barChart>
      <c:catAx>
        <c:axId val="76751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25400">
            <a:solidFill>
              <a:srgbClr val="18468B"/>
            </a:solidFill>
          </a:ln>
        </c:spPr>
        <c:txPr>
          <a:bodyPr/>
          <a:lstStyle/>
          <a:p>
            <a:pPr>
              <a:defRPr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l-PL"/>
          </a:p>
        </c:txPr>
        <c:crossAx val="76752768"/>
        <c:crosses val="autoZero"/>
        <c:auto val="1"/>
        <c:lblAlgn val="ctr"/>
        <c:lblOffset val="100"/>
        <c:noMultiLvlLbl val="0"/>
      </c:catAx>
      <c:valAx>
        <c:axId val="76752768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</a:ln>
          </c:spPr>
        </c:majorGridlines>
        <c:numFmt formatCode="_-* #\ ##0.00\ _z_ł_-;\-* #\ ##0.00\ _z_ł_-;_-* &quot;-&quot;??\ _z_ł_-;_-@_-" sourceLinked="1"/>
        <c:majorTickMark val="out"/>
        <c:minorTickMark val="none"/>
        <c:tickLblPos val="nextTo"/>
        <c:spPr>
          <a:ln w="25400">
            <a:solidFill>
              <a:srgbClr val="FFC000">
                <a:lumMod val="75000"/>
              </a:srgbClr>
            </a:solidFill>
          </a:ln>
        </c:spPr>
        <c:crossAx val="7675123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l-PL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2"/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_xlchart.v5.2</cx:f>
        <cx:nf>_xlchart.v5.1</cx:nf>
      </cx:strDim>
      <cx:numDim type="colorVal">
        <cx:f>_xlchart.v5.4</cx:f>
        <cx:nf>_xlchart.v5.0</cx:nf>
      </cx:numDim>
    </cx:data>
  </cx:chartData>
  <cx:chart>
    <cx:title pos="t" align="ctr" overlay="0">
      <cx:tx>
        <cx:txData>
          <cx:v>Średnia moc wszystkich instalacji [MW]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Średnia moc wszystkich instalacji [MW]</a:t>
          </a:r>
        </a:p>
      </cx:txPr>
    </cx:title>
    <cx:plotArea>
      <cx:plotAreaRegion>
        <cx:series layoutId="regionMap" uniqueId="{9C4A3733-07F7-471F-943E-55CFFFF6F664}" formatIdx="2">
          <cx:tx>
            <cx:txData>
              <cx:f>_xlchart.v5.3</cx:f>
              <cx:v>średnia moc instalacji [MW]</cx:v>
            </cx:txData>
          </cx:tx>
          <cx:dataLabels>
            <cx:visibility seriesName="0" categoryName="0" value="1"/>
          </cx:dataLabels>
          <cx:dataId val="0"/>
          <cx:layoutPr>
            <cx:geography cultureLanguage="pl-PL" cultureRegion="PL" attribution="Obsługiwane przez usługę Bing">
              <cx:geoCache provider="{E9337A44-BEBE-4D9F-B70C-5C5E7DAFC167}">
                <cx:binary>1HrZct24luWvZPi5qQRAAARv3KyIBskzapYl2X5haLAJAgTBCZzeuqL7I7rqM/oTuvK/est3snV9
XVkReSPaL7IsHuKAWHtYa23+8Wn+w1P18aH7abZV3f/haf7ljRqG5g8//9w/qY/2oT+x5VPnevdp
OHly9mf36VP59PHn5+5hKuviZ4Iw/flJPXTDx/nNv/wRVis+ulP39DCUrr7yH7vl+mPvq6H/zrVv
Xvrp4dmWdVr2Q1c+DfiXN1P5sTKucVVvyo9vfvpYD+WwvF2aj7+8+eqjb376+fWCf/flP1Wwv8E/
w72MnIQhZgJjzCJCOONvfqpcXfz5Mo5OCCVhHBPMeCzg97989fmDhdvvnT756f63bu3zxh6en7uP
fQ8P+Pnfb6/x1SPBRy7f/PTkfD28nGcBR/vLm8uXk3h481PZu+RPVxL38kCXp59P4OevofiXP776
A5zJq798gdbrA/zPLv0dWOvDk3LPdQl4Wdf9zoiFJ0wQzFFM4whFKMRfI8ZOGCdcxBFgKkTM2TcQ
+/Bf2t93YPvWQq+w+/CDYffPgIyeYBYiFDEUhZBDOP4asugkjjgJeUjDUISRgMt/yu8vkuzyt0TS
d5D64v5XAF2e/VjJZbx+mHrjgn8GUuEJQMRoBGAQgQkkz5fVUJxQETFGGUM4QiIW3wDq+JftfXHi
/7hafwexby30CrrjD5dbz9XD714OCaeUQXZ9Ti0BmHwBGSEnMYl5RDEVjMUs+gZil+437Oo7QH1x
/yt8LtMfK7Xsw+qAaDz97hSD0hhHJP5zWn2NED5B0MgEIiGKMBEx9LO/q35nv21j3wHpqxVewXT2
338smH791//7f57X3xckfMIRIxElCNEwpiz8CiQcn1AcMcwBqDCigNU3QPr1f/yGbX0Hoi/ufwXQ
6Q+WR9NDZ8tf/+dLk4KU8r8/AxSMImDsIXspfa8YIEEnImSICg6tKoww+haduP/bDiEz/vMdfge2
by/1CsH7H4xkVP7R/86NipzgmCMOYoqFHAO9+DrD2AnQPxaLkLMIfnyzDJ7+hl19B6m/3f4KnVP5
YxXAZ1fV7td/r/7jf/3OGEEvAlYHEIXA10kU0q8x4lAFMUOcMyJC8ll6/V2rSn/z3r6D1OtFXuGV
3vxYeEE2ffy9jQt8QggisYheelIs6NdQvfA+BB9A4FoIRlj4rSII+fCfb+s7KH1x/yuATm9/LID+
CcYSOuE0An+MhQIJFoevyl10ImKABn4A7/s2L7/4DW7Xd9D52+2vwLn48VSTeeiah9+XltP45KUR
CQxkT4B6El/7SJBAIHEx4kLApQh8iW8wPlA+v2ln30Hp6yVeIXV5/LHS6J/RkhAYtCFhDOqcIODQ
vjJoxckLn4gEjSkB3y/+lt3367/9hk75HYy+uP8VQDfgtv5Ixuyv/z6V//G/B2e6dfmdqQM6efHw
CDADLoAfvKIOQMojcGuh1IHLHiP0zX7067/99t19F67Xy7xG7f7HQs0+/Pqvv3+HggIIfYkixkDZ
Qo17ZfYBYgQKIP1zf/o22Tv7jTv7DlpfL/EKqbP/z1vVP8j9L/3Orz7yX59OYUI5NCmCwxdj/Ose
9eJKgF0B0w5OOfl7V+IvM6J/vJ1v4/KX+77a+j975PSPx1F/nd+lD8ND9nnw98VE6vtXPz8gzCRf
3fq9+eGfTmv//MsbjF7GfggO/a8zxZd1/t6e++YE8OsVPj70A6wYn8CkMQLCFwM5hGkjzBOnj5+v
sJNIRODVshC8QvLZtahdNyiYUYYnPMI8FBS4CHS4F7+jd/7zJXwCm0SUx6DJwL6CqvuXJwYQl8LV
fz2eP///p9rbS1fWQ//LG1Bw6M1PzZ8++LLdCNYCugoTT1gRQgvUA1x/eriGWS98Hv+3SC1UV9VC
kgAR2XaL2i+rPYyYDBIP7h3N10jOvj0WeeSkQLPPKkWGQz1v7EjoaV8fSWvmq8Lh5kBKrSTPQ3Gc
SvYQ5zFLWWXqpGu6S+LwmIShSpxSa7oEa5nQpbpivbenvFbRto0JS9YnG/N+Eysv7VJkfWdUVo08
TPpZlNJVfF+UWgZGr7JpvE0Vy2Pp8XjERR3LjpVTkg8RToYcZzD+/UDsRCWtSpdQ81z6uUz4yGup
ouaS2sqnjo5N4sbMkT5Ky8KgtH0XzzpIqmWsElPPXaKJvTfjcO+L8cZY2iZaiEG2Q1XKfFxNhvQ0
Z4FZrkzYvStRaxJGqyYZlliK3g4ygqK7afL+Im6CSQaNXdLJL7u+C0s5hW2c9Ihc4069L/Uab0Jn
lfSCBtvJFt2xnpWW0djG2RjlVcawS+NmDZJygWPoFnuZd+ZTO7Jrr3wj41z5dOjoe12Y06ZPaJS2
plSJ9kuTtXnxYbChTiLC8GYtyqTSy3wRjcu67aZhlg6bWhbUBocGI3zse3JnCnUJCKq0bmqdCLw8
b5pABxte3RtByaZYowR1pJE4GFRSL12GcxzLWhRDYqapkRuNWCmLZRRpi+Y7pm0nG0d9GnoMO5lK
OUbxTc0oTteA+5Sh1Sbj4H021dOuGtmaGBgv7mz5qeytkdq4MitE32Z6Kupd5d8tpjmnfNk2us6C
OhZyQLRPu4pGMhdeS7/yU9o+VVFo064t3te2jRLH2emE4WhRvjNs6dM2DHspmqHIRKiFjOSwttO5
mHMmvW/nXbyoJannoUq7tVdSFI2SbV+mXCiVLMLN0q62S0ihI7miehMv9QXp9CgNQ4Cn6mkaCYiu
ycB3IlFI3iK/RXHBUzJ2KVv12xnjILPzUKQ5CaXhzZqE3BRpk5cfgqiu5NobkeFwuUENqbeUGZGq
Ql8zZnGiPMllYaorH/E94Tnd+Hk9hMvK970dx0QQdd+tvt7xvPoQd9RnnpsmQbVKMGrKUx4i2VU2
2riofeudmtMSE5RClXq5wyQK+SihcyFd0FLZNUu7FXG1H8A5T0kNmd0+jG1UySXIej2LdGGEyGUd
kCxjNF0ugU6gp53O47xBY0s2opimhPQjnEbkbOrasktj30wygrFKOur1qnb8PigCnqpm0XLwh5AG
qwwdOstpSE4pHGZpw+fYqykVXcfSgdtj19dRqms9y2HpVZq/oBNG0QVCJsOrqqTVDqdB3z5pp7MJ
N40M/KCTOe731vlZxjCw3oyGVimf1o+FoE+Vdm2Ki3HT80AkFqI+IdN0Oi/TsF8bwNyvyx5XFRxf
2CVzEQQyX9taNqq1SVWytxBfB8HdcZnvVlPMcunKOhmGGaotMptu6LHkZWPTIup3Rtd14pzdc15t
ewj/AyroDa3RsqltBZ8ZW59g13QpimMucW2fWvZWk7rarg2+X+pqSFazpIroQSqPu80o2i0ZIKBo
mZdJpNvLVo8HFNdb3fhF6ghA68IQDl4XW2xIl+Aa7s1FfNVVHMqY0m4TdXGRdGW3p3PbymmhaaHr
PGFt4GRFzXZeIPt1XqAkolNScawS0QMuUz2cjzktM9KVsUzbmmEZ6qFIyhjvJkeKbUi8lTCemXZs
aQqZh+idy+N3buhvq7CAV5I6iMh5lAHvlKR8PFAzsIQyyMuislklzJxMbuqPoaEbkTdZGJH+yPhb
PSqUQjbVSa2DZ7tCJeiW8mHFauMNPXeBePSqbBKeBwdLo0QpFifL5ACaeVDHulNjSnlHoJ2xPQ+j
Yz6zQ6yDy24fLfWxLYbt0KybcHTDpg+XWUY+uA3a9hojel5RKLctLnaKRftV45toEirjMbqOy6WT
PSH3XeMcpPZaQD8sH+suup6i6iZW6HT0ZRLmbepZEG1ia7Ml99saeTmGxVUdA3gOClQA8K+dvxhJ
cCv6+u3MapuQYTaS6Fhka9zta9Z3V7Vuov0ixkDqBp0VM7mHMduH2hkohPFFU+LtkpsqNQ7niRJr
sRtZ3kvFV7NZURlvoXrUcu7IhwjJuYl94vMglmbAx2GFyk6WACUhHmTvlgh2hWJJaIwyoqbHLh6G
rKtyJdkET23jeTvF8abqRHOEEDnWRehlMYZPaumnhKurzgZnkeY6tWGOzjyyY2oa/6T64biU40GT
9pQu/ChoKfFks5gsx3pZWJY38Wbww1bl4dPq6tOl7zarK1DmkebSdkpB3s+3rl4fKeWhHMY5P9dk
6i9mWvE0bGeSCZMfh9wpOU7D09gFQ7pYJq1vjBQVPYzQl0+bSLIuMCntByuDYr7q1HLbG2Ulqv2Y
jkkhlnFTr/yqXJoYalYfJc2zYHpMGHFwxuE+5PW7pu87yXt+y1jlDsUYRLupgHZFoWHsh9Gdj9bG
KbCCMmuiAQ4NsTCZFallvFZArawOs3zyMZydjPlwQSaeiYXOaV9QLSvfltugNA8+mKWxwz0bzLYu
440IAngWYnZ9DpDAG2YqGRgcZYNcdxbP1yiEfujzUm9Re9VXQENoLFVML8u+eulx9CJWKqM92ti5
f4xM/GmwVbjp7CIhZIQ0COpfTweUoDlxuh2liHLYoQ0vx667wpE6EBIdqCVnK4/g2DH35xAZ0jTh
0Y7sbefMw9RFU7oohY8qnK94VZsUmTpMOu3eFiNudr5D53URPJaD25P6bbC483KhGa/GDQsBRz9Q
l7BmTqe5+DCyZd+zm6Is38+qOuMkShG5bE1/gXx3lu+jXEzABb3M+XLDnbtrq+mS1PWjcvyiieIJ
6ItIURi8160/ajuUcuD1UWjxJHJ1QSK9VYGH0hf0N2yda4kjqTmvk2pdj0a06wFFiu56QXUWzeEo
1zlEm7glaxr5KZIW9efxSrfAPujGBN0dZEt17Fj3KVZRe65XXUuhTwNXXVYY2BQT1EooFVFg73Dh
P+CWnpV64VlvwuliitSeTPraLhjugipZjxeKzuf9YW2pl92c34xOdHLs610zTed5FQ7nvPSpN4E7
6xvRSlRledCnpJj3w66j/BQ3Y9pRccCxepcHFZaNbT66ihipOp9UOT1g598z+CYUVBf1qK8Utq00
Uak2igZ9MoUmM7gvZYnjcROt1uzHHD1qBlSqBg0izTR+JAtUM5uzjX05FNafl01vJFpZvcHE7UgX
bFtCL1Sob3qhVUqBolWOg0IROaS/At4SFeuSGoPuVAXygwXl+3bmN7Rvul25oimLaGs2bKZhNk9o
TNZyrk41A1bCgaLbRl/ky0OU2zNl69uIO7M1hX4MmHUgOhBkHvYimWcmTVvtSEuvxFS9K2voCbis
Uk/X6HLM8XQdUgrtMuqW1AHBTXVgxrTA8YVC7qaD0jPH7ceAuXfcsMPc+APD/qopXvZRq1WSrq8O
VOjEOpx02MVyce0sayiFycSLW7KYdM3JU+/0MTLT28KSa2dZkTXdfMS6v0bgfB/LZr6KfKvP1GxT
66P+Ft4sg565PlvTr4dVt1BtZxFlwVK6TBmg5BgeGAa5XeIa1cjQlkSOORm3HluRhabZekNK2fqy
3QehrZIYrepKmxkavljwhoQlpHE8FBunq/U4TWGcdkU9gXAEjTO6t5NWTi4orIFplfGLpLo2pEiw
mrKFN/6s1yqBItIBH/FXxEMtZM2hmDze9FM8Z2XuQJkYprJyqn26Du0daKBQ1NfIjVBYC9+kLB7D
dA3tOVSdZb/SINF0vLWNeov9cer7gwItmSx0PKJw6Y+LzqVG8SQHvdaQtJ9KsWxQOd+1y/Q+wuOD
t4s9nXFkT6u53y8VhDBXniVkhBAVVXXsgc8nrW8+iXkbFiBIeWNvSBm8nXMDCoG1VhbRWKZT4Ox5
Hptiqz37pHDYHzCDLMSolwyRHVnrXQ5VRKK4bNJVzPDb2qW8K+5GUKjhKopzGxRnBJXjlopgZ+IY
+oor8szyGqeswEb2K5sgw02XCjXHyaoIyiLUJSM0XzWf5Qztet6zs8p2/MyEzTunBHrLI0tv6v44
+W7Kqpn3WbGG76nXTVKHSpaF6tMZtOh1PRRnfVXcmbWCLj9HNmlRN+1HD32q4C6NBjsey4iIJMch
TdWsbSoYN5fr6j4saFcNCFpeS8oNgaJYhuQxZrg6FWgz4N6dc+P2KI+YHBHpk5Bd6IoAr4v7beiH
s4qh06kpBznN+aV38VnHrDRztUdYxxeas8sJo2zo7QU0j2z2poKovFcjNikZqlzCxOeMWU03A6+6
fTc8LHpdEltCVyWBbRI76wgsimiRURuazRLlRz3E8Kq6LaGzj+KhZXGVEXo9u2Yj+COC59/khc6z
wfRj0ptIZ60DyEpLcDaUweVK2HuG7V1XDH1SB8NlYNB98aL4agYuCh/x+dDO+rjwRzcgldUOgWUB
XDX0BidB7fPtwpFIjNPNPop8mFSulcVU3tACiQ3Dk9l1TVMlyHMPEfx2ncWdrvIbENtROk9iRwJQ
JDGU41rLFc/rpgm53lRBtR2CFhp8vpzBqpbGdyzQGjqjOtI6IBcsLzdLw+eU5FO/iXLGjjV916zg
VZhGJ4sf6ampzDtCuseFlCBBQgeSwWAlgYndlatCmzq3ZdqssjTNOw0VEmqYzUakW7m6Lc/BV9G0
v6vn5gq79VFB8ZUY+GlQqHdjUEVJECC7qUXU3MEb+iuw3MCcuri4gJK97teuXLNIAB0uSLBZZ9/v
bKBxOrQDl8BA6NHTEM68KzY1Dm+7On6qY7NbSNwluanHFNrMrc6T1uW3IS4KORhhQN5D27Fl4iv1
PiDjscJ9qvLKyxC6ZtpY8J7s2jsZoP5gtPEvWlxCwQUC7KDElfB6i9QMbe2FX8VyWtfL44TbVfZ0
rrYxDXYCqW2ug04yWnwsluGZ+Z32gYaiiJ6rlr5rYXIsY6aOVQy0bqx1e9CCbLpguZkVV2nVGiKh
vNstpt37oAKDhgu97wrcZKbyA6S5zWZ4Kjlpdh9RpsENCkgS2iDfdabpZYfUBZtrcCPG7mKoHJhf
BRhZw1Lt61I1+xVYyinKDyoiZ6qLwoNryE2QW5+tC6iXeqiA1aElGWeadkOYLYKPsuPmHkrjzrXo
NorsxcoHLacWiNLYg4cH4bjDM+nTQUQ0mZv2Jmb1GQwoLlFYgddixtNBi03plhSvzfNESaaEOi9L
8Fj4sinoeYHVzgILlmihg1xDt2xWHoywFWgEUwn8ZSwSbevDHNNCgqHwwYtt35BdOQfPqCiAlwYv
dHtsk4VFVUJEsRPdgKUtFw7IBm8L7Oe0WspAsmKOpV6yDqoiciBHPa7GXWNAJxXTMQyGaQc66Xqc
egmBeQnd65wsVkszTvd2zW9swd4KVvcy6KLbzNkGSbBNHlbm9yFqceIqfauWysqlCuRo8gOkuO/7
Mzrh7ajqjLs6BYel9e8slF7JgzURfLkMq1ilyqY5woHEHTvA+1SnwrFKVkOeRGbcD94lKorumpif
2ToOpXKPMyC10mHvOX8EFjNZvGaOqimZLsGiUHNQJ8LZj9PSvqfAyMCrjN+TXOOEGxxCrSFztjbz
JfEHHIzNplEzZOgC+g8icdvPm1Dg63UurkAFqzRQ7ZBuUU3OIwQ2ZNN2KW5vIQs/rCX5UBRmU6tw
SK0VWz7h64UHn8JAN+A3+0oGdXW9FgXeVzHaTAZcMIyJlRN7HAPfnZZOf6g4y0E2qzoltChvBvCa
UclOS9EGu4UtNVyb9JbpojwbY8yygYDzZEGOAhPV/d6MxbYSYMpYhkcgjeoDXwO6a4om43nHL0D1
3AVgBGXaVfdBr/Gmbj7l0vjzRpG3fhRYznOTopmlS9mdFmqMgTL1sudzI0mOL5GarlHfXfiqBx8P
jsD3WYvFkqCwxVK1+A5GBCZjY3tjh/VumruD4cN8wCG7YtNjgdYLqmsobB5sXRPrD6g7syWo4rzw
uRy6Fklal/uSzavUqnk7Vu6KIHNcWgYRMQSJ75Zz7VYQmhTt8nLgic2h/YPHB9EYLfeybIHmNIKs
sh7ZRRDSS5J3t2pS22kAv3JC5AF1/QWPRiEZy41086Uq/Uc197e2m5Km9/mZc+YAVgV039F+CuPo
8qqbh53n7XvesCrtRR5u5wJViW0MATfJ3Ua6vEAvdBLEt5OQgMel6x5Hc9/pctq00TjIqqrjVIUM
zFSQwodgbKG0TMVp65XbML48+17gA2Mm3FQs5WDYP85mkCTyIzTI8LJu9Hs9RonmBcSSE59I3j4u
mO0wVKwWh+CffwyZecBl9+LIt+dr0ZQJ7sDtY6iCoOmSCpcZXbpD2L24WlF+HdfDDoPWjizHm6Dl
d/linmeDV8nwQlJGw0s+Ne/5Ml5OSleynOJzUfTX1scHTB1YGdD1QdCjKFtGpu/qfmM92LS+bYBq
jI6k6wgWXLuzfTfKqHagIfpBbMCX2Zjen/Y5q/YWnN0kAWp4OajxbbWSizzY5vyU94cIqzPer3vD
+YUIoPmGvLdZu5bXcQRHuJYpSMdDF88uaZYFbNFKej3djYK9i5qaZKCPnLTgEPmHmYOrS1b+OBJx
C8q2kBGZzsBE6ECOoA9T178fUKQToPiQgqPOgrU/jXFOUpo7kpiXakEG08gymKptM3cBbJmmc16f
68XNiZ8alnV8ZLuA5BaEPE6MRS2kYtVse64Osy7QcfYBSZsockkVL7suEn3SNM7LGvVnMdkuNTkN
yQelSzCVYbxGeLbm80VckU8evI1UQ8UBe2p9CgaIvpaiJzFyEI6DCmVg752H4B8RLlKYZAlZPOm1
ALIF0mMT+1pSUX8AKbAcwJl+X3L6Ph9D8MYnIAp0uKXLzTCHmWhyLckUD7Ib7UXIYarg4vNchTsW
6lvfBZnhZEvHZd4HTX6+FJCabIWOAz7gpoGR71E0s5yFFdc9Xy44TD1h2BIl0dKALa2GSxwCASxV
MZ9W5XEaVphbAbHnDTHJGrtPVRAsCQEWCyx4DwGxX12clCzmByCNvVwDcTWF/tKALIGMH48w97ua
Pas2MLB46tdoz+l0E6nyfVTXJLUsPsvJcqDav5+LnmY5gVJmaVfL6HNT8SKNiximOH0hG6Ie4RsL
OXFzlXftp0EjCBlzX7jZJ7QM3/J1TyfgcU5Cn9MyDGgNGW8iCfM1iVt9XQX8MV9rLqN8fmzYcBfn
/hMun+ep9Rs9jli6GN2WRsOEbMBhCsOM0FS7Go00ESV/BMt+zLwWe61qltWkahMYHmWFY9uoIgdf
LGeBwhesZ6ldanVWEHSZA7/bmql5DIJQbYayfobh1LLNy65IlKtAbTgQMzTnG9bBbzY3V4hB4LWx
JclQVPNeaFTsxRJ88Pl41nh1ynAAhgvI8+BdxOkHtARPKliI7EE5AsEak4lxu+WVvQxczA51bSUL
jd3AiEanSxs8F9W6K0k8JQua3uIk7taDD45owXtSgPRZW+HTphk2nJfzdg1UJ8WqIQqG4AxozL6b
doMB38X2t8tYnJK+/NBE1KUOdbdhNwXZzMCeodHZUpHbuEbpqpxKShjusGAlx3neBHHj0kU0XWL4
VUs7sfFLeIYCi0+XMQ0QqFOgVGASMvM0tsERTvp8rUmdtFC1kqvIOmgH/nRsx+m8H0GCBlUPTJNE
GZtxnPkSVC2MkgNwD70v5MonoCkGBBA/LWz7iEZj0qEHPqfiTw2MRxL8MoQxxV1Bw48VmKwwsLyn
7YSkWkFYun7a44E+mpbopMcwIDLFuVilERYfzFhvXGyzYUUXq6gDcGrBTy95iI6ff5DCATTd0kpn
8imtisqfTsCuvTc3MA65J1NRgX8Doa5MBV0P31aonzLKqEl9vlRS1xio4wLmdds5vV8msIfbhqZY
U5CNnJAD+X/snVmTpTi2pX8RZQwCxEs/MJ75+Owe/iLzIRwQoyQQoF9/18mqrMrq233b6r3N0iLN
w6dzQEh7r/WtHWysC68jb8TjTqynakxcm5kMEkCXNmsdJI1V3ZlQXT0KVbribgqh3M1XFZ2qGcWP
J/ZRWPfnziGomwYLVxAyLaM1lL/V4ZntebG2aJA3DdTycKXnua7a1IwjgcHdD8XoflPlOCd3Rtlj
tSzt7fJSqeHBleWPNSg/84ehyhbijHEYMIhJCfe7BjsAit0mDBMxeRARUJoylO6+GdbTuLWHyV6C
eFx1Hbc03MN8RvMzkIey8bYnLxRfWyCas+4hOJu58nInKi2S1Eo8dD5dj0O/J2E0x3STJrU39wgd
PYJ3ONrZcJw62h/cpvGhVRDUIyjVRhqg8ERTUrhzc/jWIZVHCacogabw7lcDFKPhI4IseTRsPtSh
QEPEsR8OVL3b/j4aeXeuXUWw2bM1FquCH3PvC8injucMe716l8Ab2MMidxMugMv9Xc8qmgjs9DGq
gcVKBhcuhhQjfajQpqmFDIdRwdkvt/Dcji05Nk1wBOUgd9oqRcwcJxtW1h1ce3X3vDH3dUAfic0P
rVohQIg+SBZ32vmyK1O1sSD2puiNN0VYD0GyKegLyrLfBRmeOVQcmGZ1GG/cQb/ieiVUObgslWcf
IohMw2CfSGjWNBrUmN5KkeVo/G7dSdOh/SfVQ+AtX1Y/VKlyYCdG9URP/mFQ/G6x7Cc+WOAnfMtJ
VpkhQ4Mt2/RDWgk/WXqvTUcHdY2KbBZvR1SYWxLM60/fzvulNSS3y+hF+2O3gx892BbUNhxIWy+m
ZEWXDAm4+lqnmR+ZgKjVTMFxsYfhXJsZ+0/wB6DhvCjolspfEs3UndPUJ77WCp1v9DhsdRPDVHyo
jG1uK61NRt34mfCXszM5D1jPebsSVKNbx2IpYUI54VaAUXi0F21SxbwwayL3Y1srGC9lFowiGRSb
41UtLHatoMw2h523zZ1TNTc2NKQ+nV2Zot/AB3YrEMQCC/QPVunfEJuvYYRXW1b/mHXwzw//1/nP
AQp/fNu//v42LeFfHz0NHf77H7/k//qDbi/nnz/pX8n+FKzSP1/r7YP/xk79yQr9J5/8j9AphBL+
H+jUX8Kj/w28wnf/HZtyvb9FINx8xL7AIzrIIP+JTbm33J5LEZsMMQ8AnwJm/yc2Rf5GXFA9gLgI
Jd7te/6kplygjYFjhyH9k83/80r82y0FN/Z/oKYwKAIM8r9RUwTh2oCAIg8AYjnEAdX1V2qKa6LE
RJY+FVHQ7Grgr8nICMqlkcSrjeVl5bBBk8HpTrpxOxTNPnk1g7wL/Lk+NpVdFkZvEPVX+2WJyDfI
o9NUVb+0KodXWq7ZYMKXPhJbMlq+2NkVlNhukgnhQF2Y3Pp0g84QAHcqH3wrClHCLxQcROxFLB6k
NeL5QCE2VjDElwQKGNzjyX+fF2KjRez02VlJBklLpm2AU6ihK+RC2v7qaZuHA7+L4ELnWP0eaKcm
NiPkiN4YO1nx+BY4D9u2Xu5ZM6HO98JY+NM3nS2WKkKjB1bXdRKhUEZLq3PRkc+hsasDn2eW0hnK
Gq3Dn9EJg53vlHEJoxFZF+cY2tBvtn5FLWskCrd2fK1qNPAKGqC/wVLmURxxLw6M2psK3JVjDhN7
sU5OBS6IfEfuZYo2eApvZXu/DuuxpzqzS0h0zbgP2Ja1akyEQKEXzpmrpxQ/sOhQX9r8SuUpjMqd
G+oY3Uhiwa8bXDe1O75X7HVC3RRAIbODLR2DfQ+xtpog0kHJ4a4H9Gx7ZHphx65c2ieCCnJ2F/ul
q2t97V424r4QyflFrNMI5wod9xR+6YmSOFjJ8toGqs9aHPceDyKYBVhSrLpb3NGCX4CTS6VjNEyH
em4h/E9eoTXvU2j6c25VqAxXAh1oWBasNYj/mqsZMieF1uZ1QVLC4ElWNePIl5kHNCpcgG7JvPQe
xTzEwpnhh0JBwJ64usm8OneVzeXBEesn3+CcLYPcCgNoJxlIYz1hx9wGp49NDSfcdXAyuX7vZX5w
Vc5iYbEBQ6CPbCsvdaVir6zSSX+ZoIP7bqdyKVFPTWi8JXROkzCzZVSA/1nPA0RJDXyBOIdo00kw
1uixoLgvdcoq9KPajT1t0EvA0/Ah/JY4s6HAeG7q6J/WlbHsh0STZ6+cdsuUDpLE2jwo0HZR+YnC
MaW4W9z/sOBczQEs8gHlrZ1SkjYVjYf6O/R4jqMihhMHiRvfDdmwMgplYwt1ed2p+rD6710/5cMw
75kPQCCMLX9OxujZ4fctdPDVD6H2osYpl3QaC0l2LigkHhR8yT2nTVZRtL3JHU/kC2yednFjE4Jk
tOHJk7fe/+CEJ9F0qdtMjk/d+ErFhJZVobSg0M0PAyOJDu9BZsWR1cUehRoboWiNTFrrX5qwpBM7
RDDjwVanOjx56n6EhQPeL23Qxdtbqp3XAbKqh0OwgpRvsafAlnk7vOkeThwKUxX06WRqSF1l0hM0
pbhqyrC0BuI5/kigUrD6662AOgOyyoH2ew0jNHths5cgBBsDczyIe3UYtz7DwZ74YLzaRz+43+bC
mU52ffSBurFrECxw9be8mlixkmIBehn679p5GEMVr9yPqy0PahT/JqtQ/qJIg5+9jyyWuejMIjoW
nYoSa/RAkHZx9U0iVOPTyZvRIvQyof2xqb/BLaUuFHw9orp/70aW+sOViYsDwsqCG2UP2Aw+hu6x
7sXOhQk8wvz2ZpVA7kx9JaBdi3zFpXHnE9tSEcyJFb5FE3DT+m3EpVl9fA3uyqBtaLb5DKuPUp04
LnykLZ/pq5lo4juXUfHj4I2QoOtTPwJ/hCui9qJrAKkeOCAxgYXnHEvY4OxuvGMNvMFax4t7Xu0p
7eVBbWtiaYAMxwU67cRJPJoHayJAZtrUkseQPQHDiUPs9z1cxrV96oB4NaRKqvFxQz8jv4yI8ITf
iepb1AcFr3Gen5vlvEW/mR4zp7y1/hBRlwzgZuwtgKuMnfvVr3DbBRzqS5l2vyPI6P1Y7Vs8xLIc
UstHmxr9BC12FyOLZvUTP/htVyqhC1oyvAte5qI/wOyJHfJsrwXDcQYU8sB4VrFjzZ979IE+fKHG
zevxZ1rxBuhFLbuB3GO/i8WQO8EYs3aFoAgd5TBQoLusMD6FNWDtV2wls31viSy0CACDqwf5QNFi
87JBvjklatH2qyzHZJ5ozIaXdTnaQU63wq4V9L4OOEYFvd+BaAHUcfxYa+wdubc2iejAevUJisQ4
uNNbn3fuG0BbHLSx6+scGBX0sCE3YI5nruJOvKzKScZu7zVPJvit9K5s3307W8T3UDcplJpt+go6
klpwnUYFQUBIexdqZZLQ9ID72idVr+MdHR7CzVY7R7Xg1YT+2paxTNGaBHtngyQY0tpJh0DEAq1f
pnpX5T5rqwKatZVKa4YINw33TYe32Jrfnk1+QejeEn+rIRrMPoP9cl3UvA+dmrxYEM7GpaOJK0q4
rWL7rvyOvihdBSkrxZuchyCuh+EesJF9oYtzWAbanPywK9aVXjzN/ed5end7HmZ963ZAbhLeUute
BH35QNqvCF7fzl2xVVlkgpMN/iaGBffTjdtr0OL0tOvbHbwf2gGXM3hUTNKimoM8KNUvR/fqsxPg
BjqIAUR2TQ7EvItdVO+xVdlOVqF/zzsbCuMJhEXpiOs2P9t47AleiBfW0JrunRoPQ5jA/Ytnvy9q
8ujaMxSlfW1DRbZ3ff/QN6c52nIeGnDXP5QXoX23Dc0TwOI06M1Buj9sYngVQ2GWnyncyeVJWCfa
fhOL39e4vDlB77aIFxAZDQ92vQe61tNJDf1yCTRQnykOyINCjVj62NygXTnNuV9fIk0uUfRuQZ6x
9Iarcbkdjl67pJKSrKmWk4S2Q6ru0Nx6IL8Nl7vB1jBBaogetf2rle7FdFUPh8DaN4ZFie+LMS3p
gG1eJRNVAQAXJ24t6nyjLQU0PDcn4MCcVeZO1GpfQSpEQQRQmQddlUNP84/tyscCJ//rZKWqFcvV
nyGiU4ObU6pgx9GaFk2DY5jZp7pvLrXGfrdRNKyDs8SeaYLHdkLpFQo/HSx7jd1xXPcRDLAR/Hk8
ucLPVrPwdOF2eNda/MQYtsANmzOeBSd2KW9y4W1Ju8BnQubhhY56OLuzrDLdgNiaDdABAOSxscn0
wMhFLOVD3U5h4ZRqSb3eAJbu5Ia6yIUkMAVX2YFV7MQyJHUdLHl9cHoXiNhSuckNTVTrNp5bcBgr
4+OuEs1nhGDirSB2CtR0UGiUwZ1K58F6qiZwks1Vlh04s3DmGbcmKAHduwNFDvDz5+bb6yGaG2DG
vilUIzZ4fe1vB/SyNfQbLIgeu8eMF4SrkQrqvAy1v2AN3eHNwTiP6Jo4U51LhvNdSnuLgzlSeLKH
Q+fj/QhczqTzNh8Vo1MwgGKx6iekF6rdCN8CTg+EjUiGfWKUFSUlh+rd6yCmcmgBt0Z7axpv3Qkq
xdJeVW41nsrCBvgRhKXHzl92a+2jjqigsQsIf0OHox8w0q9+4vu5rQ9RCZ+pl80SB+hG0p6tz9pD
/7BQgEK9JG9IMPnA1IBNVxDDHefZtuiJAA11Iok2Q3RvXj/N17X7HdDpbEFLmzbAZxA/sQ01Kq1h
38X1vHQ7g04HHIsoU12TT0/DJHLb5uKA5wFlTSjIY5NwgXvJvfJ9Ksvnyt2KOWCi6G92Wt9YCW7n
c8MFRDUPgJIbrlHBG/8IGfhTS17uxyXYAxQGG1QCizeKwBlYjZ36Ava+7AXWCV8aVJsjYEbA1Xk/
dVeL2lBPg8MWdBCMV2vMHUGvYA5/Sg+S18BJZlXKSoDitzvReGVariEIhNmq4WRLd2fz7o4oMPIa
pETUWz+u1/x0eFBPG/x72UkJaInoglYtz4VApe/3UBIDbMBVZB07Z2uzwRnefYflZVNOgEKwFVYd
Ei59tdIYbxi8m7T4jQpt94pAfwtm/bpihEAyUkZgoK3dsXKPg+mvw9ypoyMJyXjovjYAu576epY7
bwT237kU+rE0ojDc+4RlLk8bNOBkkdW+pvBFu217BGgFFdBTX7bw4bATuAVUb6d6ghQ3L8K9rV9s
oIA+Y976IzSYU1QH6mEMfJgeMKhdp0/CCNpntRlvp/F/AWOKab2mq7bXtBqsLQ2t12oSfj42KGiR
LIDADDS+MaFO2BryI5XZwPp6V9oBxCiC39qgGGzofVWFaPL4czsF+8CvPmbJH7ypLlEGB/qBu0+y
kaj3TyUcn3hqb9J4U+eV13zWlUsOvVlOUSmdl6ZbmmxbAMSC5j4rFX7gbEZ/Q1W2eTDex4aOMZce
ehw0SmFfou4psSMr9ysgRsSYENDFDpI19kDeJpQzy4CbNfi62aNrgxBawoZxmurJm8HVCBGpDBIe
yVfNC7LUNM82iUKbW2WDGoCGx9FsOXN8gBKbOA7Ohfc+T+ERTAfdm6STnUq1V5XYOprprYNGS6Ja
Pq6oF8vSHu5EF96PtdEvE1synznj1UfbVA9he9cYkAEWX1InQneKjZ9Ew5wHtEUPwfwJ4CZjWV0f
Z+mUCRYKzxc97zzdfLhjbSeENGvag2WXU1BlUgonDcv1XYN+hB3W53S531xvSKkzLYljkIsJOySq
eONe13n4nFRTgnFqwGl4QGj80YptOSLUYILqQtknjhMsB8BUkjq8cNppRlXWI7EF8swiAY3nwLx7
MPiUPwSX2V7lnY1nD/0XPxm5ZghX9IUR9jdvO5zzbRAk07CsZwOcZ1XEg9GPRbvMKrp01APFBQ6/
tXBvnPUOPXrAArbzTfuK2sw7UF+5mTZlABBQ7AjycbtZw7w3RmRNiLptlc/W1DxZuCYHmFAmRnH6
ULrYmmeBWBK6uLt67t+9ad1vDddAjnkLx3g8u9VVQFx1yu5A0bggEnYZ+fITdUodIhnt1SBeFpxj
OAtIt4vMGZzsM5o2sPDmnuAQ6iVgbx1yiL4uoAoT4hCorbWP277+bAnw665bfyYZ7FQ1TMmsZxv8
tT1l1K9+KtSuxAuOZg1f7JJ3ySTHY6PhGwpUS8yMX3xG1+Zs0BscfigNX9POPtoOKgveW0WpI/dV
z9OY69Wt//5h66CkCzeWbJbrXtrF0jm2RzD/LXXSdqg/bxxpOpW9uI7oRGArWXdbtIE7QPZtjZqi
vC2+1rCXzXew+TdNl1gSSUNT6oMVlt1ZUlWMyME1qPsw+fZbV3hYXFBZvls+jgsiV0NDGYzmM+X8
M9ShAwc4QOrIrkixOeSuWaLHANm7Mbgg61hmbaeD1A6nR2O8pwlBu7w2d+MEFJ98NRXUCFh8P3yE
l2GG8Lwa613XIUyFEqyRsUeWLf4DMdDpdqEXYhMs7ffBEDeFCPTp24NKjW+5F9lYRwD51xqhr8Pq
Lg+bXYf5OvjnxW3vay8CvycVviGkUG/s10UF90gYkKIW8tKifWTKSybLFTmHOJfzTgCbt73HxZnQ
oEfVLmqhKDTqq+dmLwRY5CB66bopBTB7kWv/W/IvU7ZvXdS/a9b7OZdIggC9slPN6ud6A8myEtHC
gPb6GGDGvJ/D6XOTc24oPSvQTXnt+lbiX8uuLQvK6xnlPjACC9pOEKLoMPAseDkB8/XXEgkr5h08
+PG2FxTMsooWmGruDwA1LZn1czaWRddYoENBNa1blDE5E8QboXBCS8RDMosqHv1exJun9kskhpg0
C0gFVTtA8nYaQFrWzPPJcpo3Ur/aDooMb4lMEawPtUQH3GugSNjQBd2PgfeKGOJ3GE4TQkH1E8Fi
NL8Q3qhTp1vmmHdO0UTzHe9/6rG9weuVdwH29GSkqWIlZHdCkuC4Blh2Y/l7nZR/IC4sf93C1Sh9
DxzQCEnRqLe6pO/ICo95q6flcZoOcBnOAZA6ByzijSeCbhDYXRby9aO0vH3J1FDU67Cf++6KGBfa
5A5ngvHFHdbRHcXZnLfwWgxK4q5y8Wp81RUepFr08Yyj81/1EfG8HVQnDa+8iY4VLKF5CLv9sNGs
6lwGXRGx2QFiSUDaPJBDuZ+j+UV0Bjk1DxsvA1VTO01BFbWLYH5jkhVsQgPNXGzyC2DC7Q3hxTYl
dIReRy1oRQ7ZLzbSvnoUKBbb5mDd/kCncM+GHXXnX7hV2OXboCqERDykBZPWQpTyFx+EDkd59Mcf
ROqrqjeozz3CHbpP1GhVeaSrO+Xzd2sFs0KrEABI3deptVol+MTazcSyvnu6w6qbnpARQf8YyCbd
3Olz2Jy3emuGmxAJxWDUbdraXcwidGJOFTTxOE/X3iFvZTQk1hY8D2H5wSo+56zpNDJxkKwNUImF
lFtqMwHnc+sKy30lNqRvyKe/S9j5semdg+SuE28wmZPO3q7OzICVOd7ZbRxoZJX7HtTby7Ytp9GZ
zzyCHNmJ8SE0kPRuevhmh3UWTWGOgMeEW9O8t9GMANEA+PDFWtYmlsph0IvQjxkmvi1npAUpUXzS
GSwhxVuxI/cBv/bXUAGHqlDPxjOBMzuF2MFripaF1dYHnErA+uS2RInJJlDLBIgMsIZJIMqZN/X8
xFr7LMTr1qHHYz2i2rIHEe3LVyEBSs0YLJEG6AzS2RnXIyzh1OKzwPaBwzdo6a0XHVOEAy58knu1
4EYQPmaz2t78UD+aAQ1MFFTP1vzaVICwjOFWUcHdXNxlLewR3qwuCWB6HIKbT9nVr5KIUMjZyIcE
hlUI4SG9fAP6K80GcHNi3iNPBaWLBHas2CQSrQnK//LJHebCtflaBBFIkFCD9/ThO45tmTc4DzVo
vf/vCf7duvv7OPavvw4q/3No0h/DEKL/cZICrLY/Jpr/xQa8fcM/HEDyN4f4MOwwM8EGd+NjMAHI
rttIBXwGI2Vuk76BYiCKDnPuXw7gbZLgbaggxZH9hzn4DwsQw09sG9O5wiiEd+dhsud/MjghxFSv
/90CRNQXc6J820d1QLzbDOu/WoChY5ESU8kBYbHpaq3TsZFjzql9lM4jNjzYGdhjXQ8N8hLmzFWH
FhQ5Svss9CoIFRzM5vfEIYt5qP1Bt1hINWzIubBg3QUzyXX7iwdIbMJeQJs1xRwKo+cOyNvbIOh2
fYMa1byHzgexLmhicqd1kk1P+W29o01H6B987fQxAsPmM3rvzf3o3pzJxJuy4KpR7F5fIlA42Fim
kU3T28vN8ygbdQJSrPAbPOymCOvqWaS8e18nHBneltPxYRSv/cwf3rvyCRY5QJWzG0FHL7zp6G0N
MtyoMR0cg/S+V5cOWz9odFdBpUSlD/UugCUTybM13vvDDr5bat0MAD9m1nvfAvfb8CJwEE087RHK
GMK3ET/URdY1eIigg3lpPX4MgB4Jz9m8mxhkW18dBOL3PaJ8sF2pPSBzf77FxiigTnAe6IDtX014
5Jhl4MiH0UTJwjlMUQiKSHc6PwhfTz2U9XH9rSXGMFjew4yMFqnAwstsg1vWq9OMAJgJ0gZZG236
DGMOYDzOqEiRjSXQ+nHTfCexJyTTCN4jevCiQ1kBs0i6v9xSJaG3Z2W+LSz1KIg0dXTDs3YxJYC8
1t3X7fhR+gBKFr0tNvTBwH1arsLa10YkPoxW5LqxxyHdDhnHsDBRVZ24mx2XEQD9msWgSBJju6iU
2rPr3ndkxU1Y0xADEWwPr9Xeo47E1QWTVYl0oDzVuw0lYgTavKV7yRDzVu0ZKduknzE/oBOJzc40
eEQoBtQZTnJfn6PZioPGu23NqAoeojlIZmdGCQQvpjn1KNGsWPA92saY0yfIZqv37BH/TlfzvfGu
EdjKauwTu8KlggokT5TrO1NKHD5TskDaNLfSv0RUojl1xoC9suKBmv0oB9TySNdBbDyF5IWz+6rG
0I5cSmhahUffQSMhqoHOFzAelLYWj8gCZJTq6MHhU7YCdN5cxAO4ycb2mTZYNM2S8HXNbIBj88oS
tiADB33F7su473t0wm1cwTztvSjB9Ii9VaMpre48yB9OZTBEYYVJDMx/a5Km/Ag9VEapQqRanyeM
EkEoB3U2GZERmNcKLFBihheEXzMBJyiI3V+0ZJdqXRO3BjfW43mFZLxG3bFFLrt1P6T58dxn0eIn
bncLMlpMQRkVDmxrH1pHV/gwgRAKQFwCeomnciNFQk3WR7saKUg1it20LE/L9O2pIC77dafrV0pF
eoulhFVTDKF8tZAp7eBhaftQjU5mrde6/yBRf7IxCUKhjIce4GM1yjbRannnzWEavyrzGcJBcxks
SIalF3223r3Z2gctvXjDEACGJTXiegfD861gle0GmYwclxpyjR0emvLRB8Y39zIfnTarfHeHf62E
Y4lqlVjXzUFvBuOzh/2FnrCoux+NnSi0sZbkwV6brO/c3Bv9fTN+qtBLKt3mlMDGJjrznQip6ueF
6INbTXC47zl448i7dkGVr8bJzGwA+SFpie2ilKLQxjszFeY2ZGjSyH0NvNVYR+mWQdzUC0dhqXZM
mk/eISwbvpkqGE5SLTSGbPihvSxAs5Vx3WtIR6WbTWGEsQNOgMcFSkzuGsJi0CkkVh7GhiwMdZbC
OAMPmcC0GxHPdcKzHy3dhWBwwbKOY+EwBIr8YbuTstn3o4NZORreojHfxLQumtlghSZiyfNwsCAy
rsh1v9mi/tI11Bnfgj0WreHB9esXF0PKC15aX1EVHEMfwONquUcVsGcoQrLoQwkxQ7bg4Xzki3S3
36xHSBAYDqMijWEoZdq7PHe1peJ2pBay796W3bgTZ+Uit+n820H2MEYKFRkBv1n3TUTrLIjqR8y6
uBc12rTOmxKmdPA2AKmM3G4E8gdrUTh17NloePyh/imRxdxha4cbNTcj/Gf0NsTsrEqbpIwwgqBl
67wXcV23PJ0Rd9EC3Mg6+gN24lnnFjJrMbl3W3SOFUaJdMOh6tcmDSe4X7JzQLvVP0okc4TRDJGN
sMLaDvZeBPw3lLsJV1CMSDFt8xyD560TAfknnqZC+a8T+7ViuHFMpwZKZntHGERK8BBsF63ye8tC
aVWZqfid2dY5breoQ4h/2VccciwV4sutp3uMzPisUJffRxgEkKDTn4tZolVYwnU+zKP9e73ZxkJg
Y2Tbhdl1jho8zMKqLAjaoTYcL7MIf7C5iThwJN3T2mB/Q+qkrUX4MMv2EjnY7OsIeRRoYVeHhbrw
1Lm1262oXQPAsAMOM2wMRoOZM7lGz83ai0Mbbu9cL58IMq3ZaChurA4A4SFCPnVPKNTb+LYy5C0Q
jCd66l4Uc5+N3YAZFWAl5RtsWzwBkcIm5sFBsbEnT5gqtduwk/gLovmcVK8COkPnAlDUxkyF5po+
W7oHil/i+YgQJQ0ho1WYMnPkdavyhbovZRhWZ16HbMcgfm4wUEVXzgdohrHCxYk7DCo5zCAJSslh
qMkXcK7tGVmb18WnNLUgE7jIL+9bJcVuycQGkp2VlUmqG/yzYM54AerpgsPwwkhZXZnh/oU7FzmB
bRAdCqRo7T58EWB6Dh2+fWguGQJqN5cQR4VnJZDtyqyvhpPnaagZLayKqUEO30Z8bENaeRdgalJc
ezheMNopUVhT+6gNHknFmoJLmyKHSS7LmEjXRqQM1pOdTsr2YaRU/sHfPALjemoSMsKSYQoN+Yrz
GF+GnlPW+sR4+RKETRdPJ4rEBI68YMqNXkDT8gmKDnL41Uh1zidPZHh3qAHFcMC74zA7vyPjPpLF
DtDpdVA89HTyLQ+zTCIo3XzQZz2Ive1OOXJycDWjDznTiwtDwpLeHf75p9SbMBjGcUFA7Yg6UKbT
m5M2YhLSgsPIdQfUQke/3XF56r09xayXlcNqlmvSWjPsXnSnIJ3ASpWQQSpgYAag94cZMZXnGMxX
JTD+qEeICzumv4RpOYgraQ9t9V45X5im4zm/vegaVQVEYaxtmHLqkXaPFiQzdBRXqVy8yWtX7sv+
FNlWYTU/Ab8003jpdIfnpMLMhJhBkJlh8DuH6b/YO6/luLEuzT4RIuDNbWYiHdLT6wZBShS8Pzgw
T98LrJn5p/sROuomi2JJpWKaY/Ze39oToqUFboD6jcqtBGMaCM2V5X4hyIRmfk7grWM0YgKx9rox
bLIy3E+YAQovyAVGFVF8KpT9rYI3b7ZlnVlFithqkkj0ACikvbXJx5RnW/RfqsTGMAedQoiB11dW
UZA1D47QztC+VZxdhTfDI/2qm9EP7UujdceOMM6tq7NnW8zrhne/WlA6s/1efnSyfcTpdVyqUOGe
7MGWcw7ADLKkWNkIXnbJkUqaJkfiW9+rW3tRhQzxyRngJAijzw+iGqvB0X1TUQNTRc5SPZvaQoN7
3g3lnB/Tmci0i0UNrms+PGRFqgYZaIUbzyKl4B1Vmq1SEkFbEATt1BXKfuaDzdlnAdQpY1jvss9A
0XZuUW5bci2zpwWyPFKY3I7u3qzFjQLXWuMzVII0teE5FnQ552uo13ssYH7kHEihxCMWKn6yFv8K
94pxbFZkKHWZHujHqRkFBdiWUOqb1v4dZ1ujH/2R1yofBTeYs+tNm3n8k3XWqsu4cBGxifvvnrje
NHNJanPiE6gRMJDYJik8P22DKPqU7ZbcuVpblEtOTn4G+1u7ZnV23F1mv3W7VqNRM97n+NEDwQHW
KCB1pWaxyr2GtrKOOPF7s1hcRauwWD4wJB0ToDSdMkdybUIBQiQvqO4uiJWSAqDZcQHU6BSPeb1S
negaA17J2tyFJlUuLZ1fe/A39uVNakbrLoc/Cm3Sta7vVIdmim/JYMIx8n9BmYZ6li9Gut89Sq+D
tFEzGZfIumnVrcYKoig3NXq45k3C+1eOeoi9YzNoNOc+9LFYQ2hsVWOHxGWt2ulxIPsrVWBu3GPt
8MdOTqFD1LC9u5RqOsnfGv7KYnL3PJ81sGHSdJx6s7U3l1uDztqkhDSd64fMpie7vkhzPBpgS3rs
7Muu9lOjPKhkjZVu3NSItgRph6p/c5VqZ4yBoQROTDMUJHAU7+xeq37p/to3iszs4ZfYPZhJtFJS
+5irxlHVz3wYUxuDHIY1Cpnrokj3SfE+lReI9wP3ncqBMxo3TUVYOvplRxwIBiuow88+9dbcNqV9
Ndol9qVGW815aSKUObLZJty+Gj0GOeJd61a8Au9WK19MGgC9Y2yr6aprWGzosRn0b8q6P9RcLzLj
SMls22NhAkJtB865M61qcr3uPpHyWXeeR04+Rjz4HkynYe8B2vaKslwa6P8P5oGm3lSXz12Rkn6I
Vjld9rkc1x01wrGtn4RiPoehtkvmr7GxLjo3+HHrLXHjmUDrGDj8rxraa8gqYcaLyqbjTeQIX7P3
GSWJsVY24xgUao9m7IHRi9zJ7xkmLBeca5IuxDaHz8Vr9mPbg/sV5Ez3tVbv0tTZtnYODZfH18go
1qVb3EbS2CEUaFxdy+JjcAn+RvVB4TPQRPq1GNKvKmFp1yISkpFzasoiGA8Gi5eWXiP9qXHnvRP3
O6c7zSCIVkwYRX2px+lAsv8wWdZJP7R2S7Z+PjqOEsx2uPYKtI3c4QtJG7+pnlgWyG52TwsOooba
poC74oryqsbRAbXXvWZjNtzmVDSUSrPXiYrCiKaNNlMDM2Y9LOfZ6sSaAN5qSnSKsVP27qVRkMft
tc+2jqGuO7vehVnvezG7bqXfHRUUqd6ptLfUpfyeOOavgjyMY17bGLkVa6MWmdtScQR3xuksoRwj
Uhmp6eG/RBKkEumzXkbK33RmOE1SE4oiZ2Vjuhv1HMkYL3H3qudsNFETxKHyB/DGH70lbufeE2e+
u1whi6KiAvyRqvfIa8n//Bnt525+b1MDqUDG+ffFDv/mCbkr02S191g3yFumcms0uOmqvrqDWwTa
9Bez5FaPKFpwS4is8XcN1+BO1aEWrcZ20m5th4MsqK47YtFp4aqn9hznbDlaC3bZ0X0d3yaX9P64
HaLuCucMU9FSkZDv7oQuwNp5ANHjonlAMCnLq47NRpWkFT0MUeYjKfYqbLO9vN3ni8KFSXDmkAae
IvOYE3B71czpnumIgsqP1IP24KhsJTVn3+/Re5tyNYjgrqT5V1A5KutrZQzbIgQUHQ/2iGKGK5up
H3P0ndRQtq1xopyyaZAMTrvM5biau35SfKll6OdtfFJM60OLiX1GwzpzImRH7GRj5yfGQ22iFAL4
Mlt7C7DXojNi6cXaybmYRnQiy/6wqA/+thyxEx2/JccM+mR7amZN9eLm/THFs9iqW81q91XMswAI
CjCEBJJPsd4cnZAAjTOeKsdjJzLXXnch82mzAJprpmbmpfFeJXuUKMes8nZVXJ9gDDYpt7E6DDpY
YODNe4hOIG5ZYFlcjWttFUS19Kdq4K54M+bqqaYHmR4rqAE+FXzkHgmkyAiDJNsvpKzPpt6sjWEC
cTY4Kv7t431UEziIpy9ZocqMw01YZIhjwlWCxIMO71PSvLCPtulb6H31zlcsLo73XOgDVgkkLHRI
iv6A5W5Hec2GGFLe5yZ+S6jatHPFXjNvDPSbkVFtpznfyKLblkBToIhltE+TYu09kY2LzJWrbSG7
uxiIOjyZN7u7VvNy0RTrMqI8WpDvksd2esozyh0dwQ13sHcTP6PmZPs6GfgZhn1hXTQud04/7Jck
rCQGD+V4TgoLN4N+NLZoiQBV1lQmRMbioTdA78mrpFiVhLei11d3Mh67HFdNXT+L3D0TTMYYmtEL
flL1wI2hFNJ3LzEB4PRD1w94WbqDk/RnPg0rY/oTeRzZTG1X8+Gc4a5m1sEFv9HKQ5XyonQsLFG4
Hfrl5LWdu/uomxSUORMChcrsnoXjVueoUqre76w3AJkR7hIwnqzF5/emhYmfD9PvJv6bZ4qvG0eu
lb5og7TlcttJcPCgHCRdzHmljzCp3yq4JB+3VThCJqo2mqVqNS65T/i4SL+NHSsPAKJa0k3qzLVi
fzgW/kmPGgDL6kSFUSDDbaZrFrWoGlx+kpIl1eNCl94fcw5CVKIdmujdoioIp5Srf05Evj8WOXXO
7JoaRBgSQgqLZ42PWxVX90m0Dxsdi8mVtCjCSyTT9W8hZihN1QkU0vao2yiDcDdXVw7LES62dfVd
sfQtkhCUgaqxpTbEmbU7wJlue01Zy2JVewlKW2K5VAD6nGKpBX2d7xJaxJbcIapadaAEYXmFKQGl
CIzkQHzlvMRj3f46TOGxyy6mx2/2Nma0lfTZRigSKEW/pfxjggpZ5nnCXtBkcp/yA3dD4A0Zwb52
LxcaaLrUTbKKY6qQ7h8X59bUU5krByrQDbG3iWABp6j6bz6+dfG8T/H9KlLf9lR4U2B3xUv2S4JY
bVchn9Je0f1W9BwXP2bey+30O2s9MnLdXuqfEem9MpqpTBV7BwTe3jjs1eQRaB3nylo0b4qFfynn
CNWtap6GsT4PRIDA8dblAOxTrtNEnMf0mqBOS1DAVtFqKfp6GsuFy3rDqi7DgtN3xq39WJrz1s33
GjxDW6EEPg7iNCv52nXerZEED6GAKgJSuIJoYZqjElxh3G0QActN/5oO0zqRvPvFqeCI0VRBbZ/1
fOKpYwt2r+rUsHIeXU7StQj3tfladldIEfhjZSXK59r6RWYE08MPZ5srlJgiYr1w/FpxtuerKi0f
f0TE1anPf5vJ6zxMB8cY9hNxeJK61D5pV3v3aFZJtqQ+VxkOM7vcxvgnYRycU5ocMvXSVDhIswNY
2n7MMchQUqR75k+eciiIIXK+c7Bf20+oXWvKs9GYs9sEjfJLa3FUs/rXxyVFUaW/IZ43WRr9McR3
7j2jtFn1xaMepl2ufcbN09x+DV6/GzIOQprhm5TVXGns1fEdN81aiGTfJEETH9XI3jJS+ABks9YA
uVJFOU2h7ndkQXSEXbB4HWsPJl+fAKsYmhUb3RK4SZZMziaarTV18dg6k2JZpZUdAJZrE7uAOa0n
7dNpD4bJCoxssh9wtjSbRpfACuGLqHBhOrUvNfGr4iy6lHsVc1tQ/ZznJ0hWv3fBKJzfJcu4QVZC
gVyIVAJHWXm2kXjx4q80K3tKHOuYas1B0jYjTEQqdh3ZCfABpugBVfgnaPYZpQKxaxtKXNdq2hSo
cwaQWGCg0e+x7tYwUsUMZpT+sVD8eIREhHKum+eRk4wx9ZsRIbaGaZnGct4HhltvKQxNHFHldOuM
YYdOZTeT/qCkwp7RvElrublD12lj0Mn6TF5qXXh0b4rr5E4vjmi2YYNAija6E6V7Coy9B3xXHy1c
GZ6Lgkf7iGPM4e5TnJ1dGLq5SF4F7yUnDDd5ea811CbP5vglm+rQuTU1E2Io0Hka3Zk2wssFmyD+
1rU/wT+vKPKQYaMspsPrF7yIqW9H2BQ6z9em91m+Tc7Gwsb0Hva/Mbh4cvRtiHgZvVSV+ZS/z+21
Y80aVbgFxHkZd+pMVW91TaSFsC8OseNgvtnC8dsMBV/vPqL5cyj4cFVuULXdCSxslSkIsjXhU8ad
wKk4ioNEFs9zTMhkRjlCHvxjVOfXPKY6ZrOnWxMZ5G7fUAyKPNyx08eMmCpsWeTYamsdcxYMWDV+
zVwXzfR1Gq6evpk0G46jODZa5YdQTV7zZqR0oez8Y6Aw58Qe4h15cqMJ12v3lFtawCn96DbE+Wtb
3UI7wBFjCoRZU51tmSUHYZ0UEXgu0j3O/Bbrohm+tVwJ+pFsC1ksqo08+7ALfeSPTkmdW3m2uHqn
ynFKpV+O3oZb5aYs0hfcAqsKG0bvmKtyHNZCH8CRb2n27NakNnCUc/vbRuG0zhJowzDksOM+I7ZY
eaq5i9Ui0Ch7a2jLhP1ukmx2o3g/OO550Ihf2PdZcAOuKF9y+VPbcBtHyqZ0n20v9FP3I2/e+tR+
mdrxd1/AFl8AWeDNocTtwKh0nwLrRspjLYK5cChTYyvVX5wEjZh48QJRx9c+rrd6c9PxuKLblQ1M
hUp7O3yq9GuixXKVGy/IPLSVJWM+lRzoKAbLvxmWgy4rd/Ec71B6vIX87RaQ2tAWW8x6uLDEYcLt
ISGC6uZP16U+qF7QcveZ2zQQqL7d5OSUaRCbtJOX5f+asp801rimxr/2ppOQ4cEC/8MnudZNatlk
pyh0U9w88DqAwkqj5TKCJppqfqR9sBHu5W9WAkjjqD+p845M5ug9kwOJtxobrib/sBMr8TVLXp0W
sZm7nZu3NL+76W2aAB5vRaUHjb0aHrXYR/FBeNvuBa4pk2cddzwhzYns/JIYygnysYt9Nvn8Oyu0
7ahwsovNbacb8PwA65L0W2wnm6mnFl7CC9VkAKZvzA8oN5o9Qqnt1KdvKcbPirMTnTtKus59cG+C
AkdhP5H2D5Sh2EVkCFnfxZyey4UjqKdHAkDQdOmnN+kri9wUcuaVWegbB02BRANXa5cZac7S+KhQ
O49D6ad04htZHzIOG/QNjyoNh4YdVke1VYzEEN2nkjdGBJptRsfEpKnLBl+24y5vuo09dnsSJQcj
/FDmv9hLuZ+N7Iz1Gk3XeyEzSHoHrztNUaA0zlYZ5iLMK1TcRn+oaDkySSJybqOrfEbOk+KVD1O/
m+JkkmPOaHF3YLuNjSnefgMd4kQASD5vbUN/YNreZNO0s5wvXdv3VOsFGswu/Fand07zPoGfN6Nq
1pH2S62SVdd/6oM8sxaYNJPrmZtbdhHpteQioLNGgSghVYVJxcLgdHiMlnhwPfyqs087wWWZE16s
Wes9sYlysXO+hB5zCZb8sOQuHaodC4+h86rcE/elAt7rwAPAgRHKAduqE59dPUh+odC4LqI7+IQ0
F5eq+Kqsj3LwiIHE30rDZlmEN+R/62T4shQSJBYa99fYUc+iCneC97aif+OZimftjdM3eEm37hTC
q33uu7LZpzRplZSS5kj3O2ZXNwUBDI4Tyk5lQ6efuk5j+7V0XqLib0k6sA2vBeUwjB7XVANSY5c0
M+kPub2Ki467+aMi3hGqi+3w0I5MCijwN+WKT7ZsPZu/3bojFeahdIyfq0Vyb3oHz3D2an9y5ctE
+g8By6bhbDd4b3bx1yp5Do4uEHtKDbjLtyGEusXu2lBWMxfIG8WDAd3BWRtaxTdj5RkSgxWAJZKX
hevcgAPZ7s84F/3a0TZ9bu+H/OLU1cS6nu7jPN7o/XjAQn+MUPf1SvzUVTCFw00K5bcuPL9x+iOu
CaqZi8A9P851tdJUqn00WkXR+pHrm/B2OOmeSYd8O/FM4QKsYCKzN3/nchc3H6lD3sSVV7UzgAe/
dZIDLncDyEiKCeNVSVqOUq+WS5c7W0cYSGugi7JpzoTz3yb9rjjmNtGqgD8Y1BmuFZef4q2fn5cL
Ay35D2Hz3GXT3tG9nveXpOhVc/HhVv+XY9S+0OuXwjO2JCfDR99TygvN+mB5f7RZrL0+2bWig0Q6
dqOxH+oOzpVqFfBB2r/lmbpjhu+3o8C0uwg4appM6jLaA/A4VK8V4UuOG2bIDACKBKuia3ZiJMyF
DJfCe6BZyiPVp0PXVocohmuFKSfQxR1T27UMtOiGS+VgDomvxh+CJXjl8k+HlgdPi11d1JYTuK49
GVEfQASgeGv/juU2jwAvZntXu+Yh7nCVWsMucuOgsqn2wLDG9TlGaMVyFilLVtah8E9f0iK4Y6DH
i7KgmsyV1urbsHKP3qgBa7PSYATeJLiENRxCcYEweMmZa614csf+txGKTZDZ7WHIeH3Sx9yyweQl
lbzm7rCtTQYl+eErNDt6m1owUCCkt/DwMmDXqQxJU2E2B7Qq+ge8iN/qxU7lKGGAaSqWvdYpUiu6
9i7m4ZiyaZH+enYsg0Q5tI6iftIQwESKq7XVDjXsEN1JVCr3AVtSn9Q3oSEkcOCyVO3Qy44bxYc7
EEcq7AjJQ8U8BPSM+VTta/Jy1D59FOc40Cvfwuok+37r6MQUIDfCW6PI1cSBGURJPmWx99G6Eefe
YdUML1puUneDz+oHP4n+xD2nE978FTrdhKtjYwYFfcVSMU+MA/o1FgoAyssS5E9SqORVwxLQ7xWs
wmrogw2zAX+P859eIYyID3JC3jKXwD66SRhHlt9mvNS9mR2kd4eOI5kSBxxLMMy9lssnj9jpRDZ1
dv664EtlNe7aiSgV5FEJ2mm3GACAg3LHWc9SfwXy2xihS7aNqGyBi1CTcsM4gFW2G7iahJX4JbJq
H+OGtQWt1nRXd8M+FeTUyg8X3LRqKUZHkbKXJf7EaouZGptVfKVRMvDmKMnxo8qdursQ8Tmbxk3I
827ilW65XJMPl6AWIbGBJCr82k0wHzd7ZWnCRcoriyYhg5utLX3nYZu1F8ucAwvqDPKC0JV50ULe
3IuxXFnlSX+Nwn2nyW04OIGeRD5Jhb2G5bnrJBJpqgd0DKME4o0ohamxeer9uq3sY62X1xDBUPvl
8obsIQOXVhGVdrCg6r2sYIT1ay6WzZ2yAsqOGr/AAL/lOe4DT+8mzKg0czMs7XZT3ZuWQApWV6ed
Dwokf5nVT8wOWndVSQHhwzQ/kpmDqMNVRN04xHJHpjiVekCT4dXh8NtKBg5pZyIvjCGQz7XAQWiF
v3WTT3E11vvElA/ihh96x1HJKO1dRw2mUFW/ncTRYE5B0yuXceJUhDhNZvNeRQCic1ZaDUxz6HAU
mBpPvM4tnPoFY2Sceqas0QwX7N0rYzQOSkQxx423GbfIlKSey0k8o4YQ/knCfltwKcuz6EXJvTUJ
FuiXenNrEDESXlu7Yj6m858MgG1E6ywq4z1MMV9hazLfTOW7ppCCVWjtle8MQtpFKZ3u5s9k7Ixl
VFZ8FeyfIaOE6mVWiv6sjNp+QlGQWAmGd3NPVHTlrAVGMK8KD01Eap62tw5HJ4qzJg3S/OnBzEgD
wcaZ0ZNh/ZrLQ6FiUOn5J9h5233V3pOeKvvastZhGdPZv8zqI6of+vg5lBSFyO9hZOhNZHM8s4MG
8GV0d5zE30QhhpKdgaOsGPmQlJ9VTHBFWk9xMRAHsBhnlJ6rRPEHo0bxMFMPE6i4U7Rw3VeiDh9a
oa20gayMUtGAsfcKjRKNk6Dj7RTlPFYD1wFAERazehaoBzm72Kz6jmlR6dFOA04Db0AvULneN6MK
PsDG/crKWEyM/szgg3vP8AynGX/NIctC91UVEUepMjvToM6M9sKCallPqlL0607T1/MoYFRk+J6b
6Fj4aBYX4FDeDZFc1fl06+fmqaniszUiv2K8WdypwYIzks8bhKCy/FtSr23r4zznn904I8v5V+Dz
r8DnX4HPvwIfulvU2f8V+Pwr8PlX4POvwOdfgc+/Ap9/BT7/Cnz+9wh8ItNimlAsb9NoGyfHzjeM
6vWVKPX2JMzh6LMV91SH3iyM9BzRmUZepyXgDgyYQb0YJsHPr82GFDqS+qdpzOgOLg9ZrnTc1pcv
f77585BbznRk3qKgLbl8+fNN0Si0Ugx59RrPO2IPHaz1z5cTuA3TvjQijHaVMpyBK2KBmwNsRy3V
Y788jE44//Pw873//PLn3/6P7/38WyGG//+P1eUcH932WBk4pBi+JpzjhJ2YhlCXphtlmU7tGOLm
acz5lAnGxlU9GlWgNCpTS36+VAsHtttTW3Fwm5ApsFHNFMO+Cv75Fxp+NJW0gptPR6UeyMZZaj8d
/3mQy/CxQcIG68R02sl2jj9f1f/vq39+mVj1wYDIU1KJqif7vw8G0f617kbKusYoElggVxRmrYCO
GqOcybGXkwh0RSFeuDxYKb0+Y3n4H98LGyU/KIWklp46uPIEOpnlK+7xlKGyiZoE9QzM5vZqEqWh
b3H8Vbs27T8wN5DILmMhTn3u5rCPISp2vU73FEBvcW+ZgTtmCUM/jQTVUjaYgZIa/+3X8RjNQfz2
n9/w86d+fmtforkKNbv0Z3VUTtRw/89DP9dt8N07NJpCNQ1+HgbPIJz5n18bPAf0R3sKByb5hd0Y
qp9Cb/XAskpiNa7TALTm1tMs3bda4KtGn2rq5h1JhcY4B+ofStpeJF7pGfnA3cQSdKRt+0snFwQl
BqEO2OLuBmGhiGrH/BwNhFZ73TvOQoNQJqPjY8iYsZmm8clO9U8AHWvbmSqTWAxBoZUKZvDzQMCz
owqkgD70dROMSeHypYIBrS894TNIw2mNIJq7rwzDE3Q0sAysRBeiia9xXUWh2dCEy2Tg0OCiYIXn
o3SHc9gyjSKmwrhKEzJ+ai2DtgeMaRT1MUtbZaDSfCjKAaygwyphO0gWPUDT2p5IImeU47S421al
sbPsGWBMbVp/jHKH1nF/TUOzOiTDsx27yitD0H6VkpKjPlvxTtehE2DNGazpJYC+RPgl/WXfYK65
poybyoCwZo4NclWD6hmukmvEPG8K5+qwmmMFAwTa2tWc0VxwJ7EVjbr0MpJHiSpq3c0iP1VRg06x
6G7VeXaEskWzw1BAiyp9glWJTg9lsoY5Nox6/vmrrS4k/BCqjDGrySIMyfxcTsQGp5DOlCXks60Q
ZwFN+fmNU0MZXcMWeyh1aBejEvbOyqm1Sg8l80QoyUVI6ssmaWjyMfl3NENgl9ZL1zW1pvsAuIWO
s/ho1bT3tb5otnERaavUUOw9w/rUW6lgl3SaudiR/5lvniMiUraSEr2YP1RvHu42SUgHpi3Tu2mv
w6bFc/q3yiOwak3LbhVTfOVcG2+8FrrPjClGF8+0JtH7RzuclP1GtwXIWJ49Z9XYgXIurGkY/WWG
tBXooMJhccDuTP0/q7pzajCxm87fq1W02RYp0vQrIR/DkJj2FonsMS3zSjTDQZKvOPQSeuchdEMy
Unoz1jzZ8ajbd9Nr7LsDeYvc1Si2//leky5VaZ0prE4/9te+UwEhVXGTM/17cu/VLsVtfPt56IoY
WRJ/pW6ggmdOXny1Z/3EXBJSoxUt/K7kaeq0iClrtdeexoRZfZpoKWubIkKIpkQBJfJiVxndSDMe
5bKDyU7Ep7y2oxPhc9U4y8w2aUwzjHpc2qUgK9HO8pz6DDlTn5sIDWBV14yxyFuIQ0yZ206MOhNx
iurSoOsiAWW1O3txYndtU52RokDzOj1AjEV8JaJYvqn7fjzpmp0ckDidxfJuzGbY51kCfzBGFFZR
GOgo7D76Ymo15lev1wJikwRRR53+bKmcpdC6E4PoiJX36omZtjzovUqbsMet7J5tthSG1CXOLdbo
mobAfvsORN0jUHjP8hjFW6uRy13+Ww3+to1lmjfBCI9VU5rtXVeEc8Pww9g9RtL3pnoQkzO+O8hP
6aQ6fFxerM4FSsWvvzIxONpp79wc2+oemRO+MVrQoTNFu4e/Q3VFsraUWAmSJiUq1Ls6ldQ5Oqd9
ooEV0+Zt0svYx2ogu0fX5siACs+9RCRfA1U4XZAh8WPidBX6DMOTF0YdysuoRXd7GWfMS20imIvD
i5E1rq+jdEQZJhniDrmDQyZGQ4euLTK811pMHnsfXlZd2vpLNwzSN92DKlmbYdGHAz2Sh9ETNPVU
+1x5Qt+Pw9CupibN4YumZwmKf8oZJ+anveHHczF/1m79POiEwMNUbQIlKdJnryVgg/OYlz174axU
+CGniAPjuORGMyBRGqU4MyxI3EpaqPhGXC9hDAkALZHUwtr1DfTczyIVWhTNGX8IyhDrD7vpzL1w
kQ2uwP56soRkDZ12GoKm4NXuR2cImNecHXKmSoUa5JDVEiQ0pypm8kjHm8uNsxmfOz0wGQnzmAEk
aGnyz/vLIcWj6AMTZ+MRAnMY47NQTp0VVfyRBA5wDJv6Y5hT9WowGScs5ZMa0gNWBU1/u3GuTTwp
5583lJfhs1YrXF9WEiV7/JqHQXpZwPbF1LPasREckf4GnKr3DA1lLKemKbvSrSCHBy2/ZnEcXe0n
Zmko14jFaqsx1XWt1Q2/XL7ncrbY6zrRBy/E967ZbJ/SMJyLWB5iKweQTWb1n0/0JM2zW+nzQfRA
9GPFYE0+cPNAGzMt+M+6UhAEUbpTzZxLgi1eDELg4Wo2Y727aozF27e8OVc0wsgDqfL1x0AHLKFf
ERRwGigLnMONvbNzM7mIUCTwpUn6z1edsIim9MCQePv9aAzpllo8bPAYvjFlVoMU042Na9k6o7rG
TRS3+noUKilASUh9HOX72EfVeUiA2Vx4mcxACUJ6Jlk6LNllFLLZRLW7M1KGboSsMTdMmX+72El3
iPhClI0PBmuGjOycvr2Y+VZaZ2zDUHXWtpEUm2TOSZg7menjvts2sMh7WmA3gzYnFKFKuj3EvGhG
IQ3QgYj9WBGWcj03aKwFR7f79xR1m1PGf1Ud11ZeJ8aLLFw2FDo9Ezk4S4Tpnrw2U08sYOUuswhr
sfV7HUBCCJ67c0y5nYrhOurmxiu7A/AuB53JuhGJejT9jHYuXA+azhBhlZxOLbzHnETPOU6HcTeA
Sh+T8BdjL70njC6gSG2erqvG9xI4zd5oYRqLODzaYb+OJzJopZngnxPzdW7brcyM7NgxemaVS+te
VPWeKUGoW2G3BpPAOy6kMp6qbUELqzCWXMCovKECPZMY6s/qApM0LkGdZVIhsrJryTNN6gdYRJ6m
0dU3SWpWOC7cq1kj1VXdRBwHORGgu04Gw4aNRsUsmrEOtzcIQsQmOJwa5AK4I+mSOfm1lyXHjOw3
+pkIlWOVrLO+pFVWvCK9GHyR+/jqHrZb4lNUu3SdtdGnnuYMOG3gCOwyDDyp63vFXbad+UtG6UFV
Uc+oytycemN40yLos1qbz1oz/HIdbluiEyxGJvy628PdqkxfSoXZHBqV1iCjWFbZSPgttaxHmdge
MyKYjVM4zlnlU+Nria0zz5Vh9YyEwBacnRBaPil6tPHG+VtPcOcjCwb2inumcipVslXyt8nGVAKs
0K5VtTODaDIClfBBxxp5N6rh0pldd4pM7RKVXvs65KhDrYIffarvnjs7K9Y7lHICUJGxNWj0IceO
TLLdsFszBpBhFqswQQ5gJ/q2wwqAKDw+xOaipUvqhaZlempveR+xjrZlytoTU1abS4gCHzBD90uN
4dF8AoAs23ub5sqH2iU73RVPuP+udds2G8ZtHRVCfySxmdyuehb/u0N65bjW7kmXK4deHY6lpmI+
wSR1HKz5ecyH8skhy3ji1PbaG/H95/j3c+gLEfIdFVf/co0a/GSwOcBW5W60uNeUjUEmEJhIdcIc
GeGUQAvApFtJD5Fase25KRMoiuo8/hdl59XjOnNl0b9i+J0eFkORHNh+kKjU6py7X4iOzMVYTL9+
Fj/7YTwYDDyAYfj69m1JFFl16py910Y2qDlTbzNz3lly0HvGrSSIFZ9m3zzLBPBA5BH3xAF1Nw13
UdYNt35g71Krro66mGa+nwBTDafQgZSTLdKJDzMBpOWZ0ycSAXz/kvy3oY7acEwaDslI0QAD9Pib
odn3g6aCx2LjO6597OYvMbfgI9vyngsObHK2/Y0TjP6u44ttnQxdODbCg9N5n17luGdz+l58FwnW
fNGD1j1g3H4TZmyFeVW7V6Z2saPPZ0IL33oF0M1sMgRmM0mAU8X1thyMsWP7Y8BiCOfMSLd+h+gx
uVtc9FwpSlT8Is0QFmBCwfAMD5OXLweDaNg507cYha1NIcrXZLZ+hePZmyKr7bC0oFOXJsL7DEl4
pFDmLxgxNepi8HIgi3qBjpzb7wwFxGbE3NvZS8chYtdnTRMqZtvfwXyruuKrsoqj9vBzKcGXapQE
vBM92u7ajKQKMriNLRLyvWm1JLT5NRmF0MATeERyaqDggnmzvLnYO9lbAAXuMOoOSYBuroJSIMzp
KzQImsN/ZzzW+UjKRla8alc/J1UcJjPdWse1HrpFEBDT7fDvmFXRv5qt9QPIsLjsMXsHFtsgyU58
UTjcNm5NDmZj6/MMOEEL0CBORARV0e56YLvukKU7G3VK76m7Rau3xGWIPrgICseY5BkfqD4+ShZA
6BvbNE8v5j67tyhL2+o39ozoQJqxszEFmIEg/rHzEvgeIAo/wRwFhv+YaIcI+wAqz+zHv85oTdsh
xwbvGOKnkgmc+HH6EJ7xpEbC/yoFrGamkiG0+tJugTgFo3MNZYGyoKq+ne7VkeOEtLz5bAKK92hm
BzdE+z5HlDqikzsJ+RANf7StbSriYTBRZ9AEi4puKy3/sifjpZrJ40XijRd5ifaTGK5VCXKJJLlH
Q3JC1+aKj+xeOfBg1ZnZPz37HsRGFN65KvtoiXTe67gA0c8CH8nxNU5W06H2fuJqsg9xQacpw31m
coqEByLuRfqVx/Kx9+TBGZbnOUfZ3HSlTWcBpZtoSENwyFRb0/OISSWEOnkyco/ckT6jgqk+XJ2g
zK+QvU0++elYi4jo3LvOZG5U1N5llkurLmsORCuzuPhg0oMVHdGpmQgEYe7bGiP9qNf3lTonD58J
h2nig6bEfnYWGmPSncJcfrV56V0Ea27LUuNh57jvAzMA2rhzuuY5oxrdQcM4VCo+R9MUtnlESjMr
Q2qjJAQ4k9rwrhXMVLe2iz01FUExEh67N2PDs/DoC0DVJN82IeLRh2zyzuTLXw8+6bEUX/TehuAS
bDzG3tnc58b8VDeY5NukYL8ZeUFfLvAe5gxZCueWImq/nFXNaX30YigxNXrvuY2ox1OAZRsPYTbN
jJq3Vkbp6zT0jzNbJ+AXefQTs9nF2jtULFuy5FyEIx94TUoSb3mbS++qQhKrOPSb2a32If74Fd91
pji1lXX8XbQ8JNqrsW6Ylw0uAPAcxUW6xn42kXeMxD1cGpNINHa0DhUV7HFRq4exBaxANrMWnnkU
yXecTF8lXacNMZtcY1ScSiE5Z5lDwyqaj6BDcibq4m4pYeSa5iFTKn0E7HgaOYRxJZttqsZia0cl
uwu7Eqie4bkHk3cCmUm2oEu6ilkC04EtluzmGdwJ+JQzvS97mzfAQ/PiyVEtMdjFu2nej339UCsF
JoGs9a1PiDy68vXCoExsZyJUK9afKHKOZpMMex1VFQiu9s7Jkjc/D+CIs0ltuk6di3Ysd2X6Matc
7mwbOIs7T3dmimPBigbUzYDWqEfbg5cVR6oq+sDs321nNvt+4iI1kG/Nqd+ZJpwlI8Dd5+UPKnWw
LZX9wdQQxEHOF6cycLACyvu6Jv7Jz7qfNJo3enUTYhlDo1jTK8ywmwJolcjk7kYegUi1eDPy5qvI
ZrlvHahAGfHe2HrZOK9y+uIwiCBiN2NzRcvpLsPycGzX6zd4MG4EsFryLbMLM8DOKuRj4ruXOVBb
1FH6tynbKJRigJmivvLV9Wc7XrOdMBBDwnVeLKu3N4oQU4gO1rfui1ukcz2NRdh2cxJf5zaNvWrJ
buzaLLdJ7O6NWL7wJheMS9lrMSclyCS8d7OzXAH2o1/mC7qGPACHpYbC3WJgxfV79gKQ2bC5xjZF
/QkqE/gBkegQk+q1wgPi0xBBBXsqFTPRxWAjZgnZy3aoHSoPhgG5hPRG8JHVRkG01YjWM8d7CkXk
ZQhq8sNjmO66bbwTm/qpqO32bOSET8A9WFRxWXM7QXMkVH3SlwGLlIUgzlHeq4j0maX5rOPgdyZj
4AgSEZUb9KjZch7otAE6TGx27vx9WXR7iMv+umi9l9yrQLeoQ1Z9xkZ9xbP63vyB6KE3qXDZYGgq
uc1q8+zH1lWR6cs5Hm9VZDWkzvcP4IBdykXMPHxyvMeey87YphhWhhX500AD63K5XbwRNFDN7gpA
4R0bHO2RQSgyteXX2NUfw+xvfCJO9rZCQF05N14WjxclqF3XxwTTvsyN5Clc5Efm8ZVbi9OFkzbh
YVNfbw12DGqCwr4eocksI9BhWhMcArt4yyenISInnE7O8Lh09ROmszJUHeV/IhqTeAK/v+jY1SnM
3gmPA9oRO0APaBud/X4iNtWE6cS7L7PgtrSTsBpxsY1+DdPQ8u4RDOMRJCppY6Tzy4qSIkJzU/Q3
o2U/y5jPLyiNIwPYC6GfO5XzhHNOmVExG+SlkaGEyPF+7mxcE4YBmqU2v71Ld2lZgQt4tBmBwLqA
oxMuhQOt3ipe2ok0HXgwu8qrnxRnxTpL6mNeNMFmBLziFSmNXBvTWd6dF8P6XDCM9U7cEZZC6PGQ
UPwvTsxCvVa990QTsBZ4YITBYCPGVlJA92uKrfSzYgeIJSE2L+d0BAxxdmCHgQ07LmNwLxIcBdLw
lu3YuQkvRke36jsYZg1K0Y5ku5audU7vlEQH/nE3BMfGJuXZMTjS6Yyggd5/KcXdSL4xjwMTEzPI
0e62L/5K8bGG6Lnr9LtuyAiSPd3XotqD9CVk3H7oiJu400WO30nwr+e+RBzvTIep6/XWJS5BAgdP
83MUEe4Q9XMSMoe5qWMRbafRhFnZFl9itFlN/Xg3+sULewY3chwIhJkTN2Mrz7Qom50TyBur0Vd2
90yauoCsN4RBNqKL98t9PKTvWL0o+0V1H9Fw2EWZd6VXtW+VTu0e2ulDX4FJCgobqWdEV3zuzMsO
gGJEitUhiC1ovKV4zxYydWzPOpUDi7muxYmHkGUls7ZRIr/rpIrYBWKgiT6Ldd/FhzgFWVnTsSp8
zMuRbHGYRQZX2B1wOLhtTaHGXu0vxT1zO2xAAdYoo6gedRVxIrDpRy41tCs7/ippC1JTQjph/vHY
TNZNBZ2LwKf+yllysV/oo9Plqw++RY/YzPoZR9PQ4m3u94ERBOQjz1ApMfEbDjTtaBrzq06VV91K
Fydjvb7JJmort0OE7ae1e8zoUBUxO3vSaswFQKNEivNnJnEaILF5jBra8pqJ6uLoj6zKgVXdNbjj
yAWmauxJp92RA3Au02nP2S8Px/hDmRGi1yrZVBbt12oBY1eNoB1IWQ4Lj4GkyunOiJLxx1TCqIiW
PSGzzwXgD6Iu0PwrfVeyScPirktCLeCNkZBzLqMg33UDIZIiKR6Vz6mtBMU+Wti6ATXCnD4nAgNK
5MFhNKW67XPj2yxrA9+IN21jv75bjOqyH8W7po22raJ03mSBuP3jT5ACq1AV8EhjZgqhxyhl06Vj
cYxZMiPb7De+h/OfJFwMHUXMki650NG4tyRknrog08Y2s9++g4QWw7XrUNQ3afILehJSk+UvK/nx
SGDW8KSt+oLiTh1lQGJX5mJvs2pCyZLU0XtTEn1pqludkkcWm1ju5izbL9gxtxbh1aBe/VO8blep
yTenYzxSyhn31dBfi3S4INTwNBj5dJvO0y/JyLjpbHvrWbDR8w7vQBShzq696TznWMbcfgxCGzrt
VuBxdFM2pvX2gN1Sg7VZOTsV5Z5d9O+p7snehg7QOpPY9vnwmy7qZYiccmcbu54TAo/pCD0bO1xt
UdePDqBKpyCtKSONK4iuGBUxfvDTVaONA4Jlceh/TDN+LiE+XXaLei/qfKZu6u/8SeZn2arLyG/I
yoM4mOZtecWU7KUxq3HrJgkEIYNAHFqp1C9EbLX2cnAkVyMrjRdKTdIS/JyhxsIp1E8Mpik8cpU9
n4tRZrcUlVNBd3ieIkE1pqZDPRAQ3NEh7yE+GItpbhfZJyG/zMbzjDvUPfYiOVa0gzoYMTz7IJkW
Ms6zlF/s2gsBPh6+W6VJ+iEnsS6dfGsH3GZJX8Y7eizcIuXFYHq0ZhI3lBpOhzvzWSSAhFYDHST+
gCQryFcVFwRvlN0RFGV+1TyXCXnkLLt8DlO1D7DA2eFUxREJ13lSL8mtWeBMWbCIxySVscunrKpY
B8qx9dnmpv1ixONpTuEMLdPvzMRzM+nOJwzFSki7MG6LzI2vCMoEkpO9jEFqg0y3Sfpx8I83MbQg
/B1NN4dj61BjE2fEpWYOuAzpQWP36HDGhKmDBj1IEvK3BTc/f3efjLonpmHJYd3y1sdD2SnKKpvU
prZeFwzitvK65N9nmA2bmJh1Lz06snmUlbCZiSUHZ2Jp1rN3XZTxbVmQSOUw7gPjwVG1AbOl46yg
Q1Kd2ua9zt7NpnfheBI1vQQ+8gLrc67cTyfic3QKosuYrMREN9/Zjnif3Py+Uy7+TqWfWomjfFFQ
YmsgFgSAsXLTEckLMkSC4MMncSNbLMIc8i/098/k7uyHKnufOVtsJ4vspIiw9njCGTorxSNnol7o
mvFitmAnimGnbaUfC11vs6pnUEja7H7uSJmenA6cczWf8MxckbmLoF9X/S5XC4kuinxOOs/A6yJ2
EnCDe4vQmpL7fpvFcuuuqVUePfY0xlbfVWRHrIerAdPCjih5Imf1cCgYDZIpkZUcgds1XWz9CZBG
bR7fi8FkayXK0VtbtoSWM64i8aFlEBbn5B5aPbSnXvzWbQq4oIjeyzS5XJra4SQQfGFXIBkSfqup
35hBhMgUoB2bWuzGXH7OxfRAIhfeyGbfdEPoWvNDwRyfEKS7wLjobFqkRUSzVxWK0NSqrrYyFaDv
Clh53TCcyihyzzF1uopS54Ko9TVarSf2lyzVpeS8LFpg+oQFMNeDDclkhqCft9KkaTrMvcESNFws
o0+xb7jjzjqkY51soyb3CbQiDDdT2SEws3f6xTUkCDi2vTt8ezVYDYmpzxzJoIACTjoBBI2phMNW
Kss+N1iKyIPlI9HJJ9aqSatfr4gCGN7RcvDG/LmBfzGSXLSNFeAk9Di7dID23wMVGv2ARm9/m1dY
BheXyaCsaLIYtK5ljbPR4os3AnEchQ/DDTc2X5hl8pXkMsfGmnPAID7wI8Uuwhn0tkg8ek6tc2Mq
cmpa0hibxuJSeEG7ISs1poO87EhYkPilVLVP6X6GM9EC1F2iooLMtyl96Y2MXEq9GiPh4NIfinAL
J0nDoThGJGP4qy0+Ed9FUT01sMSUZWRnbYEWwOnDt1B2KESmsySOcOM401uhcnwwTv4qnaY9OV38
YaY4Kw1OwrrbVSYsnLavh6PlmtfR7B2rtn0UFi1pRocAFOIrzXEXk5H6rtt4Aojlv9ll8FHlLmjb
+sb0s0edALLIjUaBUCq21JCHzga9NULrYKzEVN5lW+X559EgJJ14H9y3+bgfZIt7yM+3lagzBAx0
g0zkMHVuYNwF2OuvSERQyCenx788jAZVH0fsgCkxRrWB9a614SZMN4us3JX/fWfkOLFyoj6F4zy3
fePzpZKWkhSfRvRT5BK1kSew+NOlBBKI+7c1PRCOg7dpEjRZ8VCd+9n+TeXw1Q8kBib1pLdeRUAP
BncRB4cO4qY0nHcmgB+xOUTcdpDOgRmXHrmWMfnWKqIU7ZpPI9UXhl0FJ/Q8NzJu6/PcU7Ype7gz
Bmx8vUGbNv5BBHLOyCEBGJh+YmF6XqzUwIdkkEfrvaEm46Q5N6eSlYPeqrOl3sY0TazzdpgKyFjD
c/A2jM6PlBb70uBTXdEQKSb5EVHCbwf0PTkxOfBaZxtMSHTIzSXZ1orR0Li4wERh+jkdD27dDvSo
IEz0yfTHuvVUliuB/VTwEEQDRvPFjq/Q9Oz5ItwD4gMsd+bMAkZk8S/UDLiFemLGWNoPWcQgqaS1
7/k01oXr4yVt36cCv/zoEuwhILNIPkInKryPGTC3wAFz5v6qYLbDPhJbt9PnguPjYZmjR+374tzr
4wTv8KKz6j0oqOTk9tNX3MqMoVrg0XhR28BLhgdicVGJjfllwco8B1l7aEZxk+sACx6hYruWcM2t
zMcLA3RZ3z9ozM0sJ3HoOG7AmGQLBXyTISBCyXJLL+lEKAQgvQbytza71R8Ksy4txqegxTvYG+Nz
QfcHHltwQ1LCXe7A3Wkj/5NVmV6wvSCMmdm8OkMjWIonI4zqsO+4bZYIykBNG4nSEQPdDYDU+cOG
qx9mumEl6ODaK0NHW+b2/ZGyg76A5SShHahPVfMLkuK5YV7KQBOJVpq2W22QujJGzRF6Yg66PL9I
B0yeOb0wOyVoKRqan54m8TiKn9GAq6ZYRfkIzK079pNuRnFjtdzj0wJtgoxouXAoc1O5a1pa8i1W
yZEp+trcEw0wvomOVTWR4FCAyewGSgrY6jumdJe1zwqr5ZXBZ9zYbYBlLp4ObllVu7Gc3NCi0koH
km9V2oPfG833Uk7A+kFgOIjGFJ2dkX4KALjGD7PJP7QLOJ2KA8ZOZcbzOLNoLRIOBvnZkB/ouflI
LaoexNe4lC/LQiRj9dOPMMtjXq1w7cMMyooXov0aOwz+SLlRxsKkrI9OygjOIiW9vSBdNYhNeTLj
+U5N8EYEop0NwYbbylQv1B7mbvKxYqPoKMnK7YclYTbvM1J0mb53T33aPLTIiYBXAHLqZzpk2n7g
fHXQtgAC3xBJ12l15rhBU8V2dwanH9oa5D5MiK5grFwS8vbIStNt8pnsgIwVvUulyZBnPRjngEEs
Wexng1XAbd3TQBG+dSIffi0cnI1jVXfFePZmsNoyvTEz0piH5bVK3ibDOjkDKjnL5JSslObpc+yr
lK4pBRYIf0UetUv0gmEzgplSpu/M6fcBsx6em9zfrTdHDWyNSVaJkmKarpLqzWSH3DpMnNj3m1eL
7k4tdbqvsvk5LXS/nTQry+hUcPpJZQSln03fvIvLIvVuVhPwOHWXQLifGpI0Qcfv8jQYjosycILS
0y4cgM1LPL55bTBvkLzNygPBSbO2jrwKrK152wY3A/mV6Iu75wQf/iZ4UMn4mUPX39evS0a1UvcA
eb1aXltF8krRWW8rqxU77byyggo0kePt0hu3BuhQxC60nZtrHsKzN7lHkqU0QkBJSnbAZH5U2Xct
cDujs4jXNoLRTPtEcNRebCRHIqCPZFnQUz1AfsK0PxiZhUaSMhFNFfRV2Kz550TP9dCpijprxPk+
JGv8FqSArTEeU93YwLUOHJqgZFnSPzTQaegcgSheLLWEcp009sazKOqA+Gs6QXFXJSejfiqKCTQ5
1F6LkokiCsqIzVCGKc7BbGE8ZwsrienhnF9EfxbMF+ehJDd2jIvt3EykURb3cen+lsu5JlQ64CZP
6Uxu2yTwgQFBVpcjHdqE9g4VtrGpG9kdizK47ESvzyO6IA7qABfp4p9933kxFx7xXDXDLpNfhgPK
L3Cb61EIIpZj/ZjY9AvqQT2TYEs2ecQaQ5Sg2rRlFJqSnolHO5IBwMgMClAHgme5g4/24eTMl9Af
fPoxZZPrT48FraMwGYcMdgEdeVfQ1afMyglWgGvLl902twwlEBL4zncpxaU/Bf6eHg/chBbHcwd0
IVmccGncDxlLxOaSIV/jclhiCDXnNCVsssxTBRxpanKQ/37B2rvw/xsr03o8Gsb8k9jtS5a4Bw42
9xPJIbUVES/mwEJG+4RbPSgTH3hb4tIGn46dH+mQgc6AcJUnT1jH2OVB8miWKKDmcVpK8hQj40Bc
iQ/71A6ncri1c6u5NXTA+0naU8mMk7BYfSCq71o0fbprKg7C4xidfLf+mhgRGDMjqyzxEAVr4M7F
cFNlyzpRncAHKCOkfuGTilycTId+D2SaE9VjaAV0nL3O+kJNJ7lIrAdEGOy6hWk6MEUjrFT2lUzG
naqKh8wZXpYI2QA94a8qsKpdT2FW9+4R3cVX1gb5CSn7rnCrG8tu+7Abku4YSLmzJiBedfJBKpAH
b0ZdumBUN5Mb+Ughca6TXbdS88mT7Imf7hpA0wFSfgZZV7G5GBfaMZ4Q5Xwm0Cp3cFdf53RiBpA8
mYBvt7okJ0Y8LDONAheRx5KXIKB7WgIj7bZl8mjxEboXVMhn8zp/iXJK9BZxLelL4s1qZzpC6p39
3fO+FWmbdkupbkRElmTdbW3oiz7nAFJN6j3z4S2W4s2fspxHkgF/3ib2rnHT+8F+qcziuDRpfoko
f6ujnXCQneQksvcd6Hxj/Bhs8aba/sbJnedOUEgOqU2kJ0FrZJlOkkDaIf1oSAAQLWqfbrDAiLrZ
zq7QzApmCZ7UHCSFec2YYAgtei67lAtraqdCWKFuWrZc4jmf596tL7yR/0Fv6ELI8SZt0H/rGC7+
4ka3matolAFUAgUHIVNM+YM2fWaptDan/ikKaJ1KD+1xUOSvTUV2RVY3FGL7AD5J0qLl2usWNk6X
N0TDzytTAjLwUKSXMkXBTog3C2Q7QYWAQ7J3b3w1MGlfTRlWYwGbdKrXwKHxMc8vsQuK06qSM0AY
xes5zc7St9Ij4UgzRHABpodZBCjGF4KT/ByDZNDrDkrza0wIOiI8NZjlM6kpcHNTmkblK5LHZj+Y
vBJdEdTrKEd5fhzJX8tu+lVzfh2UQbOxyvl6QAIWpm1GE1d8Imgsz1ZAUjUhrxa3J6wO290nec7k
QskbMy2evQd6ggFoBCbHeYZ4kegovxpv6qm/XQpyGX1Kcpv9jvJyKXeG4Z7skrFuk92M7VrczPHj
YOeHfhjsaxdOk7Qsd+Nr9ngzQSfnpu1JNNmvqPJj1z0Xef3uJQRML62+rSLeUjmGTuC91TbLTYNU
MyySfm0c13zBdnCMLPEbjYyArKYNBQlGQHWhIMVoxRHW7aV2HwDQP9caDtMa4KkkhyvVGLsh1e8y
L2mojNNl3xdqr3RvhUuPINnbiQwEhu+7fhgI+7UWRqgp1UJEhk+ZSZfWIv4pNGrErnqYIcCNqLeQ
f2K78RRxBOV3xpQ+TH3P2jsomPJViifK+ZsoFAqPfnrU6cK1W9OCkXCeC8slI3ZmrmivaDAPpNhM
kN8G2rwUT6mPDo7WthnaHt1na2Zg6cdMP5zROPVw0JEh7Azb/IyJkkoj7811oCkOPr2EwX82adUf
asnosYKedSFVqCpZb1E0tHBRuue6CkoUrSAjYp2G3kp3KFA4E4eJOnkOILQazZPbQC2BCa4dGCg6
iy7KhH3bzAx2Jel6G59iJLJRrUYpk9++08fMtj7jcaazZcMdbOpNCYiDfF80Z810l6bjccxIWaxX
itecOkSae/V7UxP8TdQKoRi5+xOP8n3xycqpZMp4j+NzIkq2CDe/vKoYyG+Lnk2gst2vOXjLwF5Y
mGlCsFprArz1CK43204ohEIbDX84GcRWmt5q2LIgx5UkHvVMBCfwaCGBDhm5mNix/CR50Y4nQ7bL
E7veHNqxcVra4N6w6fFiwAha52B7I6HQWX5Zr7lmzDbc7Vz4T/T00Tj2C7emMOiCjw0BJdQKnS4A
IQI0ZWBHOdl4PxNIePJ6yOoRJfMXSu18epoKEmAJc4w4UcC+C4Levevtb7fSvy5fxH4opR+K/Kv2
aeiTWkQsr2JNR+vIwVBvgwFmF4FbziALFiWF/awy9+whEXUtmkpfTByWHOlvq5KBQqeIfopRS6DD
tvckAAPZj5Wxn22Gl7ZlHsyqE9c9tKBlaKyDiGELVwuxuXraOnZ568av3thdgUY5S4B6WfNkRL80
Fm9tq3zgAEv8fEZvWRbuLnOzJ+0y42vr9AdPyatFbBK8RE3cghAuSBWw6MGw7OeEeVCa1mS+G/YT
0WSVLM9ehY+lTmrWV6sms4HbOe9X3mnzrjSr9ow+a5Co5zwB3ApF+hJ/NDESym6WioFb8qR0d9Tr
guKXZ6PV37E1w7/molcZPBq0Oxv326+ND1Hb3n5Is183s+rDYJkIx5w821ULZ262jquy1eQcB97J
xRd4gXAU2H9kUv87NJ8b2bb0D2luQzkKoNhedkUEPDt5c1zjdeIEsZdD9Yzc86ELzB6H2H0guna/
WPrXmoBTEUNf7xyFFKXmZisMJ9uhB0H+I0++5/XE9rI85euLT/cTyp9SkCcAr5HBVWxPJ3ow30ib
dir+ZPkCI75icAgGoVZfs/5Gb92Y71e3S5LNL4soEPK89c7IUBRSllmfUshJTikPSYyoqw7OCCMQ
L8b1BXU+b6e60AnxgCTSjNxbnDTJEFh0fhuwkGh0jCVMaXtd4EnjWKJjq/PjEJRvDVVBOsXnecnf
xMKSZEz7yn9rLY7lYyQuAjv5JM7ZCr4aJc91ete8uXV8K8RLbL/zxF2M7IIFDCD4jEwGgwskNdcU
RmFWt59SuR8dyY7ji24TAvz08ASt9YoxfVj7q6CCtwg3WY/qtWm4CprjgNu1Z8g/uVNsS1QHbDJU
p+Zh6lEPi52tgn1ww2xk57pAWQtxR+Hx3g7Ozo9uI1qZQezcuVMXKlKKg1WVICdGEDo6RwU447R8
WFlPnv6NbcagQ2DPm5EEnzEQJ5llR20lL26dsBFM15orw4n0rUJ1TRm/sbV1SLzpMe7yC5Wj42xu
tTV8W+JJEHfEarJRab7Lch5PqKOOvJ/NmDPKvEkM/1qr63nmCPT/j2N9rEr+89f/+Jr+86siozKN
k/7vf/2XP12lX2wV1W//f/7U4ae6/ih/uv/5Q//ym7u///HX8U8VfvQf//KHHYKvfr7TP+18/8Oa
+Y938c+f/Hf/8k8/f/yWf6SxfnyXqQrTDuvTV/8vaaymJVxpen9cLT7qP1/kn/94/RR/+/NLlf3l
T+8fX0n1jVGmrkrIvXn687//mp+PP+JY5V8CBqC+yVFZSiFsglL/naBWVwYB6DzP414zA+fPf+oq
3Sd/+7Nr/UWapu9xqAiETyPR/v8EtQrX4gNSpJBLpNYMWoKHfdsL/PUd2u6aJstL/fegVk6tnsMg
BSacpY4pmwTwLXCYFKRztPrTBprjjgNlruc0qQOLwgr4Lg2CNrZU2NIVP5ozyDMSEGbOVkVhcPt3
DqxL0JaKyfWhJrYdaVW5yXRwmaalceE9WqNajokRnSpHxftGMJ4pi/4ya4LrubWogSjJmxiFhNVM
vBO2A5EZL6IfP8lVQnhk5uSSupC/GCTUdPMvhjrtt3Nb2AQcCR9p4njrGWm35wdfKufRYQqB2htR
DxvyNi1pbS+J6exq0p6cpExDNVQ3zmSUnPxe5rhDkYYGsOa7AaM3U+/q9DU30jpEyO/mNOZkzW7l
BD3beWxsmcsD4Y6WI3bVmySw9tY6JMBZh2K6BN8IjZ76htA3+9vGGEXSz/gx9gHDLvU+zuaxsswb
U/sulLYJXPQyYbp+1gsithwMo1z2bs/gyE3YxMqSYZ+HVc020FMz1J3tK2OxvvSxzvoXvXpB56VD
IIQufOygyaaPvbQDhvkUDFoi6TAw+FwaGZKRya43nb9cNuW4t6P2heg85qRsd9kV5x11WKKg2Hkc
lNgkItivA33OjvZB4MfXog6ugtbHspqKh7H2knOhtbgxsD0qd1qu5iUTN75RWBek1N0RM1sdY8u5
XchPh+HIXl5p0KurrUnqRl1yqsOcAfqTicCuNBk9omUliRd7+t4Nmu+0p79DqYmeRKLw81OLGks8
SYO2Q2QSw1uL7NbW83Sw+iLd0+7YBRoY68wOqfrT1NrnYczfg5nzV2nNYo9FmswvL5guyIW5TBx9
qXoDVfXkn7Va7I2vVqfX6NxrzymPaQEUrTVHhDM4oYKCHW9wA4bHYuiZy6YZAPiEjjFKhY7M8V3k
9+31TE7jP/6rDYDnd4iiM4DPYvrVA7MvxyFjXS7sneQ90vEGlW8QWsXHYpqtyJmau6PVeUQF0CWF
jVwdU9t4rtFeX+KJXDVlDcJDs6DF1TyVIwBx7bAd0LP8bYfmQG4gnZ0chC6D+pWtmT/XaVdziyUB
YVdvhdEgXDfiz4XctkjhqXUT6Fa4nYkrhyMOqvl58ZzrtDUfbB/jqP4o03WGUqnfzsnvXH4vOWfE
yN6hcHrmdMGY77nC/V2k9t2IcLalR0P35Rn3kL1ZZlwc3uxfO0Z+FyHyxCu5lWaNpbM8OqV3v1b7
VvAypAMtS+O/2DuTHcmRNrs+EQtG0mg0bn2ewsNjHjZERkYm53nmXi+h55HeS4epvxtoQVDrR2uh
BmoTqCpUZEa4O224373nOm+zYeDeIT42c4RqnPJdV/lTWtnrDIc3VtUzJwMk5UAvlbrE+rsguGkJ
cNBMX4sKHTJd0PDaQq4v46LmdCJ3cWEAT2hiTeg4KBGY/a90npxjy9CgyKgY8ynuaJkXrlyDtA5h
4ME3+pWacAcOljntmmiONmE8vvZanmPBuB+SHgub+8JU754r7xmBdc0yjFuDn5vtO8BWRAqhZs1Z
XWhjfnX8Wt0XQbl1ZgMjsA4/IbBTcsyvxycg2Mdu3BxT12DuZpFV7jzT2co4iO5qa4j3lW/iNncn
4yAcdSmz+tQ5TcSNN8s3oUOrYyXTz3mQ9WUofnJLyVYSQMC2jC1M4YWJkSF/JGvCwHDJbY3K+O0M
5iPe/H0WLnRWI95R5/SJV/DTql78kjs2B0WeN3k918uEl+keU5sxeogD+ZjQGU+Bxd4lf0t7xLgK
MUztOvtkF/ONfx63bmICUvRjakMa76NIIpMGxPZDB+WvaGRoFgTr4YEY4bAOSsbNHRO0zvuqVdAd
CXJFxVeee6QcLX3npf7rmJXrfh6OGRddr0Cdch0slJ46WcIBFVpjoowijPjiphyxxrW+PDzd+28S
RIjHOXlF8tECWzI28kmfRmw+AUk99qn4ZS56c50Xw5Gcz49AoaTexab30iQ1VpncfaYG8zlxpzdr
BF4/alRHb751PGNxYT6SGYYNHBA7jox7v2n7g4iXQVWtnnIsBAGH9xJCLKvyTKNaZjzn0aQ2XOkX
e0h0GJe5bsUFBgPSYv9ZPqCj8d1yLSJCKIz0c1i6WaIsPzlRz2oXXfMYN9CkDO7SxJKp7sKak7ot
eRoRHgzcyM5u8oluemZMk5xFh3P5HTL3LCtvl7jDxbS5ocLFuPlOTj1D9UTkEJle4t42e30gAL7U
s2DQggWNpi+Le7CiL44FxCLN36qa5zvnyDwPzkYKkLI8/+tpop7O9RoikB0aH21CdM3JO5GDyUc1
LNDyjt2UHsuA4GCHJW/T9/U9fgj8MyIEj4+aKTODTlPfAFcgKUYniY4lGFMkSZdtyhQGgqxZbl0d
H4NMmGfouR+mdLJ9ViWIFyFxtsaYnhJt7RhwVKcMtYEDf3iuNbJ/Vsl37FffGGQwJnQHjNrfaeh/
GzH2c0+EdAgah1aO1LmYFUTdnOamWWP3uk8cwgP4sREyO5DbIXNZGooZbXPFoPj45Eue9gq8xUrW
o7+JfPpmMgYmIDvPAPg/OreKGGesRgKKh3qgsQsqyEtEb7jvvHiYqzcR4RPsOxlXKONnZtovPIPB
rpWLTdmUZycZFSVEWNRtCMGHwgv2eUVFod0WuDQovsRBHd0bQNUvKXFyLPlF9TozNsChjz3UbeP3
EkE4TfEvOtr8csea8W7z6vo9+Yd+X2s8oog0GTNJ91SN9buHfV3XSIqLqMBU+nUMJSVwER7JaUDT
76ruC6/le5Q68kL1DzIrqk2cfeBcUmcG9s2uEoAtpB9hNgZn4eAHM/k03WVx8EYJBqzm+Q6ldh/m
+T6lGXE3jxYMbGZge1ynWEWWDwH1csmIdc46MPCez72aqf20xLoSeUWha75PJtoMBlqmrLHw8XtD
mC0VXa4iJnqxWI62/RQfzgmHHHrH8PJqvI3sfgPVgR3YkTp+MAf6Sgc9fLAje5rrYSmztYnaiVQw
r0ab4m/q3V0Dzaj1kg+LGeEmaTh6zE2TMPb07/WiSwg8muXIUMIKOD/P0iTC4zz9z39pQYpjAAaZ
XNt7kx7esXHrTTdMP8lVHxQz0ENQgZV2QOKvvI7j2WwLXmkHo3nGGAU5pFq3Cpo1IgsQYl+V97Md
kQVDgjdFdVUtncZFICmogJ7r0alYD5O18GEDQ89nbxLoDQ19rZRU+WQc65aVq9kpc14CEyV0c82t
1c/Mx5YZQJVHRzUxWNADDZ7G9EmvSrHBk1WuQjpqYhqPZGrR5zdfs+J+6prvnDzjPsycC9QOjkLN
tNwOmCGW9ZZ7LRtOjlGoKsCupM5bGHIXtyQD7O5idcNV8LuvcNW84CL3NnnclLd8gXirCCgCj7H3
Jx3QcCB0kjtXZRDvDeuVSPaEIzx/0ro8hYZ9MsbmCf/HI35WNMVfLLafnNHFWmTC3uKs8PFn8wCZ
27aI1McUNc0hEGJvBZR+ijDZR2whmYudspRHfyAL5oXW3u6GH/D6LxmpZky8wV3zOgy0f7Q270jh
UKJlK/aoKE3bHTXtwYFI7y9sO9Up0s0hBElvAwo/ID0fqQWfH1NYS37PEZjuWN+VP4lH3btzkB6q
BV6N89GxC7WPWraWoIZGXCvvR2NiPYHAxJQ+Hs65wFGNqZVcPjgS+BbeFj8DtoFOP/SNpFBy8T5O
/lbTPrAaMbbnk6q3TOh1/xpTZUs1AH94wzlE9Z+GEs+W7o4BRv0xvrghcuMreI0duIWXtNCPbedc
l7BABP6/6BwaielOo8iix/hkmdhzdLB2MrkzM1keyrAl78ihSDrSJbn2c8obm8jz/EOTWp8CK9pr
Bs9povfGzMzGDmemF7rdVJH0VoUz36JGUSdGY1MEov/OVgoMu2+d6IVGXbFga2Mov3pkXjdC+IJK
lP6rto0FHm5dyyovNoVJuxd3LQoDjUwdqVo/lDqguw0zNAU8APk7hwqOuO6JXymsEwP7YdQ4YAzG
mWsqMYRr4cAVx2WB2NwYZyca9noaRyj173E139Xco+7bzs+uLSglxjv3oporVkIE56F+dk16ohvm
E7s0bI7C7V8pnoZHwz52SmT2mvpT8WB1+x672kbEQiMUjWc+HCZTTj/dOLbiYufVORMVQd0NMJYR
T9K5CYL8UDA9XQnDfaeqrnlLGU4cmWv1GyowdNS/GZAKBqkQn3W2OOPtB9ppM4LK971Q6d4mzkRD
F7HGdlS4DTjmUB4udo1qzbvCwAvuJ5dK2N6mTKnc6chLnTmBIe5Xn4Hr0CRiK33g03DCHtWfJ7f/
SUVct5vy2Obl8551llq8KvHeUuV053KoVyNaPPrVhG3OkpeEJPq4cB3o/PQBqsd4R+Kpw02BmUFM
/WvnKHrvEq84dob5VIpe3HHqZS11MfnEymrPOH3uVBlUezX1j/6wGAQSeow5EHvtkJ9IyP20Jr+/
9NQKtZgUDSy4yOzKPlFynBy0Ex7dntthLWkyMnPqZcJOP9ULmobCbAo+nCAgbTsEFzui9Ilhxmmw
mQER+pLbuk6fURg/2X8oF9TFLwAB00Fh6blv3kU4j1dyhPHWahybSmc9nR2DEIcyI9j5dXhqZEet
bhZcO46QzH54UB3mdjNV9XRLifbLtmq6Atp0WAk0iIN+Mm34OqXdxgfyZr/n5VLpmzPHREx2m8oO
oBbkZNmiN1z54R3FdfEV8QrTILfSzmXbId0lNhFi/Oj1xhGS2H0jGu6AmWo3pBmxa4+wJ/jvNfNk
+gVtoW8hrVBR15i8Xaup8IerLJ1rkXjy2AjxTJl5eqQ7FQeZz4TqanMMbW1+CoL7z3E9MpRc2k/5
7BTWt17q8zKmuHWWku31nY1Xca0zvTxfZ7X0GEX17n6yfLkvvD5Zz3oEoxSxPk6kHO0sM8/QJsjx
gVMZAiJJqYH7ak4fwmGct0wA6d4JSUoVIKd8wRFlKXeGf04Y2I5GDrEcSgvMjHQFZHr7HwOBxFl0
YdhLIDuZ0o1VklbAZ2CTfdmWRiCPdKLkAwXg9Ky6csLkqPw7dnRr4+EdIAvVr+IYgUzZfrrr8feG
XDxcaT77BQMl3aefMjyWAy08iujwxjKp4OpJyibWSSf8B5EOmpI2vNPjgrjxtfkI/SLZtUL+HtiA
6MrOnoSTf8WkcpzAevf//LVMANDSw4duGInBZcQjcKK/ECLh4X8dPOfdgGMAxwaPnxVTMQKD5ljH
EFdcd6TBryiOswlPC5AGTedB8dmGmoYDeyMNjl5pKk+zVc5nK/WPMxf1a94yDtEZ70uHI46+gPw1
nZEADEatTBodwkYelulYOeshHt9aEnHUDOmVT/KEHFpS8X1JsPZ59NfW4BBg+W3R8riJYwdPdA7G
qHGf3dJtAFb00Lz85XpQ14fAWEx9tToGFlBGIUAvEXjq1/A8aNU4pS7XIWP51sUB5KfzMRiph9Po
iVpC/2/0iBvWesJMI1a+R0fWaHDz1QN29TxLNy3QkuhPIjwmipROMU0rAzXEVsnAsR+HzexyTNMt
wohVNNeSiRsDYH4+06I2awx2SpzMapyIriW///xyLZsL9CjGB10RfinpUF9kbUxjems8cqqdGvr1
nxcdezrNRzn/LZzSR11LTP38zuVIx92Er6oSHDbCid66XcM075Nz0cPoY39odV+dm5gMDhNRIB6K
/lvL+S0R7oDkYXSx/DjfpEOVbWavOlSpYR/NYo4OtSkPQdZtVccwMYGwtmOst0PJcO5H17yVjkV/
TwyGpuR+P4fSR5w6D3Y/YbLzv7I5+0kyIzpU3bR1c2+5Jy6G/14CpIg8vSoFKkXn8YEtEVv2xWLS
H5OBj/RgvGsHT3Ulsd6IKn/vqaMrLPyGjbEs8sU3sKpV5XU3Y0REGYz6ZnrGNXhR91OyRPL/xueI
v/E5f+Nz9H9OfM4/P8z8v5tU/kdGnv+/TjMJofy708z//l/T//Zf/rdDzD/f/Y8hpveXp1zb8Rxp
aakUf+w/Zpj6LyGFcrTnCI3gvEwP86L+M6g0/zIF1i5hSa4rpm3xTf+YYUrvL9tzbMaaUlvSInLw
T80wLe38LzNMy1aWZwrL/vPXwe/5tzPMwG863ZXYn/+2k/8nspPnTIlSKffRFG372uZ83gS7wqFP
2S7VzXBmyYXFeUpSc+dF1hfgsLs5dp86lb8QEPmYI1C62HDu4NJNW9MuaFz1IqwrDmpI0aRQROyb
WUWPJJfhH9jlRrc0Z/p5466iUEJKq8U6ijk0R17zYFVceBwgYStDPjqNm+CvJBsbBOWPBQA+FudJ
YXo2GSIYfZsgcIcVucbuLZvyo6zhqEb2Y+Pl/apo9L1anHgO9pANushRjHVwaAWmM3DJGzGbAmlO
7TJr8QoH1Bg7M8wD5Q5QTxpXMFIef811/jZFXFt7vCG7sDbzLSfofCEdupQ3rrmYn7kEEnzMMfQr
2EQbO1liFFo+hEj7544y2wrD7gmzP2RxOGXQuSl2xM4XmQNYg5BiSwXqCWfbuuoYs6ZJyu2eyjBT
W0+JjH+a7m8rZSDmN3jEh1kS0wcGfQ0z+0S4IXUFIX5eTJE2mxojwBrXpo2iad8zj3vKwtYlAoMq
1Qn1UXQquYhksaLCqTWgh+xo4yzXgw7Bc2KATFC5VgXgwXqqTtxTYIG4o3G0XP8lS4o7IwZxFNXI
63amzoGDiVr5433j0Aie2dQdutRIUzIKXVttGzln5K4mrHh9du+Exge0050srXFnfYIPCnc94cl1
SYB3XUMe2NJivlk6fu2hzDfjCCYcC58f1+lmWvynZmw+94kef+QTzjAzPo7ZeBAnO/WgpJMj25fJ
+CGb8CgTrJAQzn/Xk8MVtJvBlXlotEG2DxvSqyVL4iptoFYXaCtWxwwF0GtFRnBMuQ+7xQljG9dV
FKXK5h7Y3cyo87nJZ/4uF5zWEyzvmwabk1mR65pl9ozqm62iCrIHyg0Xjpg/yY4LcA3hgMBoVxCW
hps59h9F058Nr2J6yaiZ0KqPuNnd9Z7eJuFgPnA2p62QBBux0n1pE6trGbQjzeQEbJAF9mglF6Pq
EkhgvI3MN2i4L/PPPE9+aqh4XEb9Zyjh086YyE/KlCJyORSPSAuf1phTqmdlMOs1+QezIuhqQUPq
iSJr/B9eQjthNyTyguyzx/P4lGR+x53BoLeQsEmfi10GPHkVVEVHFR1GyFI9zk2pcGICiMkiEHnj
4gQmHbqyBwuBKnvznbikR5s8fIQRG4fdgNdrwS8wONhHZfe7NxkLxmZ5pyTguaGBZhKEZAganL7M
HoZNQAEzBaIsAFVPn7vEbPJsGKl5jLzEWUvzAcADLsx5nl8gEa06p8WEZnFlnuE4jFSS7tA58VnQ
ZhhXdBGnk6rWoZLdabxPl+l1YPnDJgmrlzRobmoRouxMYMwGzdq1mBDGuivWVg/CY2yK+3hwOkav
BoHGTv5Wbk2fefgnm82vLgv4MTnIT2Jd7q7159/NJLJNJeG6hVV+NhYTc2UZ8xp1+Yq8G+ITjLni
N0mztRZrm8B6SER2OkzzQS1iHOV0mPRzB92/5HWPCFhs2o5ix4mHsbHqZkPlcKgSrv+oGSEqX+gS
uezDdN7xrc9Tz2MM4XGHd3Pcyqy+0433mKW5t1YlRXV5/OzZjFSAa+M3ARXnGD6zETfb+8NBSUxw
AYl2M4Ih2CDQqyHEJIPSotyUgkcWDpUm3dFxG/s0980x6NB+VFSOhPHDGYxEQSktuGqbaN66ImGf
aP2E4zvBnSw4K0Cl5QkhOQPq64AiW68rOEKb1Kb3k/XsWQT8hpDeZvKzpesaeIwmruMEh6wReK0P
fmdLr3ZrH/qDUzeEzQyA2aV/Sy7RsO4tR+96M2G06dcfOT16G6mjH00T8HDEE0x0SWH05MIzbsz3
YZ6njcxvwsNPmRrmiB42YXWvEeGRUYweUkkr6BiINMr7BGJxCunazGJ4OqjvSBcsDnVBka5onuiX
dte+EMTCTLxJkEbB3bnISdo9Fn34Q2HsQwcnpFaZ8dmqwLIoo9059QwDmLVtJ+caCZHgbIP/bSXI
aqyEtIw10/vNQsdeacth9hZsC0i2Gx5674xrpV/PI99r8OQ2M9tMOrTVyjN6/AZ4m4UBk2Julv5L
AGYROsMI7HUtZwgJQSzk1SkbaNOZuJTpfBt6+oHNEmmyOY94bu4GQo7gJd9VKONn1/aePNkNx75w
2BvQUCjRtUYo9jlOalKy8Fi8342ZHBtPsahC2ySmDc91sPkFTJoT8cMCAToL5Hvy1J3YpGV+n7m5
cQGFufHWmtAtsw4+qdX8zq8F77xBs4oa43dhDDPrBPnjKPnRhvKpCZp1NFGtnfcAwLSoftY1seAy
tx5DtwXKU3tM8/1+0+unmZEef826nSq4q7S0MjxsTwQubGLcLjK/6z/k7F8bswTRNtbhBP+ODvA5
OtIuwbu69JwaZbevWpwZ/ijEwXWTD0S5ee1rjWtKNk8D6Z01Xj+gHexnZlIwAKuKN5lTQrojDTvc
yOkFR0wgVQKZLVEB2C4WfPKfxCZnGJxqLJYU2tGyNUZh47FI8FXTfXqdx+rbMQZ5ig3zlFWj9RAF
NoFCMRNwTATztY7a85a/23MdhCHFdGQ05xnrt/80Gs0tC5wjTZLuZRCR/NMcsCmYUTWBlZwMOk0Z
om1ZO5J9H9sCp5a1svscPSNM8G9HTbaW9pu/IACbMBm35TITd/XX2DY+vNWfud159+QUNiiQMEsM
Q2w5+R3CQvyc9HRX93i8UzxivhkP5IWt4Ir/5kzygSXrEDnAYJM6rx+6bIS+40NjaNTFLlznhgcm
O4U6s4i9+QOuYOfq+M0p7PtfMX4EtnGcNvVMhjrKelLnjcvomvzs0aINde2FMSGkRj+poQ72zCle
kN71GXrxxlS0188Nxurpj3jJRsW74MOVuXPDottrvwEu3gPv+Cb57u6qImpXt3iZG6QDU6mgc/Jr
Xw/RBYicDWxj1UAVEB6c8jDctR7up05Xr7Uh020+mdXGTdN3Q5FEAyuKzDkm93g7KFyIeuu+AYTq
CGsdTN1DyjGabGO7aUPsdHMpNw0qL8saNPo4P80G1FZyZsbGtU51EpU8PRG6XBXBNYyK56AgqcC0
800MBKz9OTn3AfGWqRYfNc4jgFCQunAYs4VZePnqRmI+cecvUy6Ux1BfQNc1dz3ZWPP3khrBPvac
9zOu9lQsdkyOEdmgbrViAyP+CWJ3cr1uZ6a6X9uLzqwoGCHcaZCtmbCmtIOlt0SP05UiREd0vYVb
7m+jPF1+KJ/VyntryDkyoRxBw9ifvmo4HNTprSQOupoHfm+okneGzYeZjx4l7PAGJOEccx4uo55/
hDhbMPPknPmd8OAbOMDL7MdcCygFI0ubG9gvjuux8StGMlZAMFLme3pENuNQDzuPINg9GbcGhOEP
1wEIB1uwr+xiF2KAYNHA5RGKJfWd3IH+A7ZIpQF29ofOO6b1j1TEr4nVHZzQfLdB/m71wAFwSDWz
cJjWc6egZ/sQg7TSeivEmZmYvvvzZWiLR7dKkz0tG/4ePMyxSih4afXEEHKuroJCAPaOpDnJoaaG
wTxjXZGwD4JXW4nsEqfJIVKA82RaPZST4++MEPRhhtuld9RzW8ga2EPzCLlpPEfWW5YttOYq2VUg
CXdzyiWnzKWNyY26hX4aIK+FJ8P2f9KBMwMoUd6ly+zzyH6wdiymmhRBaLAwEVhyeBcZ/RQJOzGx
45XZY2orrBeQ0vPJII6272kgcLNpN9buemKsCZ2Dixvoj3HTT8ZzQjqLd9HbxJwcAWB6kvk3Lzer
bIsBYJUMpKhA7wZG/D7l9i+VqZ9aQiosh3Ldhaa7LVV/aQX8u24UvMlh8RX3YpPNZHQcGe5MzU4R
mOa0rLUE7z3cKy0Jt0k1rOzMKgZ7uqZG8NYnIxakbvpIsYCt/zRBZQu8lc4hoLfahVVUfwUcD4+q
w+jFec0fsvaQ+SSFC67Mqt/1peIM1ZO2zF2OyurNI+VLWEVCV3VOsmuASk2ULbh5u4o6qOn9cBgL
iCUJpfdcHQbI4WK4qcp29wxLd4Vol3iny/QWUNYIEqH1yoR76E0FWEWI0NYgBdpyW5UGs0ncAbMH
/9hQv6m6oW68Cj9HwbNrVTxfPkXEjsslj9oaay1wUHCl/JUUlDykVFdzVhCMgH3wpw6EvNJ+tgfC
aRO76J6l+GbMh9mlrzgDkRDpeiKfyc2oJLUqcpMbzPVvQsnfhJLV34SSvwkl/48JJX8PJP6ZeJX6
dwcSt/9Dqorv/teBBEMHx/I4PitTWab5rxMJ9ZdrCodhgGNzLrEYFfzLQEL+pW3KZDyUA3JYfOe/
DiQc+y9HgCPUOFv4Zqm8f2ogYTv8YP82VOVZUoLTU4J5ieCP/rcDiSW1vpydgcMa0YKmEsAZouTR
rKyrE4Bs4/DhmdbejfqbGnuug6kOV/zsrzIH2xS7+bNIZqrhApujqs+pu9SHiZDyNRL9Ka4tLp+N
91xDUNV1e+jL+C2saAMrEBQTW1ukG8yr55fBKUkAE+QREYN5T03UQwnvvbEAZ1vAaKqZFFJXvQAS
1GtT2Anee0wbXt5iXBvCHAkrI+erx1dtFg+qNn6l9u8U1gk+xt5eDYLAAM478rtWxUFlsblUyfxq
+mSbLfB2kJ92JmHlbeG/WSnSKKcyWo5cE10kpxZoad3BurDqsMBvJNlI4FLks0i0/Pmi3fin4eU4
PEfFK9k/OkGJW65EiYzdx+UfWpMQB6aexyrpYE7A2Fi6lxRhgmEiDzBlC9tEpt9q5pDTtPIwkjgO
hvQe/e6MOrvALwh+99E0b21QrkM6/zCtkVtMeUMKvXU651DMRTCfAgDHM6OJpvBTLDTk1Sn6XJkz
JyTAIpzumujcZuM+n0HkBYqAEXevTzIsWBoMuLaltId9RcHXSiAybYFjnB0HLL9nAYKjc6XYSQIi
qgmItHC42wV4v/iQVM+i8ndx91So9DlNrH1se2+lkYCo0OihHhph7ya/lNO9e6VzmdIIO6NaSHd3
/hAQxwtLYiFaAW1IFjw7oXsbQ7QbApkqmXusYGbiAw5bTpO87BZgwzhono0ET69NYmuUn63u3iK9
vHYfYRC/8sEgsp6W9yq3PpO3hjT36whvu8pLqjw4m1I08K3abOswFDEijKBtGj+DoboMZftaos9O
Bhdm38soxxQxYjATjXG8Gl2+LwvCPLZdA8XpprVlqaM3Akmf2zi7r5Cr4tei7m04MrpZ5BB4IQWW
0jCtrnnY/Jgc+TDlFf0thKqjNlAUNcGKk9UiEBnFr6Aqf3KYfskbdCXqfa5dUepdXQEyshSQAEp2
bvAZPuJ6+jUkIe+u479C5f+eizDcwmc1lfxVBMVza9zqrOb6W8N4QQk7ll1773n5C/o+0xNKve7+
fCEIQDKydEI0RULBbqk83oyWkAiOKCB/3S5d2JMTZ+1Ta5Fh0nbTbyljGDW27ukX+Kg7C7bAESWX
NrHxFRm622XeJg08zHckWB6Sjnz1EFNjUky8ZFGFAJFUH4HqPggO3aq8inZtdJGW8ex33f3QtkQH
5lM0utdYeM9lOeN5gg9ZAS3azktg0TaQcMlg4MhT702Y1nc4Ny9ZrzZeL3dzWdwny32qRmtKwDCf
o69WdMHR0QS19HyMMSOuUea5ig9jfy+9vtgRDJRPPWBppjzFaQq7z0DmP3DkfSovQwJOPZx0yT4E
SrxtkoRmBSEu41T5Z0mE+6Da6lIsVa5yqXL98yVSuuT65D02PW9cUYu3Xqf31HVewpK84LDty/Sc
W+HPRoXPYP9rc/hSVfYuuM+btufyzAbxzm3Tbz7Z2R0O/eroGRVXxjx3t32RPyc+mZICo7ho7FsV
ZbxcebquHQjS2VS+xOEXCNO9pOdJh+lvCwTzxdTqDCAX331TU/AXvzRZ90xT42+v836x6z0VE2JY
kjyjb90SQ57rKfslG+dmO8WT6bZEQAKMqcNMQWj17fZ07iBmiIY1aSqe6jzuVu7gfQ5Ebzvx6MPD
G4tvuMHqVhLVZ9xI9GOUNRtFV1+z5M2N6SkITfEReg65FZaqFaVHb3UPXqYT40PoDc8Iy/dxVb/U
dDaarrrlrnhOgX0gcl6GObkbFXUzo7eTIe008zWs3BmtQJxzMLOHmgfLr+tiZwYt92V3QtwtNokM
anCbdbYPEIGlm77BPSIpIeAOzF1/tTN/XJMOfrZDvIx18xnv24zFAz9vRDYsvFXhfAaF8EbnkrvO
Kt+7BWbywzTljmHHS5S5H5ZaFpuwPlNhBpZsXLWtUz+I+dDS1LC3WPqzsvyeINLeucHeyhwCuU3V
HTPzzipJoIHxaMKQpapzqG1tp6dMw9xNA4hdsUMktpkdogfezoqcaj85FfZcr9sUFX7/IXKJUQTe
SxUD3krK7mBZnT5k6uKk9NV6PrQpjGkntzAPQd4mu7Lqz2hxiNyTCQwgJmTWF+WwcbMIxHjAAmiI
H9Vkkpy013oA1cRAqvWdkzvGUHSd93QZ8EbuaK7gyX1ZbfRN4IZplM34AiH16g7VbqpNsgpNuO1c
1lYT/CCbO9Unui/vw6n+rRrs+3TRfLGrfzmDQHojzQw1jomJMYHMajArAsKd2VYMOioAqgPz3mV4
nNdm0n1NhM5WlTlQLWg91JL9jnJL+gu7TRQWd3gR78OaRKJXPo++d+IXlceMMeCq0F1I5wrbDmCU
cJ8kKbMPXhNl1vvMMQ4dfYuPHVnRXdfilg2BOGTokxl6U9kyBfLfy47lLnS/fKMNL7r6VhAzV5T+
2D00GpY0c2+Wxl1m0hNTwKwmE8gPOYbh2UlHYzcM9qVkLL4qzAJoOT5sy7nzoSg7aDMoIsm1wtHL
utvCZmVKa0bIdtS4tYjebbWWJAB2QwMtzIvoJa2Nt9oCzGl0VFdF+a9xlMW2y3/6tnywdUwrjOxA
Q8OBcWwKPgQ1YsC10Xhwr7C5mfneHKFZWME9Z8Npr/v+qiAAbMuyumXZXJ4blDhjcpkqFHqtCKWt
JaHDuSyjy58vnTYoTbamf/yra+SnQPc+H5klCduy9Bhl9Oa2Eych4IQHE7z8WdM1kaeFf5un0btB
ofVuNrQe0DfVnWuFEgDgQrqfF4pp4upTb6QjzMl4J4eZkfa/tERLe57OrRDQdy3az5vRnJ5c0OH8
/+Mj+z5NsZ5+ti3bu8ZRe5nM+pfWQXYAc9ZcQ484tE+56jUyQr2L44JUFdxb0QLHTUWa3UHt3ppt
j2wuMkecSKzTrTpKzs2lC1qqj09az9Y5TT0Is8uXquVAVQchzCj20D/mfkPW8qSSdjiBGGvkEm/y
t0FrzxdLZg9lW76ZfD5w/NLNM0fmtonG8ghd7zAxnT+UNHas+lRl+9bOwmPnG28lHRkcgpWzs4js
3VPb5gNE4MCrsu699x3nOMSUGrn1fJAuaaG2l4zOky+B/5Y/HSVUEd+LLPdG7bF3iNxwa9W9e1C9
fbayfE++hWq5BSZStH4GJWpyN/ZcdttxYMXkf0VljUbiuQBwJvIR7J8OC32uLI5N5odph0RTPTLZ
+cC7J8diVevmKUhbein9zFlkPzZpWbCRMIOa9HtnQ1wzrPrBT1S58XTzOdruL0E8AiUZK3OcmBQC
14c5As9TsaWZ4nswrTc7A4YGF4viDr9ekXc4xmqqeZZdxTiZ37wx3BaoJlZ1LUjJ5DTEh9VMthLw
ge9j2Z5Gch6ebVznfLwIg5S5MVpU42Zg5b1qurIPnkT/P9g7jyXJkSzL/susBzkAFHTRGwOMmzln
4RuIk3AFJwqOr++DqJSekpIhUvtepKdESIanh5lB9ZF7z+UaYbTM3HswSHAZn9Pkc6yFGWqsfusu
eZ5HfOODflEORxUQCFy1hEXnTJ/pQfhz5H3hQV7cByr0YICDFRAOiyO0LX/XUT7zXqo4pAk5tVUD
Uhjg9cyuA1WCwE8bPa2JgkHJw6PN6969B/zIjpYAom9lOa8iST9Eg3p/MF/9MVlTViadg0CsFe6H
r+rbjLoHxyGxTcBbsb+7WxIy7xRBD5tJYvEsfLHzY42wy9VbBs2IYAubWDzSlwOVsb1NOpIFpwkf
U8p/Ho/8PqT8ZeOAxYR09ziQOhJEk18i9lmGLZQesYPNBzIyoUtwOWKXiC5MIKwftG+psZFw129u
FNOpk9VJLkjg2XNVQe1qB2ENF0ozDEpQ7gw/HjGsET8WcVEPLDhm2Ed4M4x8mxRvpTZjRHX8V8J3
CcfLwBwZA/3W+gmQhMFgISx+MMbT36zfDSeNs8bEDLjNmMrnYVJ30bZp2Yiygyj9aty5ioXx3E4U
zNod1rLHjsjLgBC/EJtBfdZ1DM01WoUdyPg0b/du6dTPg31N55FSs1XNCWAMeShUEnGDL3j0GL+L
Ojm5cMUubI++x7nwjpNOhVhzrsymhnYJQ8RdJQFZLcSV+vny4hX2iHV1IS97JBgsdFTKXhGQIUu0
KTm1WQ6Mb+AlnvEMh22hjkMxjEeIBc2GkhssxOACyZBEHu9tQX+ZsDwByaz596b3ErPkPyQY6H2x
tNRt5SmXYA0AR1X7ocX+NivPwIzkxLu88ucjjOJ9u6LumAbgaWwT70BzhE4+dsgwMMbECIivucPz
BD51du7+5VD8czx6NryuqjE45FAsnAG/+AF6BuhYtZzPf76YyoVR0bQN5kJOcj7vHNLGtGBnSWKs
+h4MOCH7mz9fhhY5Gbfpng7677hthz0JD7F7+PNbpuEbh6K3rkZaYSQodchUk5xhr/dVg6UQQhUh
0bCTaE4B0jmnFY98+fOFcqU5N0DMm0j3sXnxBcI7nn7rrc7XyMfeK47tmspdAnG6tzMPHRdp81o6
VwFiNOu+Fml7TwYBm7e9ZTXimptS3nvLJC+Lnzzq7ZarpHgbPN8/y3TEdy517srcftRzld/DuQzz
9VfJQuKMhztwLxH4Ua7W4pQ0S3/GlAuso+n2fzaSyRi319Fka6EywH+MeciuNOOLqHPnWg/NFChs
iMBZ0LhgTFxWh+Jk5AgrZHbT/3Evrj5GQBMnc3U2xtwB14Si05njcV9if6xXH6RaHZEm1sho9UhW
q1vSTb+n1T3pYqMkUu1jxtuHPOJr9Af3BJqkoXZTO331YFqYMbELSfD2+DPV6tTMBjybJeZNx3O2
rKyDeBE3U+Y89Jg8pSCqynvx4q/cOVc9TIK+O6b6/ETL/h5jE+VaZBeGcdTHyrhsiURU2xFbqbv6
S7HabYfVcdpjPXWxoALmBHyD3XZrrgkMHcGUGzclbBjrqr96WL1VBTZ08hPkMCXS6nS1eNL3bcac
BA8sZrr8QK9yWxTmFxDuqMSbTjN9ik0xPxBtf8Q57h38Aa3SqPDz8ajMsfd7Ehnu25kgi5Semu1n
BZiryxsoE+MUZE9uF11MTXk8y9EZ2/GHh733z1lcYfiFuXGk3w21BSewgSWYpJb9tHqE29UtbBpb
D/OwsbqIl9VPLFZncYTFeMRqTDrGOHQPEQbkvMMbAxC1qQHKSm6dWddfhMeHH6jCdcHEzA8skBjh
a84wOBcYnVUc13d6bcMfHdznNgYVES39jZVdDEzSkiFWQNX/6q3+6QLpyrI6qiu1bVaHtVd3ZahN
PuOeQVyK1YdNAMt3NN/alnFDIO0lw66dYNu2V//2ZEKkVvFH5mH4awzmWY6eHltM3xy+D0QfQUNa
/eD26gxPsIh3q1fcWl3jCdFGqGxHTowIT7m+PECpMa/J6jbvEI+Yq//cxojOJ6S56bGmz8gf0RHW
t6zj4cav/vUqpo+C4OEG68xoaDmZmDtyZq7O93j1wIM36Q9j1ZODRHRBYaqQN//VibMVfM4gc/XS
k91MkjL2+hmb/Z9fVKvzfsGC765efJqH23l156etNyBpxbHfYt3H4JXCdVnQ4hpbF3M/mj3wxAju
SHVlvEe6hzf+0lcegKviewST5FkNTBSxQMEhSd18p8thx22UEEefU+VPsID8IqlOStkyiDjkwlEH
XaqX8UGUxb5eOQX+SizoQRdUK8MgAmYwrVQDRi1kJplQ6/akb1DkrfyDmYOYhpv/LbnIUcJWO3UP
YPEIwcmjR0zoL236xEKfPO8M9bJljNlBSN3baUPymHHiOm4P36RK6+PkkFtK4lW0N/vMYARaBspj
ETumDkk79Rfc6/ScKHGzaAQ2abXe76NMfy207o4ZdhvkbfaiFeLXlPh3ccETgARC0Tu66TZeMKcV
TR1tYQqUO6/+6ohiMbPHeU6L7TJ4H2C1kKZ2FCuoms5sldn417SO+cSbbVYQxwuLnjcxiKbQ3I9Y
9uqoFo6uVvjXSBG0Z7DLDofmzVjgtg/+tLWr6nYwdIQc9t1ipD55Y/mRKd+mq/zrOMl7aeSk6tg6
UIEObWuLo58Bhmnf9rpJ/HPk2jwD1bElzuYG/bJnG/klhlv631uef2fLA+Puf/3hBf5fIXrXj6Ua
k99f/2d6Hn/+H3seU/xlCINmz8Jd4usexo6/jSf+XwDjTcu3DcM1PPef1jziL8tl0YPW3Pd9PCH/
xM4z/tINWwfg4dJWu8Ky/p01D3hA/V/WPLgOQQayZxJoPjCzrL6Ur4+HpJTtf/wP43/yrM3xFE0Q
JzsDaP9IZ+sqanM9M8K8V68a3XNAaseXZRDxZor0mRhUWDhcpt3wo3eQSGEFbUq7R/seJ+OW4elP
AjYXZn7xYpb9b9eEaF/ELdoUyBIbvQdyD02WkhtgJHhZe426SAtPD/zGDsmT5XHM9+ngiK3XcEB2
DlOkZaFv1Qv5wZOX0x5ZBDLmxY9idrOJS99GNAhKKIVe7TnxyOFP0KQJBNVXKCnpkfnDo8WWIrmD
CzihMHlSRCEjH9ZwhA8OeB0kPMQk7tJZfUxCR1leVHYIBmql36g6g5jZtyrUPdLf+qa6951W25M/
AXrPsC5MbIVhPOL+BGTSE5BWkUGx6Nq95Xuv4DYRgXLGbeIidYJ8Sh5ASYMj9KZm14MR3uXFzmp9
JJnWEG9HYN17GlzaMJX4e+Q0NCcwh5fuUdldcxwJzABDTaoWtfsJQNBRS7xntXApgAV29p7/u5vy
/FZwCWpTd8Qg8dwDxLmpCup5+20R4/xSlCT6JMuPGaOctI2yxarcf0O3L9EJxU6oN96dcq0maDPv
mHo+TCsbSGDikLkIyAuMnW7viI39sAesGXyA7iCXciVmpHtEvfO7cJFcJyS4b9paZ/rheuOO9ikJ
fNDZpe3KEFQkGAwP2yvKy9AlNngDtKW4d5KJCCa3uE6W/T0Kc5u4o2B84g9Ba7jgDmctHI3cBOO3
0AAo0kQTBr8FsrhuNh5Njd5UGGIMh9iudogbG1uvt37S3ArNu/ey8ZNMN29XGiieiVI/DMTwOXO9
HDMx3GUsnA5uKZyDbft3CU8hXW+e71yPtJ8Mf3Q7F7spqdxQj0H0NQbcaeYez3Dn5+2SSh/bjOx3
9EL6biLQNZ4HjxQzedRK7WmNgBwjiwgkKMZBrlFFMoBZAit5ksZYhw0KKwfHxL2Vx+EYU34jWLNC
vffOjo8yvk5YgJGfzAtBcp/JE1jN4HILuyKAHcuKP6M+s5z5ITUF4vJurrdxz+dlvWG50LAX5N2e
knRL39fskH4fE6YduzKrH8mn+aw9hOaMasyNQ1LJZAng7WONpWZYUXJ8esnINpgGzB9EU7CK4CPt
GBuvEkwy67wJuwSYmZUzWmr69tIoln9JB0UijQtkz9W0d0bKpIqFJ/ehT9frXwdC0K/1TP/ckTQr
fTsNh/IZMHoL3gWzUZ7blyhuzfNolOYuWYl4Fnq7yR5PHq5t7ORLhfPFglFsibsyJ0Stpsvf1T68
sMzd+hhsNl6WPVSE64R2RkYcgbDwJ5Hz6fEsd6YNsGo9unBSgX7uP1zE9Beyrh+GDqsHtf1A1FIz
hK0LzlhPxp2RmFviAn4N/qqHJaSS4XcnQ0g/hFNlQ3ayis/Gmq91Kh/jlrllLX3BR+PBL8WdjYT4
rKq8ClqW+9vYxu9nurl9a94T34Mivo/tDdmNPy3urYM1Q0wnwnUFm3xpipqnGM1Qn5DZ5+zOQ8MI
/XkmqyxDiCcWxfrP0aPTkPMCg5wLTL9+acilpHLEz+EolIjdGwh4ZikyeVm6hCW+d8jZYZxAlO3h
IAHk0HvQOfmjzOS5kETwNSxwbu00dkgGtIjuHhQBpx37wAzr0qgUSMmFxF7dxOFCzHKqN9g3ev05
aWoKYwYJe79tv7lXCHHsTCZGI2Me5LPDDkc+qcHutnTHl7qoOwTp+Ig0Jhkg8AWD0zBKc1KaK/fb
AZAN6pipqNv5YbcmhzspvcAoAVxqaR86LOGZ+pVpwMAonFf2MQOY0B4BCgCJYSst4ms5q99NxZGU
JDljH295r8yPpcjuymUmSQWK6CGDnT8kePEiBWq0hgLHypIHYD60dndvd6wDB5dZPM7++eAJ47ci
RLLyum9DK0uiBaqdbBFK5JYg+k77oOdkwlKbP57irx7TOMCk+iKcY2aBsoy7OSsPaljWvDc7ByBh
kcAQwWbzPT6uBH12QdMVl7xhA+5HXGaFheMkWu7coULTbraUw3QpQCkyuWuzexnRBDO62jhluhzn
A5/V6eCxg964Fpv4tE2OTPeIFyr7G8Kc560+8FjDQC8VsnGBCCDQ+mtfObA/FWFiNTgh+hAIYma0
80byGRJIsRsYbBFHE8l3CcF7vddmF/Yv9zJZoYL23OBva1gUPrRr/K+jLDO0e5hEpTXf+Y5OjO38
qGYyH3koq601ZDpJBDi+Rnh0yAbowkzKWhgbPvMkLwK/aKPCHXwaVb8li6V09kTN/GSWjghAJC9W
TWohQPmcdVo+3LjaRJxwx0IYYx8xa5QLZhezu2ALGWCZ2hYE864aiIwgxV+QcJg4O8WyM1p32HCr
7zzipHUE+Fu77vRt6g7c23CMCKDI+QzrdNvNUm8jw2luoIDj/viz/NOvpNtO0MtoP4zoMa3FrgUN
y40odKAR4MQg+PXHjjzDwKvHTUd48MZdCFZwzepgM/RllEfwhxfdTkBlRhaPGCiY2kzmOO0TsuH1
JdX2HuoIsL+v9aI96VXnhoZk9efobxjFttnIxybr1DHLF9g85PUA1YdR1zlEevZwRWKizo2ans2X
Sxh1g0FMqeeefdYKWmqyxSJSdyn4TKjmVcv1q+6qJwdi6FA1oZ2CeO9pqLCroePm6ZvMjpTmRPtI
PWgyvesum8EiXzhRJeAbj37HJtbB8PGQeAh6pY8gHAT9Vpo14Kyy+qZ6I1WlmyLws1xtZvzStNVd
4fdviZO9d8Rn80O6O/IF0UZLgOoi636ZZfmQ+fhYG6O/Nl5/mS0GOrH5LjIMprkhrsiHUZDo8+2C
9ZAnhPkRAlsGL9Lc1HP/25oRTEvxms5sy6LGCiZLziy9VEnwEMtEKLCBFqf9rnYlthXnOfYZ1BnW
GyPaWxvdDeMLV9/YZKHoDU/7VAueopmRWD0bbw4YaenwRqTERzLL6p6sAYDhOL23HXfHMmRoKeI2
CT3FHkLORDFgzHgnY/yuq7V4Rxs/Y2dgijnrJIoNt+BszJVpw7082hRQua5IS6ILXklMuUMCbJvI
g2/2v7TqQMT1vXTz7LT+M9bNuJngOeEQtI6Wx9zfmol3wwCXh7LX38Ztb7MuMBsdaLyp7VmvtGZq
7B0v35tz95mwkONxX3j+/P7FVZU8Jg7047pG5e5y/xZmtK9nD7mBWxwxRDEF6PxzXGrDSQnvwDp+
OMuF+aRlAGHq7LbYlzF7Hs1mquXnSKFWn91i3mlOdecyid01q9wIN91tPFVHzW+rvTWYx2HqP/J4
KLYmM0E8GdDEEgXNp4kudnYCTT8+eia5LqB0342lfSOMIUSLzw2RQyW1TQx1c8d6piHfkQ1hkLj9
GfdRcdEVK+ak6Z6qMhY3aE/yUDN/CNm+GwZU28WIYMHGmphVy69q62T5k6jmLlhG95sV9SvGQWfG
jQf75SFV/bM7Pbiluey91mZfbLxgCXpDOnJRq+k6Yea31kJVhYt5giOIkKml9edpMXpSZSCND5CG
cLUS92CF5TT7a3YpB7J/09k7VW3jiIz3isFoZHNoGtEeUs/eagiHGiNxyuxJhsKs1QYl/YEcbm0n
tLII1oAOP03ob6pI2/nXFHVB0FV5utM977qofmeW6tMgF+I4TaIkoYVownRuePWi5NnrJjD+ClX7
GJX2rvTLd13mb2361U7l70z6N5CCWKS4Lw2lo2JwPmbtF6i3TevHB0usDjZd4IYFe0x66ribRp+2
B0PUZE2/56y7GVrX2k+tc48m5BW8vfeIpOITlVi6m8z8nnzi66InnAPm+JA6mQQXbAFa1c4Ac8kb
JvED6b33WdMUhrrU36HFV3tHO9jLw5g/ggqPKGRTXGK5hkcmX1db7nU9xeCZFz8eftqNVX5zsJ6b
6A7yZL0Tjv3UyvGR/B4nLDg4thVxda4iHNt/TEzzTtWO4IU3XE7YP7ZT+RkvV1L5ooBxpkPUrSkf
ydgeY7mecF393fOpa3qMz+1eslO+MoE7KXgVYZZh7cFBSNLPEr1YHKor73a/lCMNVDudnEm7a8Ro
b3tZNre5T7FZVMlnNMcmNkqm8sWoDeRXm+aNN0cBkdB0xINvvo4sJ/djzyL1zy+zUttzILbHXD9X
xGyBkcxPvhIW8azGg7bUX4oDvKV8PtlRc2ahSlip57+MrXfuuCyzJftJpNNtC2/RcVRVHQ+7cyiL
6aewRlLByuQzBYHOajFj3L+sFELyL4NKMV+38Vwn0XKv+9q+0ThRI/b2WnGYRnanHZRXdlrH2tPb
U+7PP7Q2NytZzZTFSfXpWcS3ZV9fDZHmuyVLh9DqpmPal+/tyi8e2NfEZipDUzoPJli5jQQ0e5J9
9jSr55z0nqO2LM12GNBUgtI8WLI5jIt09mKKvrjkW/oE3iZaalouOI5jUK622Tlv8pskJiHLjTWd
SCWaYFn+cszVsDp09/pqjGX5y1ZZ0ZgMJL5gSIPqydC39BqxJ0X8YuC1h8a9VgWtcbIsfceJsno4
t4vHSWyZlxl/0sa3B21rr5eKll89z3+nIUo2dT3geKv8c5IRCVKnzoOLnRYOW/ZSFWhOR+/dHMct
nftRLvK5n+YXEH+nHP4UjqVPz/qaLJZijA2n2wytZ6Bbw0NCpM82svooHHQixtO0jvawFTcmO1pi
Llc4NWsmE/8k2X82iqTpIy3Y3JmoO/ZlNr5XKplPBQ6wcPEeAb9GW3ADxQtVEUvKpHgX3hrfmgWc
QY7U5y3mTAYHHdcF/NWZhX6/H4drpAv3lvAX7vTcPduNeB6tyAoHm6dRw2d/sXUAgEysK3znvIaj
A157EnxalPvsxscYOLQka6XT9HJTttmTJzuPAOfc2lqzdfHatyxlv2A7+Q+5im2QtQQdDOS4Edzp
3TCcJ/bKdyEAjtpzzHu+S2uL8n+1vLFiw3KU+WFWGriD9Kk4uaQQREue3WJ03/L3V5sY/mgYNVyw
quxYHIzrhzHd/E6T+NWd0BID0ix5nOzLVOVnbr8gGpI7xIA34LXfa3yZ2g/IbkYE67XJ4vdQEvEY
TiZnGJlUe6UvPkZWYsALBDl8cMinIHrQyvEFwtAcicNzTJykjckeYnkfK8Wu4tI71bthtXdRzKZu
xiBYNdAene5WGmQwk7XUkKhZvbD2BkDBDG3Mu2Uj/GRX2xXCMhP2wcYmKCfUxtTYlIOzNxjuuZ5O
Z0wiBqTE4oqtXm1wUNM3L9Fd6xUfrHPf4jx/70u52jEJuO0GH4Gt9THB3Yvn2N3mc3TpMknNle4x
Vf+SYvytDOvLI54rS8rxuNhpFvSDfQO+/mz1aEfIQLqlittlOZy3iO9gO1e3EZjUUgKX2aag5mSL
k+nsoTPi8zrSUvftohXHmtoZAUlyyq3+K8o8ta3tpKI1HLIz7lV59t+jAXKHqeffnUXMNMjpKxv3
DW67U9alr1RrPwbKw0FjT0+cLLk7DWHQLnljUU01pPrhbSxdJi7LFE59QUuVNnARDVPbSVshDUbI
ted6AI8qXqzBRebs5zcaqYHCAn8Yt3zvir9wG01vC0lGILQFeAztgcsojCEq0tPZ4oCy8z0dXXVr
MZ1Eb2JrXMqeQm6cdcmvodDusnr5VFy0mNTlbcx5AZuD4e1m0UjJaBqWyrFTkzmviudEraD22HtQ
ffODjXI4dihiS45i9izuHcuZ54QACrumy+ije2+2AsN67ZTstoZefpO0maN+oROVJgTr/F0au8JI
4muB2ibsV3Xen1+O6I7PfUbQCiZNP2WUk0xOuZeZdsCKPdMBk+nbSqTIsrvT4uJ9yVx35/BCJ8PM
AifC8ys8/T7hrDKmHrezPjIahtWwaSoxoeVzpj33KqkNjMxqjOhR63w6aUVHKA8FLd2AwlvjBkjm
5tWKfGZe2W2DEhPNRg0nMdOulZles7q8qUf9d+enHY80TbJHKZgP1kc22P5lVdFuMr/z2A1nt9XS
88OO3zLu1c6GD2mmSDWEJNM2i45wFm96JR+g+dxovGbDtATTkH/QpbAGtylhGIHo2SfIzOhMcgiy
a0yEftO/xGBpGeywTWMVDDDaJMfCXbezqqdJjfz+qyQyN2C5Du/dveYpzF0DF75RMFXMkKWY4rqK
EBNTA3lR7ao1it6XvPV2f+F6e+gr7q9OIWEybCYfvpbvW027mDEbP9AqnHar5HWMSX+LJktnH2vd
RlMaWl5xA2/ite76V/I096iJ8EIjF6CIzKG45s5+TLLbMWHy7nmEEqaBFY/6U98V144g2kr5Nwjr
mBVjwM3IbR6dy6x9zTkI0cawD6TG2ftZmBgno+mpcaaQXvhh0Vx34zNQQtse386Sma4pSe2Kmb6C
HHlQhN7sbK1DdKVrV19X/PnefRQoZ+f8WiIbEEV30pg/mwqavIyhSvSfcYpLm0S6snpG4XQu0lYH
LVSR2xYqFHOb2qbeymVGd+9AAreeZh/TxZ8vzIKeRhujiGslX9gqorVAeny0HTbqEqZxwDsi91Y0
7Toqj1vaWD2sNf2tlm4czO63qQHf7YbxPRrVnS9Yw0f3SeqfJhRXU7yq1RBik18O9CB785BORpLy
jSEaEIoewUAu7zvDjT/p2DZFOjsPOtScc9k4N+Spogy2l/jBZk+0i4W25+6nl5HaIVrUIS+917LL
HywZPanU/MmjARESM0JV96+uhDldQWS3B2IamIeT9uWOZ9o+SL6Iycp6Xs5q5FWQsXejOCcOyCZv
kbbg27W9b6snobOrXlUKz7XXgokxm2peIFruO9idXNsAuGvGmq589MGMJ4v8roVAjc4+oqZpCVLL
MrZzQ2K4qtwRLGt+bm2k+01ZUEo1vNAEC3PdREBv5OyH5DflyJS0d4uZWiBOvW4fPMe5VYSJMyfb
0Hy9Ib15LFz5YqLFEMl4r08M2FGnnjBpf7jlxBK1HSGOxN8lRdemrUx092sMlEmGKFpYlrGg9GNm
z5jI15IVfj7NLcte/gv0v8gttWaxERlFwz6as9+2aV+GRijwyurDWcuESSYnWgZQKgy4ba4oUbd7
5kCMdjNGJ0yAkq2l3JoaJfskVrLZEn820Z19yepY2zvA0zEFivzpXe7f3I0BP/jkXiKWIj00TU9p
ZqLlWgyX/S/IlWJhM131FuQfwlUGQ+xrCvV5Y3pYEFC6YwqnGwr4rAQDCuW57e+7mjQ5pRHeO/K8
L7TjKNySkzcSfFxFWOwto7jVBbdiifRsTL3i0jrjm+40T6VWDGFeFMRnjPPWJrZmMyevU0EtGXm6
DBEt4OUREpPE4hlBTnHEIBOU0BCJLSRklBQpJNYc/3sNQapVfUfwln1e8p6IKOLWfUV0B/2UL5kA
lqt6fFXYyITqqZU24avdXGxnzZT7RNifC3x8MjyZ5SpujQ2f9Dvhm4RUewzQ8yeOmGHLjFEcF9e5
N1l0niI7KTfsQxq0I5Kyqp0cYgHLoDTsPXdneUmwkKzGNxzchILM+vgVUWWftbrj72y9jnZzracK
PlBT/iqI7WXekAcyv0fwGgWmgk7fxTm5LoRMGQSKk06LxkYS76nDcNGNaNzPZf8LJ4jcLPWKAjcZ
6/RaHVqUE6FdZWAxgKJ0xcyWA5EEIrWT7r1aS42pZvCJRxIMkvuIzEbhj/IwkXKbmT3lLbQCr2CM
WiXmY+kKucUd1JJRWj61ZQ5ZwGMC4qDSdTtWhBU5j8Ac5udxaeWeeARmioK9K+LPw5L5r6WKN2pq
g65lMD5YZEBSgz8LCsMAxC5piOBiNA24g/QAMadeciSYR9sMJXQpc+S3kKXLwFUT2UYr9MRhMjdQ
BwZ5DfRD1ixA0J2Yu37NOZ3LBaLXmCKFEdtqKOedVAjG2r5n/oXK220ovm29uK9U9akm+ai1GqGk
z56OOJPzQrGiI/Kj7lHi8PYfera4Tf442WjJB6M3uDmm+0xLv1THjnlZ8xZ0AWWux4K4pJNNKvN0
jNL5oWqYXytO5nhxyJZvYzbHLW2Y3vs+gD2wZnJYEMqinFxKZ6e50X7uyVSgtiUOU/AaavhpDIOz
RfIGxSLR2H4yfCmaruLtG4O+SvsTdwfCKXJEsMOMl44NZ08+y91YtnFAOMr8UlrUi3bE59JqmYn7
RvVbY4To9xAr+rG7oU0mECuu6sDK8dCM1tmxERUP3Fiw4PAyrICdEpZ7VsE348RAodkst+Dieulq
exN/ZujVtxEOyGAib4RJJsE0LJjOU2S9V1aqngYBDW22zJnJT/WYJtHv2ET+wjrLh4AdSitudgjy
yaNjLWtSe7KX42T1YFYZ2sTTqmE/8GwJLpwDNDW8zUTMCKVU/TaV1LN6exsLvbqQj6KQ8VkIcsR0
jxSHePiEc1dve3dLEli3BWFIrguT4IZ0MFrWwM1pT6IiZukE4p6RK6T20kIUyPwG0nazicw1HEym
cPaEFaGecR9NoYmDXsTE+GbU1g1Z0ghyewDbmp8yxY+erSw5xLP520DRFljTQq1dSHwSaQaqCzz1
ktsPRiTZ5nhpvp2U/b5ua9H+78zGIQ65Iim70ke2SGZ157R2cvATzH1zOSXndQvoi77a6ZqOMax+
UQtDzLISkgMxZhzr+w9OPRPElO9KEqRgeETkB+v+fSthD5btUIei0JIDKo5AMzVogwLSl7RSbZf1
5K6zcivQ5xVJ/MvsBlI9ct6HdCD53XtMWo5q32QpOhM2uIkj9O0EzO/MAiqI3XP3ioRNRAGUESrb
73TqXxstk2H2SbCTfmK+cCWvYLyAqeKajwmrdYi+rdxs70f0jk0sAhY7V8GwmhXqvikBAtkxSREw
2RjyR13IrJMDfOfoH4MOStzFOOgWqb110kELs3kqWNnY8GBAiyD540zMtRc/ptBt2no7kXOQiV+q
GKNtunRINs3qasnWA8hmX+WofcDCsgKdOIUwsfdapZlHbZqIMTaRP4sKAlBcyoesnS5orFAgLnHM
4hTHLlhvfkmaot9Tfq3bU/sfyd09bucZ3FaUx78IUwEcLwG29U627WxuOotYd9TO4n4e5GnKMJ0R
FlMf0IgFXtPqYazYOi1k2bEy6Dk98UGQZ+UdnciyNgSpy7Cu5N1YI7MHGOKHTiXPrcNmGrfLS9bH
CD8NBnE20l4QW0bM1o+7pVk6rlavrEhw+mgKUlAoRIkBSo5qsBXBbghp4NbA5+werF5cUoPcWS8B
ld61XOn4CtrSEde0Tr5bjFnRJNjOagD0WD8/KBsThq3cj7yEyZehnNaiZd+ZGokT1tTjNlBsigZz
R6bZgLCWZc64Xpva6Icyg8NUmDZ+D3SyXpmPXIH6Nmc8sjVYGXEDuy+j8vd6j10vQ7yRGaT/0nCs
XFFILizvZiOZMVWQTyPk/EUa5E/fZxCu8A1sWYV8uqmu7zlXUjiCLkS4/MpCGJ8bLVKS9R5HP0LC
mbsELow1bEVunAS8YHKe7qKqf9cmLh1Pye+0ia2NS76JNinvBHHn03EIOXCxofAT7DWYrQT78kV3
OH3poeVw1PmQ//m9BvL8aW6L9ISJbptQM7ZW1+xhxvW7zske9Fpy4J4WC2Wg/4cd11IDaXmzbefp
3c0Z95YRf/uKw9ty7tFmI7CaTTOIOT1tY0CGSbC3oUfZ9r+VfP+Okg/B3f9HyXfu04+xBRD0/wI3
8G3+C9zg2rYwfFjSglgkA3Xe34o+9y/TNrGHmaZr+hb/+t/kBvEXrjTL5vcQZNp/oA5/o6SJwxVC
uA4BS65pg4T498gNlvWv5AZ41fYqGrSEa+vQFvkp/lnSp/jJUupvLyDE6iBaQHAJRNpD5XBEo6jl
CkFtigA538xjPJx0u/aOVnsjjc66+oPOQJAUAhTKY3WRcr5Le+cmkgU2LRxsgBXYAtSMPYg2rOBp
LVlhhQjnXsFJ4N/09HzXIkq4gECoqEZmBDG5B5zR0XcdAabobj/GtSczaM4smjRBs1bStCmat4wm
TqzdXEu+Cs1dEbsHdbFod8mgTz54dfPQWIQfcmOTAE+D+J/sncdu7UqapZ+ICXoz3d5ob3k7ISQd
iTbIIIN+1kC/UT9Co96rvzjI7kQBDVTVvCYHmRf3SjpbNH+sf61v5dKiLlJgPCgsvOP5CCS0Tqft
nCCqMqBZW2uZwZwa/TEidb1vJAkEncs3ssdIBLcVB1Vwu7qWcNwPzsvMQdbiQEu95qbmgEsM5Vdw
4DX0ybfnCEwton9IORQ7ECj5fsFyXiD2sdohoBlhh1awZnELhHhfCECSwbmprPEVeAMv24UTeOT+
1nXyTOnbg7fEr72hDk2XHIMUDS+gE9EYiU9pQpRb8SRQJpFStvNmZHOK05sueuc2rTvSp2JR+hFU
MbWhMauY2ZmxEaanjmzALhH2a1cU7rYfxbfTFjhNMr5Qb0rQtyrcZyNTbmuCna1MXHiW2zwVIApX
oxGJnQr59OHU7UJnvA1wbAZ1HW7ajgKW2q+ujdWFm76anqSOuc9NaHLSbfCdQRoOO75lzxO9whWE
WSACdBpRnubW2H86+hGvLPEH5I1rWqiXgNqrA5/OapTTpi/tat826qVO+juUgGgHL/rCTajWbjjk
G2ckNz2KYUevfBpSABnl/tNQobeYMdqu6pznPo39BxYoK6lQa+kGdG0MRZWE6BlpWSVAX6mLt4WV
MICJ9nnWAszMJ5GjyHTxfYw+Yw/dnUyWD0bRZJe1P4j1nFo6582gd4Z9GyKPg9pT/JV9logtB+P8
4ano0idpcS06XflN6JTgBsrRonWkv39UqEoKcUmLTAgo+d6R4DdmsRGs5/rGMnUB7tlHoVIoVVm+
gVjxhdVGZFS8UD7yEzj9qUbfWsqLi9olUL3iv/JXEF0gmvF619JYgEZGKBx8IKrZouWzsMlveSgR
+AsMONlOQtZgpgG6mZ9mOs26qff2WRagxyHMTcb34N+UWq7LfPYwZn1OKuPao+dhh7sw1plPgaap
IPhNKH/MdbcFSiBcmfwwa3GQcB5DM3ph6Y2vmUzfEqe+RuiJFbpipAXGgTf/etCio1EhP9qLh9hn
Q0Uj+yRz8HNeVHDp9Oy5FoufdhhvzL6YeUao2wmFM0XpLFE8eQBeJi2BjmihDpqoQBtFDLzkaKW1
Fk0N1FOlZVSulnjjoKxObXuH8soz0TlbEgEJBZYGc2zPSLKeFmeX4mtCq23QbEMt3o6ouD1qboyq
Sz7xihr+EKL21qi+NuqvpWVgFz3YwPm/i8c/ru11d3Ev9KKWQ48WkUstJwt05Qh92YCQAz5Gdtuo
dn5ULmnfLS+R1qS1ON1qmdopbj0tW7OCJ8aAkK1QtKvyvUTfbqLm10DvbrXwLVDAJ5RwW0viSJyQ
8rRM3mvB3NTSOZH7hzy2KTeuU9y6FvWenLcoJYYZMtcfk9HfhU1GAMkYNlghiXZMybFZ0nrvpZHa
xkaEz4kWSNM0VoyDTFTKov3YL+Z16cRwFKNunYfTiRa8gXCDyIkeqoZgZrzBVs75AhY3QGH8iPNh
NnmsEpPaYmy/yRfjbWhFdMqp4l1lDsybIckdRiVCmCFWuR6zs3tTi/TeG8LfJW6xFo48Ir22JVGI
AamNR9omSSKtYyey9q00L4HoLqOz8N4LgewEHNbk0mpufNdxbLDfihbUpXQnOhlzUhotlX7wlfGu
VnsvdzWdmBs4C4KejaNMzmAc9d5kNVfUIw7k6edm6NZBmh+iOAY3EtEpDu3vUT4aQFJT27xhVUcj
MhH9vHJu6A7fVmb06vT+J5L1fUZmvqtAAVMZ5Yj53U+rSxQWr4RvWTKGzpNvnTEIHfwC/3DzXqLe
VL7hrlO7OhfEAeUYvtShsWnaITlI0bHDpQc84qP2vWRYW2X0Hvn9iwDt7RF7TOsGpmb0brTTpk6N
fTwsH/Mdy8afyd21hNcPVWH8VGCaEU36b5ond8vCQrsIqwtnwy37o6fylz74aT2rrWIly+vD49ed
pNdoDK4hFG4AGpfBzR8DuvUM786zrZ84JgdtBWchZ97x2Y5nSb2F8n0xTRXsC5uA8NJmL8XoHIPk
GxPEU0xvdtRar0Uq71tGDjrrR7U8LsIDcu1p2r5h7stv0/TOQZpwwE0RL8aYOjosHdWC01SIU9G0
R+Gmf/j68wZn65vfRzezX/0Y1UIfZ82ZGIrH1o/DP3nYnQBHPurdumHsPEwhp4LjypqbEDmRAYCN
4ULHYfpH9hRo15kgnEvGecRZd0hoboDoVR4UqSRBnBKPRCfXLXSVXmNWpLWlHU6zaMsnUgMi2KaD
PPUBvn3f6MVlcDiApT4L19gNuB/yOz/K3wCPfw35WwfppYb4MkJ+8SE1kyooquZmhAsjW/O106AY
ATEm1+gYT5Nk/v4hNViG73DjadQMjuD4TP0X61bez5kG0jiQaWKNqAlg1aQwa5KmgdcxfpBhPOUN
D11p++7j2Nk1Vkw8riY20R3LL8BQ8HB8uDi9BuTkX8o2krPBXp0iw3lXdeIW89suHryNNVMXmQfN
xVdvnC6hb1acd42ObUCrwTyBJvRoVI+jAkLqtHEup6Hr1EHM6rYeoqfUQxAD9TNE1l3q9+85DKAc
FlCSNjOOL/BApQYF+RoZJDQ8qIo2k4YJERh4CfE2x01bHueiv+Rq+JF6Xnpn4zJsdYskjP3JweUM
pQjdBgARIkSmMUahBGgkHNBGroYcKY07sjX96O8fjYYhxVCRtPOP1o0jcQP8PHLgddHcj6J54nP7
sdODqfFKJZwlG97SpMFLBQQmNSTvNM3eMStyNNWQppg0NEIe3Zx/AU6QnFKITn4lfkYjYOfkkgvO
NfZpgP+0aBBU5vL4HuRnQ0HmNdSsKA2NqjQ+SraApOr8JfO3HAbK26mZeCdU3hHLwroNarwSpIvB
wgpaLaerydq407iqHsgOFnXUUrwoo9G8JEShJwNKhz9gRbONc9aVmEmnP3ht8Z3qiOM8PHUWmKzy
FX/bhwk7C+oBTmpoWvPwnsPWwuH/WmfBB0LyYakF8GYJSkMSAo3yc5ESEdKYrkYDuwwh8HLaJA8H
jfOK8H5mGvAl8Dn3dvSLxNMy0s9VHKHFOjee17/1IMJC5qpCM8NqTQ/LwIgV4MRw0z1l/eMCZAyQ
xJORs/UY8snaNRkXLvcT9YnEnGXWGhvL43WpkvisyBKxf6q5kvEg7fsl6SjaoysVrfcj1eyzxZoj
PIowBLzkbHUByrYmpXEtrybB1jDUY6TpqHjdAqUno8v40AFbawGv+W3FPp1pHxgbH8G613Q2hBB/
02liWwq6zRjK21EP2QlrfsIKayvN/zQhQow7W+jGbTait63J3od8EOq2wv3Ta1aclXPva3qc/h8+
OLkxf6B1l65lxZgUAZwrNH7u7x/tvHEbkEBxRaW8bFC9eInvek2uG0HYBfjIkblwnbvjq6x0VkPz
7kpbEBNhOQoIr9FEvNzGz6Ickh2T5uVNPq/OqTWdo6x+/Tn8UZa453zx0pUgZrgu9DeEv2doEp+t
mXydpvNNfUNKafwcNLfP7Lw/DSC/BaBfOs773HwPC2q95ZAmJyNYaFPG9S18n4JesIAjeEAY9Ycq
mBlVgydALg49Cf1pjsAHLaF/YPDiMWxaB9V09NuYGDU1h5Bc0YvSZEJPMwqNvLvLl97e40WSUbad
BhOYYfZQz+Ad6ghbsPBw3OHU2U351K4YfKtcfJhU7d51A622QswuvKA5XBt11J/N0KzZeoWbhlz4
sWpZK/DewDcQRs+BFYPTUsaD71GSHUAQTwSIK3w179Sgq+3Qt+NWqLMX4ArBlmE+5Y58K0TrX1oE
5At1VQc3nS7QLnyI+9j9zG2QTtD8pwK5fPFGNl5WsSr9ytpwpIy3pp2Fayc0DpaZDXuAzBe4UMkV
VDKFhfEzZb4bw+DLwRTgPsvRf22q2jsoT0szIc6jIxJkVaei936x+Bs7147La82ESNagohU4Zj4A
L/TkSUEjOPCiYNrLXv62YWGuy7AszzHT7dxID3CA5Bk4qeNIF8YN+yxx41vDp5xHSo+ml4Yem6r5
9eIB8xbmHdgEEf4Lqc6MP+ekpaZyUOpk9kg3xqMzdM8G1kquxfnotNpdwTZgVQ91tKtccRMo4wlN
mKvHK+5D0/pqEunsfSrdw6BmIVo2hMX98gE6wtw1L+lY9Rsj91L8tDW8rJFUrjH0AAtlfaJok8Oh
Yu2Oy8kkwtUERnfxjH6bwyrPbPEwRhl9r6ZTsTflVEkDzBOYZ5ZDFautIkISbfrlTKdpsrOcjEhX
yNOEpLRJr8KScspEhpY9I2NX2BkWVAkDklLXPraHvS0ymxMrFTqLT5kI3A+MM2y44jmrt94UBts5
p/S9LNRycjP9gAbhbfXqmc6Ljd83+SWrh/uwY2eZps1D5wxnTqPJ1s3MB7R4QOb52YztbxQebuPk
ue5NzKd1g6fMYjSranLVJTKrl5cgsCJ8JAmM/Mjk83AVVmfikEq8YeD9YXW/SkyAcNj4BpRiwAwW
43/AIweuaL3rY2t86NwluGPPybGg9k7BWL5ZjXuvjPxQsjsOrZ41iLbJkXivV6FKvhwC8vsyLp4N
UV764lN06W0z5Dj3iAVVk1/edIZLJS3ptK2v+evU61JykU3twbfBr/TlezQk0ZmQ6UuYEJSKQxXs
JHaV7WRiAHQ9GJiQaDaJkz9K2721WmNvEsBYFq/apZL1A7wHTrw+UVd3FztczxANfwRxWd5RXbnp
Y/PLJzR0TC3dVAqsZcXX2iauwRJ2DJNd2eUNtJX0noJlfFsMU3X/LkdsmdDZa6ZaqOztj23SJDA1
xZvTxKeJYthhCG8UnqgJiB/OynLbyrAhEiHlZU44nU1pfy3b+TqqCqyANh+14WMVmbyfj2U0XD39
nWJvHdPvEFOwmkh4CFE63WYNTdpm417Ssf2o7OJlGB5IArNtJXPIgbO6U91N5QhQqapsr43X/jZl
DEjTaF/wbLi7cHH3ECKvw6JoTWnsZTMTkKV/KgDJYRJLAmruHvKwYWhelnPm07NB5NNlPU/DvXq0
oobnKqj7IE5vgzz8lpU4Z6LLcAqr8+IY784CIG0spl1S+7dWVX3JcrwjJ8/hfH5MAqxvMczC6Mi4
fcnS/jZM7xs73HSeuIAPem+9R2IMx2FKPlyUpK4jPQFalO4wOgkyy9u2XXMV5lPa1UcybV/9yMfo
dxLHZflU8DIjx0CiMmED+XfDNbTg4mlf+uzt4KmUDrcQL3/L76+zzyvcEfbFsoOTGaR4teT9VFl3
RceHUVu0mnNeal2gGrnJ/esitnF0hA9itM7OL6LfclJfjiK1z7w4he5t06GWQV28g05oppLzl31P
TBb/t5Pmq3B6qM26vSiPJFXVV+m6jXE6BHZxMGMkRZGBNaRoJBfda6drIkzxKbspAwSnW7yiaNrE
SwAHZ7jlr9D3TDQwC5ztFJMp7QT7wLGJHTK5lPUomsm2owDN2Q/1dSTWdKxD7FhGbwQH1yvrk6f8
51qBl4Bd+JbXzjHyqo3ZGoCXPmGcBqRdJYvpxb83gnnYtRtzXAZMtHgBwTIAwlruk3EUKwsg0YbW
tt6peXZTvYy5m14docteip52j/Hb83EghJ5xzgd+j6OL1zbD1nOrhim+1ilFe8Tnvsp8ei7BjtDd
kvPeqRNzO6l2N9fVTbT436mD63pkN++63jZtzTMd4VuTwXKsQkocmpspG06J6s7h0n53pva2OLF5
8XM/3zTCuMw23WX1SCbO+RaJ07OlSc9FG8rzEJFNi6Y9FwZlY3WQrpxg6ba2NX9ZIJW3Pnrxqq0x
T9gkuKzZMNcK+gWF9ZzxUVVQPCOQXdQHtPZHK3gJziZR767yix1rKRIAbZAcwtyP17MhEb1bqLmF
cSvq4n0usg9jtFHXzMsUDsZqGafg2Gq+kNF2R6HyCAodI/Xo4eAvFvkUGOnLUI+3PFxpukM1Xvrp
tDjZ/ULVHwvbfSzEdvCMYOfGDY8eFraudQMS6lG0wUOVZl91DByFam1eo7b9Gmr/M6iDB5/qO15I
1mPiBcfZ75JD6tRbkyIkjNEPKDsvRQ2K2B5oNVcSr2TS7R2jPBv7tIjuYsM5eQ7e79ijfRwrn2hT
nKFTl57/ewH2n1+AeVHwHy7A/u1//O//9Wf5/4Es/v7X/wRZmP9gSwNeHMdYqN3loCL+ufeiQjX0
TX6xTNmmy7/wr70Xy60IlEUA+YLeL8/lh/m/ey/zH6zCXD8AZO6Bp/sv7r0cE/j5vyOW2yYZDHAr
LNPgnzPZ//u9F71iKa0uWLpKhslioqGnyMVxhKVF+zeGiaXgsBb7Z5SQcZtoTl4naScpeudYd3bI
mDBfK6996NqloYnqsWnyrz7PrZ20KECxh3iTzq9U32xtJ82gL9L37dWqIrwRh8RvI5tDoPkQGNgy
g1vTFh+JIsMDgQl9S5xFoW4SgcEyklcPOk5Y+y/Z4rkriwfFavxNEn8tM3WYJxgawwBXSnxldF5t
OyN9TmLxmDYdqf6kvS9rUWwX43aZov7O594l//09FWjKiYswtZDTXDKz2FQeias+cVem5HUP9vMH
QEe4r5zHREo+CdLkKydWD9QfMoc61l52I47ZEs8LrZtPpQLPZ6WufCziTm26Rrcljd5daINuNcrx
AdX8O7ddUpCSfFA2Nrd9s/h7b8mvYd+QYsuKtxbJPVmI37mimtcJp/d96beEtgtQNozawiJ62M/5
q4C4uWsFxq8+vTOKODwVtRWe5CH3mE7Bme6jhHcYcKHiWE7VXWrmrNSaOd/JmTPzor5dTSLoI+9n
Mvw7eqY4o6XYza3ehSfirpukz3fLVGIQ6rqdGdM9Z0WY0ybTN87wHWj+y4ZlLWuDJpouTXY92UNM
x8TZRQ7ApDsjBuFlKjBMch5zlqyjAjB01y6lZhgDKA+z0WGrwYHUgApLlpgELO7YAtMNIDuPdyAe
6Z5RYt74JcvYkb/HqTL9x8mEUjXTlIOq5JBMLwnQ8N9s84Y9YsOiKAymZ+n2HJPCeS1LLExBtHDh
Jc3R8jIYaKhjRm8yQqDXYerFWWT7w6cNJnEztjVLkoIaLjLNsKUME0ftt4H+eB4rHVvCFJd3HJOE
M9MPZsNHqBbrRsW2s/ERGjmErzrqBfcSZz+VYjW3zYQ0H9rFnTB+/24RvaJz14Rapy0JxKQ0cIMg
CZEbMW4iem8BLnhnhi0AhGP9jvl+3/oIQnELQBbBo9V+I0oJXztH/NigTgJAeKtuYI8rGKT5LduU
YmnvlRniYOoIa/udjQGVOq1RbqVTkp3TQrU95u92bL+IZgw4sp5qqzF2bdZx65MC1uHydeCI/LCM
sAGUXm2WtgFnL4M1qH1XAwasQBuxMGQxf9l43fkkB4/UeRE+ozo7XB4Yx0OggzBAszObRz6kKMkP
SQ/8DLsARpM6vceqCRcCc1iLSWzGLLZo15it/WMmRrJAO8pibjOrAy+G0EH6SvvOOm/5qf3kgO35
2dLOtFF71FrtVmu1b80sI36xS+Ue5iZCIU9I7EYlmGOJFtqDLwdzwLUc+6TngWJxi5BXccp57WvP
HHZKqT10jXbT9djqHO2vW7TTrtKeu1K77xqG4ET78WB6YTHTHr1F3WJObW8tzHv4RYHoYefLtK8P
2xJGMbDSMoODWvViWY8OOTwP/+Fijwyr3Omp9grG2jUYaP9gZp8L7IT4qh7Ja+JX0k5DqT2HM+bD
RGFm1G7EWfsS7cIGHm5SyxYj6WnvYk3Nn/YyFtrVWGJvrLE5NtrvOLTNpXXxkHnaCxlpV6RTPohG
SX18jThAdtdYOyjxiu5iLJVuM7OpB2O/rrXfctDOS4pedYUgbkx8tlul/ZlKOzUD/tbkdfqTg4mz
0m5Oc27oL7Bh3KVYPW3t+TS1+5O1JGCfv45QrKFJGPM4xCvq2f1x5r2y8lHSzMWN1sgvep2mPaba
bTpr3ynx7lWcjA9uNx5ZEHu7zkHmCo2SQCIMPsNzkFkwsgYYWpe0wWHtSeYy78FOgl2M9bXRHtjS
twR7IR361Q7Z4jnp8MsOXfzgOiWk++LekHQKlGl3UAHPpFS7baX23ZbONtM+XF+5Dbxdg9Bn7Ni7
ZJIQe12bkHuOPb3Tbl4jxqcfYvDFJp/AbsDzC0KQTEmLD7jAlpaG/KMW/OianwTCrIip0sU/XGAk
HrWjuNfeYoXJmOPjqpqMV+U0BxxX6FhcV+txWpL9wLGhnpFsBx8UxaL9y4V2MndYmnn/PmFKV+tg
jJLtWLkYOvA/lyaZEO2InrFGu9ojPWi3NMcIcpfaQY1cPGyL4VUZJr0F4UuvvdZIRC1OvOKO8BuZ
XgzZhXZmm2gXK9YrvFCxbaveGfcyneuTi6WbkjgHiiQub8yavXZ9O9r/jdc/po7zvtDO8AqL+IhV
vNGecXdSgF/918UCuI4P6Jw1y3enfeapdpznLEka7UGvMaNrBESs3emVLPvNpB3rsUW7gg3Q5GR4
IEO1r33WDveufFIY3nEjwTvBAq+0Fz7SrnjgNCgR2iivHfOW9s532kWfYsdc01X9yaozX3nSNEl7
r9LSVptcu/ANCkv5xUNdpZwtcqxzmDlis2jvfoqJn8QnZK42QfO2B+hfPFUXhHf4HrS22MZAISRt
bqR8IH2wAmKPM28lOBus+MMGasZTR5yA94O4gWF0LCaqXUePKFHAM8TEqIS2mZxYcFh8sBgGFAaM
XmcWeFLda8x6RZiBOYIQv843ODrpUBJ5YJum8w8TQYhZJyImnY1gZ/FW6LQEi4KEiCsJCpKNq0xn
KoROVww6ZyGN7DcWPkaPZJ/WeMG/F53K4EHUbD0d1GhJbPg6uzHoFIdSnFLbtN33yA6YZzgyA0sL
dfajSSkrV/IzcMd2xwR9A5n+h9jQsE9QbK+shHGPNPQKrmydLPF1xmTQaZMkU1tb50/gTP7wQdS6
rFGhZ67qv1mV9I+jsyuhTrGk/Ep8kw5UwyU+mzbFqVSpRgrBDEyHvtxNEpS+63uvFd7YTYVLq9Z2
rVT7tsj+CYNuQm3oKnB2pTi8qLBg78rNwZYY+1dqde7FU9ewTUPNe+hPTYuVpF1sQn1AFnnownS2
m+awhCk/jgZHSF5kpTCBVUdUNKv4RH5Zrisj/BLSvjpTsnMS4G0LF5zIjT/lxColG/Aeuf6THaAD
BbEE7uDuOKhy9YXFtIbDsU0SaIeUOwKDlv1pidlpJV0/YK5qd4WTfFademZL9Caa+S1y2CrRqDSy
C8CNNdVc9JRbH9qch2RbedZqRV15iIztovxX3ZWygXEDhIBHvoF9oWV0KifkmGmE6FJgWnMrYCuY
eTbexCJSQS4zGviYyP8V7n9LX0LBvQypkJi8iZEwhAJHx/lKb+NWGf0vSO3a1TKc/Ly5c/9uR0p0
0wBrdNJb7c6CULkaxLTJAvZPQzS/DlZS7n315M35d4iUhkRPujId4FHXohQbTydiVWA9FpiAT9lS
7Ee/OOa5duOyrQCoQrekW1srHuQ76RAxZ92OHlckE9LUi1lVZ7OaTkB1n9hfCRLGDeJDwmpHlQhW
NjXdwzIfefC1xNrp0cRaeyMqGIBISiHOjo7NdUZSCKqtR/lhX5DLCl3HgdXTT6sxYkfad4QBe0EE
us63sWq+CcmBol5S6lZMdkyxdxsHTDJqVmz3K+L0jeKpq3xxDloCXWT/GMaF88cpiN27jn1j1+bF
dg1c0eWJVmFwgINHa2rgvLbZhOzBuIfvi4VIETWb0MsFdDnWAWpqx7Xp5PYukuPOBybWwLidXTli
1ndZluV702U6nooMZkKYfam5/BqS0uENkn01HVGvvrC3U7lN7B4Gncv+JmvHTcyiZZNhulmNk0XW
DNSPO346eaM2bda8ztgJeGwRYcMVSIhI5/t9xtqIpS7HEJqvUUh9/t+2sCRpd8UXanxea+yFbY2b
cbLfwspAqVNuvmpvCaoUG1MUv8wGbxIc4ioOpmObhW9jSGO1bL3nuCk23Rjg7vP8a+PSD8I40+wx
leE5n7A3mn2wDmIsfLidD+SUTbha6bSRQfM0AGTY0WONWynJbixExsHnB/XU3G/nPv8waFgFL5O+
dmJAekdxR2pdTg6G9h0D3tHN8/tumClBEKC9kyR/cLwi3FgSQx+s40enADkXBxWw3zj7sAF4YIJm
ZDfI31QTOIuuBX4Q4aDrefgvEfgMr4HiupigcQZOaMNosN2f8JnSEQ5HifKKVThXt7NurmUTuioX
rtZGkdPz9XXVgMs3CxZuho2gKiZU+zSLMEdZ2XQoeC7qbMd4JbWhPXGmWSWcIRzcnN6M8h4fBlax
7IC8GyHAVDYNS3wPq54bfPWhe2ODlMQCgMKttIGSYoBwVefVFl/RHv/FdUreDOT1A/v8BuQL6Gdq
KljTZb8q6q2DxxJo7Qb9YenrfsuzTKwpru83As7xpg+iR5/Nls0uZV3XIC3dnO2PNKcXYxq45kwm
RBIkHZVhA5iFNEXRpTyFfDzPLYXYRwOUT35ktnez+1JmUbxbB9b8Jxd5zrxs8NFnBvq5+YLn0Dqn
rjBO0iL/oUa4AuEwL3tiptOtCeKRc761wxSG4a+P34eZNEaTx8m6tjc1FKikYDZ238M47aGB9JTf
DB5CR/HbzOKOvl9O1h1O2situCmorEBliPCX8dFOImnPQ+jCI1E5200sLTsZxW+syB6SqIwIt5vU
6PDLShpK0WNpcPClQ9oxmFRUyjZIhpAQXM7LqTY1hFK+xcV8v+TjhHSyFFvJJnqVhSFw0gAtp0uG
x3zoXtnevRahYnxg37tOexpj/Q/+Xib4PhVsGKbG1CRV1QNqSQLOcwPRnrRnhnWKPwk+kLUlRga5
wP5QHM9ZPVucBqiCn3CQsqvpz6Vuh+0qidOjYD8KRQqqj39spxCah2dRP0CIaCtIQaSVYpf1SNPf
TxD/ApUigzN50B6r5tmX4xrlND4sREmwHqizkuoKZJNQRhZsCzBTK2Uzpwbe0bR73g9u+pg49OOZ
WX9neCNgP60ig2/kIi86cp3AEluTXR/JgwTz7mm5baempaGgu+/AM3dYiKcaXk9KB2+NPQBAxve4
ZG9zafUEqg8Wchwy+0w0y1DTGt2FKX+BriUUdoyhqE4ipqlkwCRw7qRu2sm5acs4uXV9uHHYaAG+
Yl7khrbpHpGeQQFDc+uyE9optpwYBqCBSosD0DAQqVkkSb38OauXbOPEsFp6uztFSfazoFFfzOoY
x3b4nhnnOHyqmW+3oQBUYXNKygK4cIA7O4pEdAhPjnvH5Ozy4i+aq0yj4c75I3UdeaCvqWro9wn1
47EJljDiuJ4RxSHmQajZIW7EZMWv0qHoPIue/R5vn5zjR6QU4I+6Fj3QBenQGolxYPFcqcVqVqku
Ui8SS3IlzD/RQESLrjKRN9NdNDXoELxdT7auZJeScvZFG0cw6ectte2px5ncSKhyH1dMV2fo8ckV
HhBkel363gxyP4XzJaENnkTQwckEHTCJoCuZNgXhUB2vlu/xb5U8nfI13fI4lrgrdN28o1+X1M9T
EpUD3FXuWmDk6HNK6h1dV1/QWx/TX99CrTpVnCL6KJkwkIBqssmH39iDf+ziHqx2+hRVLk9wH20K
HjVfhIdq3AOylq4Xb/D+BYeGZsmVCEP73hidk2uMnLam5k/nD1c3pBEvMB4sJ0QuGocjr1IyfUu9
7imOJze/4CDn2ln7fXbAtMpZNzmO95Ha8eQcls3S1K9mUZukomS1CfjeQ0g4qHbVYxSSYc+Teln7
QfEeTaZ5gAWInCH7PZcPQXfUujVdEcdCGZ9jm857U3LB8WnAUw/ie98NaDjLcwf6enfqACZjSm1A
tuG3ndH9gvpp8PNxYxVDBNQDRkXjPhiuZ22KpvvOkbHW/OvYpzCue8J/JLj6aRCLroyR0nVl/CJG
jMgbGArl8sZOL0LucsYtZUkFN0xQGTeQKW4TGJqbpcNN7VP5AC3fspJQ/xoYpGZXrP97Q/Kf35D4
JpuM/yAi9PrZiuzf/qcOCcH97lviYz8Egqou6+bjH0jZpk2qR3+hfy5L7H8A1vTCKAxcm11EQH3q
P5clETxwz2KD4gEF91m1/2tZ4v7DdbE/k99he/F3I/L/liVQxF2LL2hT7ef6ZvRf4n5b9t/61rqc
k7rSPy7fgm//d2UTOq7jeqbmgn//i/td5ottqwR+dVryZAdxAxxWg3UMA2+XnQcXC3ghteS5v6De
ZbeeRvIYtn2Om+DqRFWxzjW2BzvIrmoDdq3jjzSGd0a//TQABZDJJdPgnxkCkAkJyGyWiNwdQp2G
BGXQgkojeFO9/OwoLbjLZcj5h91yPNSXIcFlNdAzp43TjGUBa1yO6Vo/2lh/GUW1p3FFcIsGDTAa
B5SHqYjPadG+pBZTJLt8Mh6sveuOSL4GIUUQkSanv8Ml+hF3N0neXUVsfYxqsPHlgFKCCzSeHI1X
ag07JENC2JbqWXoy0nM1oNip1Kix6jiIJILHVt0dcM7xDNUQJwnNqT5D4/jEg3ulxODORmOZa6gW
sX/DR1yt/AnpL4MO9Ud50MbkPH80kKMijZAiA+BvGr1WzZEcIg2aotOGTSpMiVxDqCKNo3KHaoRP
VhCGgaASKZChtPK9KBxCR6z8vHMgW/UacWW6SQ9zG3GMWM5vrkFYpv/mwcXKNSAr0qisGmZWr+FZ
KRStDJpWmFI0FD0nPRSRBAepgyq7GoEVb6wApBG21OqmHStiqBrU5ULsAvQWnCcYXtDlcQENlwa2
lzkD+Ur1aNRo8JenEWDecABNul6sDgZY/eG1kDewplUvbmTFW6N+Egamlzpv51NuzR+x9OXeKGOU
RGF+GlVwb9sR7oZYxGfZpCznEEf6FNDshBF8keO0i5UZb2bBqGGSeSgYP9fh4ExUdnTqWtR/sJd+
FXDRiEqcRDWSSI2fIrhp1gg/LQUrwstqssSLAS2KDpHwgUvJIC4XnWttFDeRM1hnRB+uUV46qFMp
Y8w2G2wojwnh54lzNttJIBcc/s1dBOtNBkwWkjQ9x/36Jq9mHGnLcIh7NvY5CwQIw3QDaXycpUFy
5TjcBxotl1jvacJWhIY+i9MxOZisN8trIEa1UZzZ1sWQwd9NaaPBswy8DnnpO/CUva3+D3PnkSQ7
smbnvfQcRcABh6B1cxBaZkRqMYGluAmt4VBzroLbIffFD1lF1nvFZ+x+xgnNquKmunkjMyLg7v85
5zvCYKGd0ucK9OOOdivdGK4VG5RFDNOk4LxQBKZ3M1pMBfrGIp2Oba0p+uEsU9umnCUryTjoX3Xa
0RlMxa5uVvFpIvbR6kN9rWVh3wggm609veFuBBxTFBmbtmIZykltcpdck8bRBDP5uHLbz9ROopvG
ZF9WSkp508hMtxwtOWnXwS6N6g/fV+KCI56JOMc8x2ixvAoTR2V/W1j5RoHl2tjB8GZakGpNsPPr
GnNCwEZqRacSLIcwfy+cblcLPcbSPY9momPc+0TFa8xekWRcZHqF2jTRXoY4nIqS1kp2xq92kWVX
gzxeagTVhaKntZcG/VNUeLcWL/NrysiIbGR9T0HeMuvG9iXOq+AgBriAdYiQYrMd1TIfUJJ2Ayfn
yNFa3tBQzZQhc4+5xoMT+fm0OGP0dhms4+OTDnTTAtjUJDmCDFX8UDBZh57BkDPHYbrvigFNBYlr
KqiOMq0nzMr0SYdmtbBC+akbKUDfLnoEZESi3OaqUGtAKbqQstswateq5kyqee+2EGd7HmRxSOEs
lFnG01SOp8j1rUNAtV8J7GDTpNh0IqtdBNQWqxmY8zgBM7xzWuqgEOHuxjp5l66zd+r4MQidS5y4
t5VZHBOC6JyFYCFyX3YuXDz6YI/x5DBCY60YLRz/Rsdg1OM8s+lamk/mjY0tedBsnVFXxTyi59cz
TuYu1zh8iLZYjllZ8GDYNHym7V3Ga4oj7SqH+bYYw77YqkwJkEwdRsVMPyU6OUKDWdxOmM2nCAtz
k5n6PVEkAlF1uGceQCQz0+qTHpsfNnr+NhdEEK2SMUgRKfBIHDYfaIN6FrVFpwCslGM55RfUKdMZ
siPoK9g2gsIbR3XPLXOlRYu4vrchl7PRS5INr0RUsIyzoUF377KHp73xXDyzaf1Gj1i6TsfwxFH4
ZOdaeK0rnhAeXDdaAaxu22R1fZxi+QwU0j0pP/z2c+176iC18ULG4s2Tc6zFDu9VtAgHp6ZaD2GN
kUu6Y1I8syCtdWjW02oYgm9RuZzmtHJTwU1l9+keajJfc83xUNYjhqIWbxr4Ti6X3bAyCpgiEC44
9CKnUtHpqbUYGYJ6mrOf6jrYC9F+mJZ99EvpbUWEj1WPW+7+kD1qMW52ipVwq6Y1FuOJeXn0iHP8
DZf2sOqRB8i+u1u9RzEz0uTGUX60coT9wfwCkTe1wOAyddhVUvLUi6ieA0MzN/lR4zZUVDl1lJ/9
cjRTXeide2FZS9GU/JlAfgqE8SjCYd84FTl5S86wspdeq8vtBC1h4WT6Y9WBfy/qpEdHmzoQGfBA
grC7Ur9unhwiqhyJOV4hDak8e4K3Q/aPJlDChRjQApwYC7szoqMZDdB5S5CZx5/3rUq3NiCMaS5K
pkM/3ySpxsn3582fD/7cpNJhBRN9S+psfvPng22leRhFu4tXed7BVVovWfV5c4xmBx51P9RLsfbh
6qVyrC1wyDV6roO44obaoen3m5+P/fnuz2f/8rGfz7Zt/7d/rcyn8ODWh8KkvRhbdotXofNxrRhN
TE+JRsulY7ZXDxrftiMXzOV74FWuVXr8x5t6xqwJERVzmQv7h6gEDLVOFcffP2HcmJ2uDmSiUKZK
IBCgK+gl+f2mQzOK+05bBmKg4Q3/5OHnrfJ/v/X7uwDu9iZzanoBMnZx/+vGNI1kKdyAJ/yccfpJ
OxlSHkmYT1uieX4+tkcaP5rfb2Cgt0dzvvnLx/xKAwKbdehQsXMEeukcf96SnXCOIqEW0mb0B7Sf
q02bI3kmgwTBGatXuMo4+PKwbal652iJwSjfFKKMdya/tVBJ60gtfQTjx4zk8QfGo8Xm370fDsF0
DJ///IKfv/XzpSoXtGcZdr6e9EE7Rcr544YpR7TWSGFvsFfuw9FgsqsYYjB8/YgrOD9ozR+Z8HpC
zVDEzaVR8XQnV9qvNLYpeMJXHbtBrCv3Gu7cFeQud4Wctu4a0obpdJlqqzpgX4TnVpTHpJdyTZ09
VlD/WiPyA8ee4PvXg1pGrjLXIfzR0AgnLPKadeFAP+3se51rRFua2safWhC8EPPRCeTsoGkBdeR7
Pc7LtWx5RlSZcxvhHFlEjWvuA8zEWTSqvTbttaSCd5PCXCHBae4h1XGVMnVO/XWw0mW800ZsGgiQ
lG3KepNOQ7SrKrbmk4pWo7CghNmgWhDwPP5P0w7lAHbrTtTBMy3td11O9NKNul+Zj2/HGmrcsMNF
BVg5YolNnZNGjvD7aPQ6YexARSdX13bAcr1dV9HJkpZM2J1q3Nv0rw7KugdKAvcNWSfQaUWe5n5k
y6Qp2Z3oTNbn9mRBjbJnWrdt/tnP7crgOn+57OYgsOFO8N1n5G0EPpqu+672Ni71kezmdHI1sR2t
2N9vG0o3tnY6E4yod7bmnmevwERryHPIBCqnCDoNefozdTgBT9Y2LcGxY1FF/ZyeblhHK6YaABLn
bmkxt0wTNBhTpsO685mR8jzJxvrAfb9CyHgxqKnm+JGm6UvgltinZ+TALLTS8jHczVnrwqbr2qT0
Oqb8uptbsKO5D9vy8nCbTV3LPM8x92njHhozf6DSalfMddrUateI13PLNlEfvAGRuC0NemQ8dgCD
1X+IwULmToFU14RF5tZuuuKohucAAV7P2Ldzt3c1t3xbPX3fXZh/9K76wIeMzkAluNOVl3LuCJcG
NtNMJ9Imm2Bd+YPiuVtuilHejG4Z8LLRx6VB7XgceR90KWC9x7C46EbnZS6Xmok4PAxnp6dPiTo3
5qtP+KTe8dygPgzgLkfsYcqc5tY5L95RHQWcz++PBRtXmoTELo4irtIcG72BXr/UPhmCRnVX73aV
FnubsdQeA8s3MB9Qyd053aqyugiPzYBGM9HBnnFMnRXFBXcwW2Rj/ZQX/X2XYd5259yCaR8zw2ee
VhNMjNQeK7fYaJLGy46PjNkXouoijGW0dWmB1tr61gzZKsE6n1R55AJTMpWki8FsH8vO3BRx9M4C
6V2zuZ8+0aznqh2OfazhpaHBXs1d9sk2p9jeouDep54Wu/CIma27wQTaE+VjGCCd9DkELMR2nv5i
K6hPHBXVnOwXASXIWl0XmwZttCAmvDPFeExVN93ZoH4sDNCUkttiwGyTnIOyO8meXQttnaFrXXNY
TFpYEharLq1QD2rqbiuMjAvDd55r0Hss2uBajXR8zQt0GBxfdpzUNyn/TttrCbErSjaGVsjraKdf
yiWZNd4FPcAjmzN3TGRixH3UTO+pS9MDnTo5ZRSYBff2CFjAaecwPMmW1rwy6vulV+aR3cp1TJKH
cuTknhX3vvJ+kYTidV0/dOLBxKNynmh1XYaFPGbRNJ30Ivom8LXmp9x243tWESKVbo8Sl2NxnDPD
iOHs64gRu3OeWJP5I+4CEsZz1rhw44dUIN7FxJCxHU4Hh2Ay6FoSyhjCWY1FdIjlBn1yTbjwPiLU
zKXlq5lTzvGcd+bw8Qh39xflRqeRQDTxHmqD+G4xUemQyDQIiMcAqNFOt0y6FcsIKFPwmgTWMSEN
rm+9OXs9zinsjjh2Z+DRpi4hyG+lNj5rhLaNoAO6/ekGYp9HwVP8k+2eU952DYVhzn3r0Sadc+Am
gXBvDoYTEI8IitvmThEb59x0dqW+HBrvJiFW3s35cl2PoIrgGOksrAUcunX9wSCPHpNLH+eAOmSX
jUtiPe4loxov/NbcbtrhtYOW+c2EnZx7Pufdyb0n5N8DcvBMQ24yMe1d8vF46F7lHJh3Sc57FhH6
giw9UdoAaLu2KkjZx6TtvSg71rGDjWR2D7ovo9ZwihQ7aRD6Mx/ihuNXWeTPtizoU9BfW44uodMe
ozG6UNxzK0j9Y4d4zjNaKojXeoMM2LEolGT9hIC+L+6tmR0wQwTcGSdgwxWwvQqSC6SBYUYOlFzh
HX/OPwIjCPHqrIK5G8JTBIWnusm3bkFHegWctqz3rTSHdUP0ZtMn8mVwSSNQcwm6YcYgNFzWuxmM
YGftuSr1szcjE1hZtWU1YxTqGaiAJeagjcx+uiijZQLqQgFf2lSntqzvrVSiudKF4bhiHl5jbaoM
TH7KczEhaC8QfU5JLZq5zJWo3c6ZS6gs6A/ljIEo+FXLGQyhZkQEdcAASqoedFBLq51Zbc0ZKNHP
aAny5axUug5LcsZIpzNfup0v9+kMmf55V9OpOCreSsM8hka1Gkui+wI+NQBmEhjWswe3GlTirV1S
NTClV6/2HrteOVfH1s4SO69Kq44+tvabjgr3zganV03FYzBjsssKYPYI+mAhdGoFV2lOq1CYaDeQ
0InmGP3HlHnXGPa2w6q+tGYctywXJnTuqMciydXrzZ/B3cGM8BawvDOY3nipWAGAfCeN/kL3W7L0
QlAfxIZXdWPfu5DBzQ4LooIVXmnuVrQd/pCg4xvD6QR0x/nN0KGrDZ4FzCH1LpozvHjlJJjxgSSP
od24THAx50DR1uGWV/DLYzjmgceevGX+M1bnUMPrntXFF0bRcjl8dgw8j5oPEr2Y4ehcZOp1Ai89
mcHphRVhwwKl3mhA1WO7v8QzZv2fVx0eioz//vU/fQ7/+bMocTkGYftTu/nne+fosy6a4rv9v37V
9ldx8579av76RX/3nZv/8vPpPyo9/+6d9c8o/1b9Yin41aj093vxx1f+Rz/5hyDwMJa//u1f3r+y
iFaopq2jz/YfaAVM3P8d0eGkPgAe/kOhgb/8B43M/s3C2MVlkFQGMe857fGH0GD9NvPJHM+z0SZc
gtZ/Cg2oCcLSTdfmcz9Zjj9TGcZvJkW+Hp+iERTtzP5nCkZnZeMvqQwWW7pP6bm0PUEsw/6L0FD6
MjZySF+cSZJbfAgRhpQwI4eUMWZSEtNzVeHaVOJgCuy7isnqWjakYhlD0IGncOVOGe5CYsh7WXli
B8/hzewif12WfNc4x+gjGOKnSrOO+B41dPyAyeo4D/+gNVQmHiuTUzDXWebtTsQwfKjX7kzks1OU
4+Gn9EkXlCKT4NX5V5fMva51QPjO1AiBh/aHodEE6Wc0RNXawlLqaYxv65BdDkgZQMkD3zOx48sU
X7uM9D5Lsr+YIExi/Rdq7Y3NMzSxT38QqHzDVar8PHU0GrsSDIptnPqOF7vxGczpUK9o5FrkLrGT
0XvyjGSbiWKLV7qBXI39Vwt5OfsXQ3UbS+bsUuInK+OErWM+zSOn2vlhocOEaZZ2ZGytczFGHdae
8d1OXoKUnzDRIcDkUchQiKsc/Z7PVcHOJcqxz9kMaYQZ0JsRtUB19HA3hsQ4NWGzznv2olftU1I1
4jbxjWudVuq+xBSE/xldOp1eBqe/y5kh3OKTK29HCcmDKGQgWSyjeM4rnFMTxITFtnOX5XAP3Rpb
Xt6IraZzjIhKZqWS637V+u9Nlg/rfgy8E7VuE8xrDMc9aumgYubqcW+shF4g+zP2i3l+MB1tZ0tB
xkUT7GIV6FsoFhE2Zr1ZSQmtRguHX8KxZ9ty563paOZUP/uiOR+wu8XXXbPGSyslRTH7LkP3MSu+
2nicwRASPD5TpYMfGmtQcW9Jpr5UWdL5adNH34nIRkcvj7HFuZJZ0Qcx+ouXc2APzPZilbRUmTYO
8hIAhotvW4W4D/vsylnPSGGAsoPBqMSemgsh8nwIhDpieY1pgd2Y40i594jTo2nOfeD0X04l9hIc
Ctd8zlQlFVT4qvFHPUyZWW4LA+0HfxVZSO4Jo3dM0XY+WPhz6TWbvb8Li3Ekz7M9I1aGKqI44SBY
VcQyKnd4zAvcqRQfA2LNywtnEqyMjIJdldJSyj0oMdLSYGTtiPfoh6R0ni1KHkX0BCxnpxXT3jJR
8ErmunoUQyYFSFq7imOwg3Enr8VJq9mell5+G2bBbUiZSfVpm9aNTDBG2vJ7DIt8m/Tesk2AHZAI
xtGn84LDdDxh4tn4iTVxNSBE6Qmc/rET14fcvcSuYR9tGG3SQweshldh8qzA7gAFK83spV+U+j4M
24/YZv5ZzfMnsy2hh7T0D5n3AyTrRah7hyj3001luTSIRuUpqiccKS1aHmNTUOtyeAa0tuM1WNiE
iSNUI716ckaLqwgPNpMxK7HKdatMRsk2jfYTR31eFctZnsqZm/Yw7zGNqJ0FcmiTBCPsG6Vehecv
DeuLeeCuzd9y18/2cbdFBWbsMjb5CtMS81Rst36PQ1MVN64mHnAGsf3w0w+qvr6iNry2PMncoGKy
S+/XwqAb5jhG3MOwCDkPcFFwJ2JESLtD88uB87Lu3faxcqxiZTbR29QFON6aR5Vg6+l3QVvvnZYh
AvVtZBvCmkcnwoFSEp6qXAVQjSuSMRr7TjsOHiPHVeWMDxElt9jfp91UaV92NiMBzCTDUpSB/fZg
AKTZdZB2tm10pgw6jBTaNpl40w3h2tZbXmgvs1PN9c4MHlBV1LkJvTc9pkJ3bumhzDgSYJMs+oq9
6JbaeGfhWgReevLEUZESLIvYaIHpG7cqyr8CSNWbtC8/NIolt+RNrvS1B2cMziteYZdMTmfihAdr
sLf5gDUVMNIyzzmMZxNx86bvKA62Pyg5skgINelOLPHtmqsIvi84D/Mx6ToDimZFhVr0hZz13cb9
k+sPHxqpD4JL1sdQhHdWwrW2wTDPtT6fyUDx4tUauJ6N9d5y9IfCbhRs8Og5hC+uxvy7sKPbMmPw
VYnwI+VPP4C05sK6RVcjX2KxEGkC8WgkMLOWsXpV6XAQmnN281ysXELxONDv24magKn5HJVMN5mQ
t04HoLIlkdaL/tqF2m0sc7gGRuYctBhNse/3w+DvzdjaoMhy4PeKb6cEDS0BjQzthNCEwBYGw0mY
GLhVVF/zgUwjSwMxDxL9rT1ewC25dx6RP8AD9rE2go09OVRbBpVcBJV/I7txYDZobbOOT5nx43zh
6NlkO4N7MuviknlcwdyStbvUaYvU7rugf9Sl86h1ZrmMbeu1r8Sr4TGtkW7+5qscZg66pCYxoYf8
tHMhHnSLVTAJFmz9WeF+p/zILuha0T8pPiQmohmfyHrA8myyU2Egv0lwX/hH1tPU/4rYpcTpO9l4
mr1xKSpEiZr8CCsGUr++8+KAc4LSCLTFgX6E23XI3Kbc6gqtDoAVwSm2N43dyV3Xl3KdjFzyRj+/
0TRrVQ0oy7HWp1uzTYjrJIbJq7gQ+FN9sQr05uRiDa5DCMOlpcUY05tXo9bfWrDlC1DcZxgKNHGK
eX3yPjxDZ/2qh3dxSNMM/aLMKZms3BfRjk+mh7Uv00lCiWKZ68Uh7jl/OUzip+jOssFaexrrDOrv
xXb0fdfG59E4ePaJmrZkEpcmhM/m99dNLsmNtD5VammjTkWRbLoGDwE86nSVNzUL104n87alKVSs
uqp0ln5Yk7YboY5nyZMUukOcCjOHsIjH5co76LG6Q027CWKeP+Cprk5fvs4tzrYBcYjpH+7JEddl
bT+5mQ2vPHWPw4QRUQvu2fORJorbw2DEYMRrkvT0Vdb4z/UAFKbXwBcNsGdNdf7uUjNlQobB617B
uVRj++EX7ndks8nJKxfxI33Vc3k1EfqWtBHS9NKVH5lctSPIhoxCjoM3GF+2lxe0i9nBqWbzSE2p
e0gF0lZp0fRR5QzLTZNuQ2d4rrT2g6bTI5HiYmHMPBc3ji4iKR7zMhHbudQGQKFvbqsaoJAq21fN
Vbs7y3OuaZd9FzUnwbJIDlWj/HOOgT0amscoUr/K4WpLnw2tNSETF+pS5PLdcjnyB324Nfz6cTLt
q9M4Fxi1JM0UT/4VzvtnmZTAe0sJ+TFqbeoQ9B11luBgMx1MIFAcav0WAH4QRopbMHwPMflkaBbx
XtUgo5RGG4sYeqz0xrlpszdX4VyQcT7jIo2LoX2U0rlN7XY49FF7yNvpCY7YvXD0ZB2RAmIdIo6Q
hxOQ2vVo6LRj1erBaGgBSMY7k40klvaSiezcMImfeYrqk9vbK0MRekrobK1Cwgo0FjOx/67Jj226
KX+GF9yuXzQNUaGhTDW2U+KUkgIpmTntktM4GulwtOrwmpveYy9wamC2u+ld6xgBWm8jjKWDMJBH
R37YwddwN2V75vR0LBiCCQs9ZDMfKblRzSUDIryXwv9AhcViDauNdQahHoTphkLGeucGZK2Trir2
IOw4jxjpE8aireoN7SJRA/MeEBvrSs3KWh05kh2QnpZ6lt7XsnzpZPWkSMmNbO5X2mg+x1aCRNI/
W+j//Dx3tKvuHL1kKE3Ahidcr0W3gLduRlAX2xSDF35496lKu0vAa1EGxm0xOVvrXhPs/buAF2Bk
3CqbzSnnFIt1UyXfGRS2RZA277VBvfB4PzrWTZk+ueK9dfSLxwUV51V47+U+0F4Mw41Pm1saraP8
1fEd6CuglRaWHT6xaTEXETs2Hte+WTRdta1s9d1R37BAeMsXqVnA5qV6DbPqUiaY/dMYalPUcLxR
+a6oBFCVhhRg3Y/NDv7LIWkY0fOF8cqNuOh54atDwktaVOyy4NKJbAzfaWzfho161Go2qJ6qbn5u
sjGub9B7/LVrsP2uU3ZqworOYYUNxTEhm4U67HhIGzgbqHama7dZUZKV7eJW3DVqQoPoGamxoh2d
jAyQF7a0W4/gMDw4pyxbi1zAc/IpSV0TiH5LCWPxuO4TN/0qax+79sT/abQRCr+uKmlU8/SA9LfL
RVIZjw77l8Rm4KdqKCajFXJyZfqc6PiP206C/B2RvMcZwOcgOsd4u0YN51VDx81lkJm2VTYZ9lxP
NjyprxMJ3V0XyNsk84xDJC394nDYPTvsKIYpNi49INYjD/+9X7v6XpTe2XeDm7ghth/z48vMLxeu
zRSySzEtKKJg2yGNzungn5Hn4ql8hvm/QdxlhElnQJDg44aPdgKIClQ4oGBZcf4HBfwwzPFvEgbT
NMdt2Tctq7h97naBLj5xP51DMpC1qX1liGILFazbiCCPR2Jnocek2RwRHUVxse1Hy1bD0vG646Rc
GkaEfulGnchz/ta13gnfyLtwFPsRzfzKMCjYYKp8K6SVZoZNmrFcRZ4gHOdeckdMO9o3DlygfOpo
bJ4CpfkIcoDkzvQr1uCgCRW9CB+EQFsbAJ5rihrKSJ4K6yngSswKll0K4OMYWGZpFb613YNC1Ypi
GQsKxHDGSM5TD41lPNta1Gy0tmcGbbhrWwcaEXseLTqgwQ4ZChUD2X1qOybnFURLNIWP0OT0rWJ4
2tj3IuWPZKrxVINfuOsUnvGuPlUtIHVrBhKknbfPTG3cuQ9xRHAjYbQPRgp5lT7cIi1LIJ9wX3CY
7LOUrmd/5GGlBuSDDT27m3LXeT0N3BWbTGo+/VHHFmTOveyWv2w7732g9X3hxAJWBLAEsp6cebNd
7/Kwtx2La4uA6FpMN5vxE3vK3P+a3ZE2V4SCwBYQtnXX/B5uaiuuVghKams1zodTWPKoD1+TK7dt
OR5aU2DuixCj9ECQBCrlWVfyhKoA661/bRkLrPQqHg/uyGo5FNpeCQvlsq9/aT6R5JGHbek2xaYF
sSVxDUUJKweLBfgerzJWFDHeD04ybTXlbsdYXfWkJBJsZC/0u3wblkO6Ky6ZzIqMajr9s86wlpp+
nq7o9poBEtWzi7lu5bUGwfQ0G46UdxGi53QFg1C2JG7Bkq5ypkpf3nhlQvxZiHSnKNymR8oZWEYA
ZWTSqNd1zME8zdjuGU610UWNpdudE1/58BQiLWIJxQdP1blwxnRjxa+eoweooWTSyaCcPbz9kYY5
yssJ0pRA7sqEaFMbpy9K0h1IlQhRxHRpSXHfTATRoAoCgtCLtH2BDf7LIA99akFVEt7iF0j/+pL2
NJ54ZboFNKGOo+uuuCQRPfLXYZLWaxgfG0kb2Bqg9qZ18ltw3oSfXLpC5npOpg+MbHSbfsaKYH6q
EV5PosPYxndzhVpdfJPR97d5jHCl4/WEjPCL099LNNKQBJwFSvyY7UKFS7P0sAvQff5t9bMKmOik
LTUD+sE8GuyHd8PRHvM+l+si73ROWOpgi5DTAXosvWUESgeMUUXxZTUvlo3/c5TVR+Vhw/RHfH6a
Ub+NPq4zo7HXtuJsaHABKE1wl12nW7vZCeRD2WA4irxh78mY5+vE08I1B/bNYHQ3ecb5r1oUD9os
EChdPSZ580Lku17OOyblmHcY/fzVrczjdwZh1kYFKVtcUm4+8eYg9OMlZIVfQTGYW8ZueLrQLfWe
1uQ6Me6M6DMJ7IfWsbdWNz2NCT0/VZOZZyWYvRmMEysK252EVJ/d8UqPw0ctcSCHtzGB1uJdKqzV
NR6JxeDKS8z+jrMDw6sBK6Ff38ZMYnk+VaDdG9ROt+lXngOGq8lHpkqGvsFs4S57Nd+vyNpjG4GS
npYgyULzCZYKbmXseon9WUMwPnhMi/SpZDGGF48IVNNAv7aa6im2xmJtdsG2yIOjPwwQQ/1VH3Fl
iMym2iY1NW2oKjnxBwmlY5PSRoyUHR0MZ0x2pcjOroGzjoqiivJmeqYG5xjYxU3nTsUcScKA1Hmn
WHc2WjXqm0QbH0soKURaUgrAev5B155Onj7GkI3BSKR+/QlTVMvZwxgdfo7KeUvMfec4Oa4PsnwG
BLiIdoAtPoOXoWsfgJLT6NXaOyJx1TpQzrbgsmVnBbsNRKAMup+VZ9fEds5E15Z5eNvr8VW5c9lP
wWMd54JCnDL4SsGCLZRT7htXP1UD7IvcThkmcSaufGfnG3eyxrHaAU1PKeRpYoZ9nAwN0Hbm6z8v
q/zHNJP/F/Hl/1ddRXrev6uroJHlxf/4b+l//6//UF35+RZ/qCvOb+gnpvAcSXIPJfxvxBUGingv
oIgKU/5tiMPgr7guggz9k7bnzSUwnMba8N/+Req/8Rcsi4/yJ8qM809pK1L/P5peDFhbaDgmPnls
wnP85G9DHFmZR7ERpqj9JoFHN+X6RqRr2lp2QO9Wpj1bESX0uZusJjmxwrihRm1ST02ZiR2jt+Mr
ouwAIH8xDr6B0pgDdO2yHS+Ro9a6+ANB/y8nG+Y634x7AWKCmUZrhLtCS58bMcJIxTBfgdDZxhHf
WJrTKjY5gUkYq12UA33LgBubnhcSCoC5XGt7oFvZodOdrXBDCbWUeZQc2YraigZWxV7Lb1iZHZKW
dDaGVA+SzVWT/lkyggmZRO65P8QHc9zZ7YyZymlioZRkGZZTeNVTItMTrfKBhrmZx58RuOuzqa/d
dQ5ictKCfj8SHJym4Xukon1B6Zi7semgOOoGLW6xxMoxdCvAp8+gXk3qqWeHukWUuAou0E78XdXA
rQE2A0A6WPGrJlU9dREDx4D9T+iskNPZ2YbhcCoNkCV87i5EOVkM9pQ84YjUYe5BIKcmzKQFp6aF
PScEgk2SvlVLnH2rpTBDsJc0J36/iess2Hb0h+jOyO2cEsvghIQdLtH+w1UVABAZYgxeXmS9cBnE
cJNJJobqm97ds+mUw9aR084kyGgAF94oqa+iNAoYBjgtiWqUqrbOKJegzTYYJEHGws4WbSzUKcwe
fQWAqTcVwGC3vTMmq9/aheUcyrBx6Qsxbkqm+Y/8dAcwPydP9XhSKFUD2CX7XV5W58GsDSrQqdih
j3EkSsSW0teye9xz/GbQusjZ7VqivbcFeANflbeCIPvZbFJmRPSKYyOKYAf0bBAjxiUU0BS+U68Z
ZJBY8Osr9kzwCzwEVk3ZS2xYZ9oKOcNIFJ3ORbxhCClv6SAbAVycmct91ASOgTmkLwh4kMPMrH+w
ELfW0us3mhbom3Juyxh7XRGQUIyuRwfXhesfWftA+ibo6Wg9+N+TrxFT7CLsIoN+E3nvcQqlXTjd
mTpME9s02UAjUY3dxPk8iqgD6dluYh3DU0xYx6f0wh7MvZeP7BwAsK70Xl5EB8rDNIFQEDmyfOLI
um9cRJ3r607r9qQl38jLzwPM/N4aXAqeJvnRpO5tVIyMPu+CjprNyRr8bVF064BGc8bBxWqy5b7S
fdwurcmWufcZ1rC7TDXSHtZxDC6w+R9CqkrWfmEDH66p/muwXSeCUQ/N9pu6EmzsJrL5SW7gYwtv
0zlZbAzme5xFoFw8i1MCtTNQBtDgYmDShon4ITG6wVcFGDtp1SNe0gD2GwkwShkoacu9nYFIQKaD
yUE7j3frDFSDTlvldXAZxtcO6XxUyUejoS7DIfIdCIMPiwDlKB0vcaVD0YYuE+tDf/JDntEqjDdB
zPw5J3FW+bA30SJoanby54DztZ4rcUYOYKcU+dcgJ1Zf+UohoDFz0CTB3tE2EOIg/6dNNpcU9Hu9
D69jDyAmagiqSlx3s6E+2CYlWhBlqRtH5/VYD4RNrX5YAbwFOp8gZHJa2vituGA/v9WEz3haG7Mt
xFBwSV11GQWlVV7N2TXEU46uO0qMOnq4UXN+reSZuvHG8eqJ4MNtOPEzpVq2oJsj6RtPPojaFTTz
x0EvinPa2pi2+a2PrYqPuF0/jQENGJACnirgE4VFWQzexrph1mEE3tOQTtamSNXeoeOKid+4nI6t
p1OnZTB7HXIzJaohl+CrCsq4HMWLlQJETK65T+qtz8yHvkqv7SnE9nhqKjJRTso6UbXT52DHd82U
sfOU2bAbjvMg1ycIs2JzRaB4GE9hPS3bdDqkmeNxMhkDtD2oYpkdAU8HaL6s+uyxUeMbswTUr6iw
yeJtrdZ7aUdmJ54KA6Z3LQ0+uc0Mg5+vnw8iuk0Xy3ArylLse9/IDpphrHstIJNdGHPowz6Go7K4
cc5VAy2g7a3iECHyN9X/ZO9MelvHwiP6ixhwHraSSM2WLdmW7Q3hkfNM3kvy1+ewkyBIsgiyz6aB
Rj/3s2XyDl9Vnarda60vsyVl3RdUEvLSVmEMUD21CAuAX5l3jaGGV6ezHqgGqvbUOHDTuNmxHBeb
3oRIy/AwrNPirFn72u0+MGVO69QhPayGwyHUo/GY6dWnzRueLgwBI+3h8Lvt8Ref78Hhoo8Ci9mp
6lW2D2ROI8uszVC45aE+1gryoag5LzMgP3oT4Q/LoZWsLvel5Y5HMmVXHicaY9Qhpgqq1Cg6VaLs
PBcVUX4Kn+Zcvw5OWGG1dfb93DE5VSUfZpwd+kiRp4L6A1zHL22/VBM6zlp3AGkqZpxtsEWJLFxV
49IaMSWx75Bd8I02+ks6SrXU6GEgr7chTENojAXfK356K6q2ZUZQRY85gAjTPucZEF0GMzZgdASZ
ZXofmlCtCv4AMcREoXGI9KliFuc5QWlgsjd13gkLoR4kqb4xkUED1ekuOZGafGTCpGRxseG3Mvuy
j2GWGEtMtDDfsJElW+zc+qG2QQnIpjY3y6EAT2q6dyaOLaxiUMEgZTOHMTN8Wp30bUt7SbA46wlC
myGj/GAl4V0MGfKwWMWD058q25QASyayhxHkmNQ21OM///ByELkEajB/zOqlpvmMFF1A1TV6CiSn
5kHNernKUdnR4J2vCIILrazVxgxn7rciu1teeTKl/Zv1ryNa0qrJE2udeH9DRyRVE1wF46L5ivAW
F9mjaku+8QFPbKQhRgciYd/3qFHxa0PC81MoHqOwwJeNAHTSDie3qF6uLerMWi11UAB58yAbUA1W
9u0kIttFOBYOYbcBMgb6l2lda9IjR0aMgQUGSDtjEWjAhDH0ZiFCZY/tVSLwC1fRT9+mX7Vp0Ddq
qs9FeB4E4r8FDLBLOJn1oiw3XcM5Uim3hKULes7fi4FDZo2BCh1HRMN7lspLZJb03yb9TkLHJBQ/
k3+FC84+no6cFZJZKzcxgkNUT/Snd+XRs5nZC8MntJovSnyJJJ/+uZCTJ3R6fRHslUW6TxcRH1fK
qV1k/XQR+LXYPUyL5D+g/ePKMBcrwD/xlGyxByT4BMJpVPeJh1yf4BHZ6grHC7Jr7zb+goa6mXLq
UDfHS7YYEMLFikA7E6/LYk8AMdcHM44F+OzMabAw0GfqrXNcDZRr4dzE52Avfgd8Dz3+B/5GvBAN
noioQymscEl0i11CALT1zb69qhbO35TaE6YkBYW8FFYDL9OSVwPvRYoHI1zMGIqDLUMsBg3Tbc5u
lT7j1f/E2c7UHy8H9EdwYou9w57FC2yFLVRK5ECQc4sRxK321mIMSRaLSLGYRSbRmytv7jhtTMtp
POlVqvywo6uL0UTBcWJTqiFllB1qYifUfDBnVPem2sqfTm3OFrOF1hxwvvTg0Ein49SvnZiRAWEn
LsCwHGKglhhgyEe6+GFwWD1MFSqB4+Lm4Ze6kpN7UvT+4i5mmthpLkmkf4mkM+gZKY+zG1qrabHg
9IsZpxPtT6P1H4My+6Hq0LjqILaxT/Tr0PzOxYtaETzWjDheO6bZwRqD3TJP+J6cCAfUsPT61VSe
OQiGcz38mottKF8MRPFiJYpaTEUzlgw1xs6QNRBWSuxkS2fUDSqn72mMH73K7bcVxNBSZcI3U3eH
VYQdUs3BmTY2HbuTwsSMGiCmNsyj8Wh5/5igFjsUDOBpNyqsLhZFSmSzo5R0Dx/7esZLFbWYqnDm
4KzCZ1XMb0zp6m2zGLC6xYqVI6XlizlLEoPPCqKTaWx+z4uBq8PJZS+WLhoAkUuoYms64KA4JqI1
HIK7Gav8erGE5Ys5LF5sYk72NuEakxm0peg0AZdJ4g7nKuaytJ+bnYo2L5tGWZc40KSW32o6o/C9
XWDdgPbP4WxhECkGAGgDPLXSeQ2FtgCF2DiinN9D/Ck5E1D/oZ5UHE3TYojzdLp9c/EIjZgTS05V
QHOPFgvdtJjpwnQIifmNHOLSxxy/XbUY7wjB0U4TY8ab0yfWxNdOYQaLQ0JfTHsO7j0ySuzw+Pls
fH3aYvDT/inr0KAkLeY/Z7EBcrgUB844bsL/01usguZiGmwX+yBbIGlQtKSZG+Fq1BVQ0LluHgcN
q1kJUT4H57WeC5qT89j+6MUSCXGSZL/UiRN2la9hVmQ7rwaxB1xW8x1Jhqu2EZdHUeCL1qlMcQvQ
LJTMrAygpoCRkyeH2dC4DIlwoQnm9IOv1eVNUliw4FwGzSEnFf9E8fhdVJBruOwzl0NjJI/J/KoG
gqJqzafX8WOwBjzNBfEWVaWZq0yeE1qsJVh3pm8N3j9MYlgWODPnkph0QZcPVtM92F/i/rS08MbD
04r1lDvvZMO9dt2jlvIWZk264ClfzJLcSZZ/qOpV9vWNMiG5to3WXHPiX8N5XIZpODLaaTqIipl1
GJo7tYkFPSFQ5WXaPplpTAUQqRzLHrmfsb7nrSz8IvmcaIjxAXRxhZzGJ5WEkKfz4poKt5ERl/vW
4c4lBZ2EmYXkx8rDJIMPCWfTVh17thF73ihe9Utr+a1MqFIQRY9XA+yLqXr5vvDMwFLsKzSeGnZW
95ugwwzagBEQlMREFpwL3+JbNTSqobsnydg0JFLCkXRh2012wCI3APC8FbQu4MQ5ZwRKN6Sq7V0j
WYhz8ZTGc0xOnc9PUMzFtQmhO/bSg+opb7Nmk3uxTlnPY0rk7o8cL61+mjjgWP3OaP1eGabDoEZl
Sqwa5h1nLECZCVLbWOs/Q58/ViOhR4cTd0gS5SEzOCPTgXkxapBPmFsCJbLvfJOsZkP6xjpcrCOP
Y8lkzmdhiIytS8OvwtAUmoK2cbBuZFWpHx0P+Ct6tmzRfaOUCYiEu1f3JHYZAqx6J2626aCxOWME
I9Vi0JBhyrXBEX9dOY3DbgOO1aFpqMZ9vgHgUUMvQzBT1LvAIuSTueVBbhsAnVW9z2ujPSqZ4PGe
t3OZn2oeJwZgcpeNw8ljsM3tmIGs86aFw5Fx/nGIvD9Qx/YutEcqTzjNkQm8cYHXKEwyUHuyj5mY
zTYqetpTnHvmVGUA3SCtaFetz8x3PxrosWVMpq0MQ6hA9ILx6qhHYi3nPB1OUyQfy1Bv/Njtb1kp
LC64AGT5yauNcKiTsSD3boSgymZo8FF0mQ3RVpIEq1Fk+s6DXjCx4wqtvCiG/S2hgwrQny4NidAi
SXtXJq0osEeKYl9ZLq2r7R2TIG/hbH9yeQBbOsOZGwcVfwBA9rWCyoCOlBsPkiznLDWsOgAXopqy
In5yvC424NjBFM9zV78QPCiw6LjThrQE14qZpBAgujVi3ofXkHxVI7MIZpkPR7fHCcEH8Nzx3Rep
91gYMYEY5kKSmjyIuM5VSWUEBK1e4O7T3YNbbXFiyPuL1I1Xm+2LWHGyZcgD+nKIGbjxhjctmWw8
T35FRn4FcvZK86y5iRWONGqt/jgna26Z2udDuUnx8w05t1hqKMzmiLB2b0cRRC0gg8qpX0pTgOmP
6x1EXEJkog2cnMOmMHqwaJTJKPrXDJ2+pw0K+ylRSBEXdLKYEcP9L7J3V5gArAVOTtRYbyCBlVy3
UnaRtb0QuqMwIvNEQIP03yLOW4AWahteuHfVFvyrTTMZQRWao7IOtHLVd7cMqhmbKTsCQEamGout
3eaLO+FxX8Q7YSr9Jh7ItSa9ey+0JyBT6IpKaq/gyQvC7XcXuq1PvcBr1w0fQ1MXDDhxk+ZgiY1+
p+XGrTPG+WnIM0xcGl899YSTcnMEdkslgIVVzdYf2iQ7EihM1mGPLk2A+VJHWsgcaTEBt/m3Jg1W
UxdUspvf2TN4kKMlBaTAMXBb3A7DQOzHsy96MzB+e8WPqx3ySmy8VK4p+C6CSCQfhGLxTWnVNQSr
6Yepcx4kN8WlgSmAk3zrqynaeDkcdIttm+pQWlEzuQ7TpoC/pUPhLLSPdC6vJWXo+0KwmOOR2PMS
sqykeOBi+6eOYX9TAY1z1WWx7rtoGyWqDtXPPOQu1tPQxuUCHoZP2MJOHlptjbiHvgNz+krgHaXd
Yxat5NXzUIWoyAam2bnGD2xE3wUjPnRIF2qJFj43o36pDAOvbdKfzTmj9y9icRzbeuvqONMgH9A9
3Ip2ywobeArFL4q3JCGrdquYTIzCUWbnrizOnQcyAEtdfUlH9DirY8bnJrQMLyyxPEINiplfa1Sc
ornNymoy4sDISnUXNtHWGEARzObwmVaEovKnJgW1id7FLMLQKkJjjHSSZUwMCVSCvVXD7KwRcAAS
uFThjKzgskooptW5uJPkL7OJnp2CVNxYuBDsZqoVInjMA5W3hBDDcngq2KSjfIPNlBUoDh8aydTI
o3JckHhDVHguXZT+Aouk1OuzhLXJkJvIFSOH0CFzodrlY58pP2oBEiIdnHEduTWlV9UJPs7HIBj4
w/ucsEBoj//8m8uNeUPhesK0z5g2zkTStEskRAuWzNBQF1hjWUKFpWExyqHg2+SA1VAGus1dEtGg
Xhtq+td3jAqjWF47RutNEv8lVpbyNrvAMIx2R1hRvHCeOiAIljuixnjDLEVf6zUnujgxh0C16xvQ
z8eBatR1pFKRMKU0Q1R0QOtOUR0wb+yjZbtKgIdgVGHIWZoyqET/oCXioGUYJWllfkym8a/BzcC5
wFg7OsCjrOuRf6HxA7QYj1PGqMXqJbcbYqNrrS04/LIxLY/Huihq2FhduDMrJEKwUx/J0I+B0mXY
J0YN87v4S7C5idAsfEPxe1RlXlM5M4dXPmk35Wpkzppv5tlJpPYm9ELGo335oLvJuVpoi+DXheh/
VTWiDwEWSTeXH3lN0I4F6ckd7exIS+UpdJt6CZgg5Lc0fJvdvVGpPLLiON3kyur/lcl/Q8D9r4kv
VbfBt/2vyiSJr9/8f4qS//HV/86WM2HBWUQtCWeh+bkU5/x75EvX/sXmQbM8TeM/6nCm/zPypf+L
joPeWLRJHe8bUuF/qpK6xddwz3M11Mz/mypp6DqJs//SwwO+0fVgN0Ln0MmQ/XdVkuJYEHbArjdq
1KZrjcsoXW45FjztLrk4cBTHTzpoeKG6ttlJv1kQD+y88BF10W8kCurWHfOHKMsfQjOKLyGoHNjp
D23vEtYsluPJWEBa4yLiurC9moFghbkwwTiEjYaybq1/DnXViZUdhS6fSr/PDHlRqdqcoszaEYin
nA4XiZ9QitJRBbH3cvvGOkiZWqsCsGnMB4kaoausNmEKIrbvVFDkKJYHazLM9dAvmlMtd2NINmEY
ucXxxyb60BJxCtPoFf4kMtrJbRmMYAZgHiQkUiTcuZY/vIprVwRpbzQ+Px0z3aY68NOlQer8eLN+
M6VqY3EuMNGIHu3LoEHLkycvrcRZEGlW9T6AofGcpd5nO7gPOlQhOuYec5p6jD6tAo3hpL6jtNEN
BVyeJa2M6Y17rE7Js7COVr5LW3r/9i6Y9DGFLdmOiEo4xRh0LJJIt0btyjlvR8W81/rPufYl3Pnh
0kHsAHO+KlBELcjbJKwvZn7I449Y+7aro6H9Gt7Fi7dtzVbGTxB3NxcOSeIEPLSXttP5IS9FtMfV
6KnKVsn+7PSB2Cl2t4KJZ+wD4wlrHbHvUWgHOHGbuo73FNDVEYd39xayhcqy3AEpXvWa+TlxXhyx
qArD2ukGgK8ypG0enq53zPvkg5bqT4WTslUE0s2CAaEqUvpAA2pD+Hlda1BR36c8C2ANqwJ7y3zE
M0hIB2JHFR2zZax+c2R7rzAp9d4cQBFYTmwhpG2tO1Cc2j52dfZs9zMHQYDSxcFobH8Q78yjrnF6
Gbl/s9LbeRGMfFugFgkmKvi4sEkW/oxRFpjd4zCogU2+t5PxyZGGX3UHbb5W2Leko/vcmI6merS1
6tnUejQ5z3sE9riAWcglP1iT53fNuwd4WIUynAJh9aztrKChchQXYnpIGeMk1PoUyg5Wm26szGqL
L25SrTcG3GTwt25RBpyzOTtpR1Ee9rBJRncHYu4xGYHU8Q6V3rxpw3MMvKCYL6GOo9Ca/cjZk1KB
UsXzCrwDTgnhmBE+CBYj4CN7V33CgucPNM+GQicd/h1ngTFgFuV3RREARoWzu9S2jz8ZcnC37OYk
TeLhd8ArPs3crNvcHy0GCvQy2iaHbPhuR+oEOP6P4aPKhTJxT05+Fpj8XbM6O+42s+/dttXAgi9V
KddBMpfHK6zjJ6VeQ6SvoQ2UKIwCj6Q8SibhzuWF0fbLugVsinqvSwMUuRLioWszjvGbhDL3zHF3
Hc4gliccdU50iQs+3trchqaD4JnOrxx1sKymm9QEcJ8zVQthmtWu71R7duHHhDlqGi2uVotDlu1T
1rgqhk1CjAp5kQt0ZD2Cd6lNCCbKoxpd4WEIRJqKuWrsHZDZTl7yro9wmKlAUI2tB7RHtVOgVCAz
Kf0iz7lh/Gonp9CxAfw+uUwFOtDEafiRoeTofJ61Qy9m0+2slij6XAYGTomJ2qtIra8im240jUNf
ANuAkz12diXk79SA50PbH/BnMg86CYYz/PK7CxLTGI9L6xCqaxPjR+vheJekmGaSOo9Z2fpTj162
NxOE35QWVNU4qPqZlxGyKJZ5zCOc7gpamZKCgeMD4uM+d/cVwCC0wuU660Uf3AX2jB6Odfg5pN5a
2FdhX4w25PtbWnadF5DEWFibIBm9PZkpk8vWY8IRv8vfrFa8mMzksewBhLnomtxMk7IibHwpAUDW
yDaZcWhLHHzqOWJmgYmdBxCbNXYEd5cI8aw7z/BM10ZMMxsWUcPeGQNkIuyPc+WRWjD3Q3+Y6vK5
A28ADnSFmWIpiFp3TuJzlbhRWkuOBp/9/DU21oNe7Mox8NDJp1kLyvHo8K0aKLrLeTDmPMjYgNFy
72v2LjNirh7KZhyPBY6ESFwnJp1C+Sad5kMr5a3umEZG3ZpW3t0IcIe+zV2Y7Gqt3qapE7SLXdzK
40tEOzXXuMeROpsw7pBEL2XxLl1QQ1G9V3gHmkin1j39qhKWdi3igBo5p4ZgyLg3WLy09BLpt8ad
d048bJ3uNM9wHRCCaOmpx2mvwI6bLOuk71u73Xom0BIHnw1lPl6h4HInPSYGsknVjWUBS193Kzmk
Ym/YABEP5il/VeNob9rtU83GjMf0BDVlQ3phIqM0VsdJo7wqQuW7Ws6z1RHFYoo8Jcgd05S9kck6
QkXCoRM49CR1IETDjOx1zK5b6U+OetI8EloTNdIaAkfimB8FsqljXtqYyj7WRspSghKP94qEwFnQ
lMU10E9Nb9t4qe9QeWJZL/hKeFh7sFkwvmknWdn0VIyYNp2BX3H3qudsNFFzjEPlZ3IVf6QIjMvz
U+LMTy7Xr6KofMV9T9WnyGtpMPsZ7edufmtT45C6GXrRix3+5VDYMpMmLM1j3ehIsojAaMCjVUP1
JBLzqE1/jbACPTL2YctHZI3fNUKrO5HpxcfOdkL7jLMdWDd1d+wxhQ0+Xq1znLPlaPDiM2gmaGQT
pRPqGMgISTUpE+TRceOINxfT+2xtPWJFI1PCuSSEVl50C7iqcPb40TaGeU2KnSrVtb087vPDUuHW
c+YQRo6me8hJm75q5vSU6XQ0lO+pp4BHofgwqbfUKY/efcrVY6RSUGj+gVek85pruAwgaq67cW+P
B4wuq94k1AbYP/LioDVO+qRuGvUcTtuMOy1OZqLYX2oZ+nTAnkBwv2ux90BHxjpzCBYvO9nY+Ylx
ZWwK48l8mK2dxYAW/MDK0rH253ngRqjc5bC3yrP618LuTtAaJMeMqMDG0x+b6gU42SHF292qgWa1
uyrmU8jalUL5mGHzFuvNwaEBSjjjqcLMkNAI6HUPivtkL1HFNaiIvDTeuJxrqUenobet4ho6kLlJ
6dutw2OHW4rG76dwejTilgWWxdW41FZxZAJ7q+QBjJExV7catTY9VEWHrbXklbsmICpHle2n/fLi
4dnUUd/ktOlr6kiQjeNdxJiuiqcvUVk8EeEmpIYCdCzyTxFAcr4lzQv7aJveQ+9rcL7IpDvec6FL
f56mdVFqh2LYewV2le6EgqkxqG7i+xKNbGdmn+q8MZpxFxkVJdz5RhRdUBqbRjvIMoKHVay9G0J/
tNR8B4Tu6W0ALncyH+3uUhEkKBHlyughtIt1paPUTbc8owWrI6FA+GtL2gPPNiZhmGZVLHcFXSyo
n85Auw/SjiAHZwjazhGT7Ap0BCwEhpFcwVEh4d0bxL3qOHkV2I1w+RTAQ59mRjY5ml1dP/e5e06x
o9M3jKn9pupHNx4wDb3hofPHWd93gwxqo9s7yXDmbYAp8BN5HNlMSjJ5OWd4yDPr4MIU1cp9lfJL
IZKoRmEgh+XkFczd06ibvmNwJrSX1gOICWOAzENyx/umcnRjUTVXocxOVhbM6l0D+JfL6buJ//JM
8XXjMDSO37fHtM1WQyfo1zmWUhzxEK708blLuNkPa143JlAAAFWMWZSbjWj+BcG1SH8ccXFXMZ5z
KLRJZwLrf3egssYeY0yW1Ql3Z4+dqpkuGQG2iUk2ySuWVG87Abe4znm8T8oOojHOfOZZ4ZSuSzAI
LXUGBU0rfXZJDShbCWh6lJKU162KqycitVe740uoDyiK8CES6fq7XxquCtU5KmUX4LIjDOU7rYru
Rk+r26xRZlj62Ja6ycI/Eugx0rfo9oI/PmjKGpNmDes7gr/m0Y015AjzVnvo8m0iM+DSW7vmjANU
OywvQIqBHkHw3EdFfF68Du5A+XV4YLJiYvITcLSjQDDFWqoYVLP3W41KD420tnle8p9NJnaLob6T
R09m6LnMlFBg6AyvGVjFFPZV7o+L33LCrgqRm46cZgvRYtsup6iahu97F8+7lFoURegBtKZNSh+Q
4gHLpSlRJRTHW0p22G/7gePi+8yz3E7fwKp8u+52Qv+Es8C7Ma8cm9hfsyMe57BXq7QUbI2ckWBz
VyxGhjlHqA5Qec4B4SxnWLUq6XUZSER52lTPY3pJpk/sHWtcGisN5XLptxAu6w2rOjRCTt/ZgSeN
LgcSXjvwghICajQdZA/2OQeR9WaNcCCIPlXRzssvvb1XciB48IJgnlC6JzbDa0p4gMAdLrNTwRGj
qY61DaVu4qNjC3YviGisnAeXk3TdhzjkXsvuElr9TkfI7cvn2vrA5r/O+d7U5CGnq7CM2lWzQI+K
s00oG1MionXE1WnIv83kdZbT3jHkbiIKH+PcE93wbnjUVqrMd6k+6bYcZkAaOoSf2pXunNJF13mA
cuIb2R4U4G7MkfQgJ1VD6YNY2hfnaeJ851Btb9+EdajrZheNJILUY6N8gIVdA/XW6gOmU7p+iAzR
jJhGP0b/m3vPHdeoobiSodjm2mfc3Ob2S3rDVmYchDTDN2nCcoWxU8c328P21kOwTI5NfFAjO8A+
tSdUutYS8niKcppC3e/Qy3TdXVuUlLL29A6hM/fWy2bFRgcfE4OKKAFvz9Z65BOwzoZGEqGyj/n8
q03sAuaEf+3TafdQfINIoVgKd7FFJksX22QMX/qKFj0q7QReiYqz6OKDUYj8m9pqnm8W69bgkut2
vqltXBs4qxWdMYA6beesPNsZ8C9ud5qV3RLHAtje7AX5Y0zDMeeuyEb/wUAnZODFn+DNzyAB8GfZ
RRboGhwyC96n3MD1amFHDxFaCL6sYk43RfpjpYC43fLYK+e6eR45yRi0ZVGsx+fzoVjgb4aj4dbU
NT5MHFHF9NhRyRiq7XbGqcZIhT2juQsUK1F1G6FBOxD1GQmMWjpxsArYBNOL09NH2pDmR/x2qG4F
VDBgtfXqA0FpjL6AFLV3zNuc025xRkSFztEiee15lpwwhAn2VGuPZf1sjl9L4Be4GjOTadMoEmee
TY/AsTSrtdL/1TW2BRmtGPKcyAKsCv0plJCBW0LrEfJE5/na9DaL+0R9mbPT3sLhm/A3kGucaOUW
0ysVULf8bW4vHWvWiJQ6mwLmRMrjrD7WtQD7ClGfMi5p3m0ksJZiQkKT12j+lFST9pV7rNruJPRp
lSn5ptV6FCBsPSqfOCHXGmRMXPvaTP2ZO7Xv9BC/5jHTMZs9HRlNlt2uYRiEVrzSp/e5QnrB8Dyx
1da6snMl8azxa+a6aKavk7x4BPc1GyxrcWhQLeCrUUR5N1LUSDt/lwzmnNgDVCROLqD8XnS33NKA
5g4Ht8GNV9tqgPl7o+cPrpMeInI/NFODtjsp/dFzo1fBmd9iXTTDe8uVYBjbbdb07Fspn37Lph35
o1PuCXI9W1y9U4w2SLXl6G24VW7KIn0xE45E+DUGhxwvKZ1el9uyfEyzZxenVecxqpNdEIVo+5hY
RhThVes+x6VFxYFJdLg4anRE0xu96+03c4w5QMY7LJxnqWUnC7dczw24YnzJ5U9twyCOwFG5z3jG
ABi+5819SO0X0PrfdOWuvIeSXmhjANBHKXml+ykOdyEOSPlz4ezjlEpFncBw7Wf9i3fs6/hCy3Cg
N4869QyTfUSMIxDRU9Z5q/RLoi3+HeMlnDFoWyLmreRAp5HY+CMheemycosJYYuydA/5263OfpJo
Ek6D5Dz0+wmuCW6lTd38gFf2W7c7ttx95jY99vYmdpOTU9IpbHq3ZFn+Lyn7SWONgHjF2ptOuA33
lkXnVBqvdTMMTIRrR2wZbu75PcxTIDCn6K44mHim6ThgI9yJb1YCu7tGw0nFXiQuo/ecmLc40Nhw
NfHDTqzElyx5dVpzgx1xbu5p/uSmjxM9VP1jUenHBh3kWvcA9/Y9lO0Xzdxn4kx1VqZsMcF0XgYH
PseZyC722eTzd1ZowahwsovNoNMBJ/eQygUiUAx8dxr6TVEWW6WmZ236LTTzYCcNMOIOo1B6p3iA
SAqtooiLLa0U0n3sGXDQ8oPZ+ajIYhs1gWR97+f0XEbpeqina4LjE7PVpwfmxmqIrRIxNwt942BN
FghTtfaAP8ZXrXxTQZMdZemnOvufqPcZh425bQ5ANf2GHVYH/1jQRti6t5IHA7O9bkaHxFQIDEeo
lOMW+9cG+8yuo4rJCN+V+c8u4XugiAIuWHd6/FbAFpkpO6ua6BN8ECNXkgg2oKOIiRvALTjDxQim
0sF/r3xGzg0K9dXUn8wed6pL2/MIe4LJp60zzb1jVOVE0CG4QnLRr86gbLJp2lrOl67tBqb1falt
uvBXnd44zVPn7dyNqllH2gd81FU3fOpSnFkLzBn44szNLXvo0wukKgY7+LJ48Oj8XOFlXjtYxRKH
a2wtP+rs005wEOTDVqtZ6+msjfJ+63z1eswlWPDDvgvTYdpBhUuh81t5StyXSnPXHRBYX6C+Wks3
+8S7qx+TDzzRF+ITG7DSad4/VMVXZb2X0oOdEv8qDZtlET56MEMT+WUpB2+gsld/jR313FfhtufZ
VvRf6T3Es3bn9I3CRkmskvw4Q+67otml4MSUlJHmOJJdZFc30RRjjhPKVmVDd4nWprH9WjovUfFX
miQJwkvBOCwzCDhoAIbYJc2MdrrcXsVFx938WuH4CNVhNXf7lmCihneszRVfpVdxNr9d6uJc6W3t
MH6urOngmt7eM5ydihFYvMCsYXTALIWznfTudvFnlXwGB3cxJTID7vIAeuzaYndtGKuZOSzYECMc
3CPO2rjPfTNWnr3AWLxwIfdJh+uchL1sD+cKl0Tt0GSY2ztJa0lNkrK2012cx0Ttxz1YokOUi92g
xLeuInQKh6hXvvXe8xuHhlfKEVW7JyieH2ay3RqNsqLN9n3R+pGLFXZJd+bPok1/HWjkkot9MaGr
zr+52MbNe+qM3KvFRSVB1lGk23aAhIAJIRn15ngBDsVR6tVyD1lE2imHsGMwaWuas+GF94mqMjo6
Eq068oVH7GxIMvwU92F+Xi4MldO+9zafXTbtHB0PTYmHDs40Fx9u9X8co3aFXr8UnkFmbRVeh4FR
XmjWe8v70WaqfnDctn0XpHCyR2Mn645QMdMqHHvpcM8zdUv71C/dB93a9W5VjcikUmOjmZckVC+V
hJRR7c0QXzBDAhrLmm0/Cp9OvhOD96NmKVeQBPuurfbgR8nJcHRkJlDVgPyo5enkQ+UMexlfjJ+K
oa9U808HyYOPhcit2nIC17WbEQ1YS6ZTM7R/I/51mmbC2d7WrrmPO8J8ltxGbnysbKY9yPRxfY7F
UWc5i7Cv1prD4B/XviXtvYFXMwIuOpmYHvQA6M4C0tmoDiuN5QlabUhld3IfF7OCv4SBY9vf3HH4
NsJ+c8zsdi9JHNTpdW7ZYHLstXEDwCreTwYjefkVmp1vI1XgPgY9F1+9DIj8VJJZAhhSgK0phmvl
KX4L80PlKGHQeq9Y9lpnSK3o2ls/y0PKpqUp8/NSYVdlk0qtyieCwKYIHRxL2r4eTS7IIPnCJ4nv
ZUjqx15rT45D06Gq7QfRcaN4dyVRisXd6LbV0pFFt/pU7YCIr5h9QvLjwp1XvpXZT6De4FyMj9io
VuFjo4jVxIGZ5iFxy2LvvXUjzr0Sl92LlpvM3WClDxLn3Q9dlX7Hw19pKkgA3W/MY4GuWCrmCT/r
xwhoOuxeWg6bSQpgf9WwBAwwpc+5Gvo26tw8/Y7zz6Aoe05MeBrDYMaLF+swWjJR/pJa5OQDvEfv
9h1HMiU+ciyRbfdaLm9ezKGuG/az8+e2+bmsRrzy8was77qkt5J+FczDBB4wAs1Cf6Uzj85G4oEl
ENwCrpEmBHZ5zqBbydUkrPqPPqt2capt7B6pNd3W8OZSvBOyfHd79qaWYXQUKTtRErWvgpGZBaXV
F4QSycNR/it7Z7IcOZJ211eRaS20AQ7HtNCGEYEYyCCD87CBcUhiHh3z0+t4tqTf1CbpN2krbaqt
urKykhGAD/e791wSGEa7X9R93yfnfJm3EZ+7lMx9uVwr1BacuhG1Hmlc7hpcIpFFs7wewsXGC4vm
ts6hTOm58xSCDXfkSnMX/V4u4EAhbynQAv60zXNdWTTckfdU0BCiiaYIAp6OiA9W4G2UwruFRI8e
AoQRV2LfhBLLT4nrqavdE+23dxE9Yd2XzwM5UBGjR0Uo7RtmeG9V/QJ3/A5iOZs7skI63UNM3E2D
cRV4/kPF3TwiuVByM6zcblvft9QhDOQdvI7OBAfTdd48ZsOyUXWFgPAu5XtKZSRfgJ2aW2/ikaLY
AwcnQ4YXj8NvN3poc+ccWgkY9qemr06dE30LyVuMefSQyvHByO13oTgq4YrbY6hGsjF33dIDSsz3
7WDczgunIqzvIyWRZmpi6eVvptjcKR3OoflyFNzC0S9aEXoNhTNdO92mPp1YxByNGDHHT8KcW2QW
ViCweOXQEKKfNBrCkksZ/SfPBvWvrbfuuZ5uLwQi9k1ib/x+PWXrT17J7axIwNX2W5QR63fxmL9K
40+DkDKrCU7Gmw/4L86YdLc/FG7ZgttBctezf4J42TaUA3fiyZitw9LY6PlQ9khMYEmkPb4nThTU
0RH0ySZj7C3IZ/REuUbKQZLsKCnW7nD24HGznY+1OpYm1saB/yUo0amvJngUmXFoHAfUIqHl/nal
zbZ5EPPnVCEKSbDs3Dtktl34ZCdrPoy2uh9W/49XIqSwM3CU7WdeEjqtIMfYo/OYlNN1QisCx0ft
6dlNpC4WWsqxL29sJ7tZRvWVmtM7EcoriwAe/dQMYNyDwaDE4iToBdj7znONGW8UOIsluO3+fh44
u7is+p50UHqgz6bjVTBhc6/94M/kJe8d0nrt0EaT2sO5Y/Gj+497wvyxRiwL6qsu6aKEY31mQJ3b
3S0LquM8mkYJONISFLf2ZIHG6K2QFmliAAm3gcx5GuIRoMpyGdb2kYjt2Zlt3F4EjpV5jX3ChKAw
9TQCmd8jem3XnNa1+FRQjEhx8i20qLWHCaAYMulV2xRxaNOdQ83bzgtgPjp5sNK2le4T4h1DN7W3
DbmdHYhu/H/EG3qXhK3dcQIMSsK0puETGEH/BdQSJpGNvz6PV8yqRU306r2ro3yLEEuVXTPsalNx
6+uTah9kSC2KWl46p4FtGjOB1LQYb7MIUvhUA4/17fSlkHTQTiUgxwDMYV77G93ytRkhi3FiovLO
sRY6j3WfcWXPMZQhvYMgW+DF5v8yGBLRsIvpLZse52l5yZzp0uOG5/WXYttrVyQ3C1m2j8WMATIG
q3zVZlhEhyyHLt/RlYeSydeEPGTFdLt7JCz9MQijgkbYLAB3afidhEjr7uLxLM0eC2dH82zePluj
RYN92S87S1Gdh3Fzg7U0PXKG3AI7gBSXivnADJA0MIVARPL58MI+v48pmQ/hk2AyFsrie4FPU0cr
oR5JujbKdmXL2de185t4xRni+Eyj15gfvKLtmroIs9gaFIcRnK0OQ72iH03aaF6l3zHbqBktAzm5
9RcCPQvN9IlYQc18O/JvMa+BXVRepqL7IYZ4FWBBQY1dWBDBKrmcku56p78vRrUcYL9B1tsZHeSq
CfbornD8baM4u9Xros0b+aURn7gJP7iN++A5FKWMbv2njeNzAif4yjK4Ahn92ID9kx8yRlLX5dqt
G7c3XclNpOKChzZsXTXD4G4rooS9AB3sTh2+81n+iJizNwozXc/gCGAFQRf+K6fhNvCmF8p8d0Vd
hIoupLDpmyi0XQcPxMSsIVLqx7N9sW8zRMW5WJ6J2nnbjKd9R8L1kLlsCSbxga0q7+gUwfk5QmOZ
dZbU5YqBC5TDcRUbKBN5TMtZ8WiZw3diTpyZHHvvuET7LRMNWs+mbOPZ7lhukhfX6Nctk0QOCekA
6jBoXjDgBJsJyn/imtFJrkwpltxVe6ce2g01REkLV1OVA1I3pz7mIMxmiu47X3CEg/lD8uBtTpPs
dxwS56qD+LYVd8Jw5V1fJPzaEZjUGCfwk6qZ6H1tXQz7vvCEvYtx56DCxo+NXM52+RXnY67xWvzk
Bm3yJr5PKE7kuDNTvZup2JkxViu/c45lVYzbruvGHVABdtdMPlSmt96U8edclenWkkSQh4hLNzU7
YVHKbkMVJVcvKqHpGSMGm+cPvosDm74ybxdUdz2xz7As1Lh1pH2Ze5mFSUWIyJsp3J4cCkW9Okw0
EhD/P4dgh4K5ZrBvSr6orayYT07VcxI4GR+jO4R9RO5KP2lD4p+9FuWNcB3+NfoCe2PcjyoFHkA7
/a7pvGDbDOqGeQCvN/3qV6IpWuYEDIQmSYDdIZcWF1+Nv3w6pIOwrvNazw4XIkkvCy195c6lndt1
YSZZONB2Rpl9eYAZllY04SjxtLV5y/jC3XkqUnvsbHuS1FSPsMmArUCUEjbmc3d5mEtQS/S+4BxP
on1MYGyzCCYTfGBrCmcS63x+5aYcMX3HvcYXzTaeQDLElECweBruO6T/xKJtyUmfpgiBuNSDIhM6
AAK3JEqH9TmujafWiA5QNf0wgLFOkxeiQ4OxriotWG8gzsH4R88NPw2N0RD4GFN4JI5wmszITD46
FZHeIiRq411JJ7i4FU4OAg2MK+3x4izNehy0pRamFuObGcwZ/ylfLl8rpNzZ6O5K28bHNP7hia0R
s7EvWQZMU7VYj2ZJA10Caov7/YGbEhcEq2CSu0R4yiy5azICYgm+LibkArOi80PdK+ONfNo2uVPc
G7U966a6FaXNuB37xNzWjhdvWcyPfUv8dWEwG/qgMa6WFk/2APdvWwr7D4cmh/gOle0wHS5yRDpJ
rOUzSE2HpATKeeLSdOpQoVaVmD5yE4OMJ1uYCP7FwG2/hTZSgTvufoo2g6ocC5jo9fQbIX9Ua7a8
RN3blHv3Qkj31jXkM+WlR4FJEImpuPOCPwU4Z4o24EREiCy0nB9n6t+o5uyAdwNYrwh4Hq2BDpGU
4pp+ea+7NNhnLWYIQk0W1v422RGrRnAwdoODS4c3tA2JI0SbfE4f4hL9eJI8vW4b0zU/u6/UYtyz
CftAxqBS5cwFhGU91qyUiUXFLVFN31XGvm9rHV9Wm9RV8APH33iQ70Qnwe3NLani1LkQrCNMOL0K
tyFftSbxJuhoYbIC+WHZy5949T0mGfhNzYVqALd6ayVXQzId+PsmPtIIdF4DAZTRLfUkKR72goLx
TbKW1caBo1ZjnwsThRnK8FoejtE8ZUZxk8cNGIkyvWOvDbZ5aZx9/bO53QAVqvcunG5uys5ODhFo
C/401ctgrgiM3MkMEpjcn+d9bdIIGQ3RgfA8D1qW7yKHvVd5ZLxd2kA4uHBUivQ3h5SfCVLKfTuW
x5zFhNpWgzvWsdPHAZ/DQ90nVshW8jvFyb61s+TESO6qyaPfNYLuCdIx3itbopSuYElMJzjwKPLs
oM8wyCaLNVOLPipKgvzynfoh66bx1gtm13xnkH3Z9ElCmN2r2eFnK6zzjhkk7k1Vtlwdy/LJqeKA
JNVshlNR/kYmGYW8rn8Vd9S1MoZdMyfWEe8DvD3SblZeXuPSX3ls6+qUNt3LUObWPYfq7NAzBm7q
lCdtYBvMLZ/hPUfYLT7DnmvtJsIks4+U3NOaZZGTsCQzC7xpSr0GpUpCM4mavYvLJykorI/iV/CF
emdZX6mRZsZt+RPD+XMLtXxnT1UGroAWWCsQKMxKUCyGolMoDjpZBrI7z89JYu97lKAd1HMmcW5/
GKbYv6RDidZvU6SLAIi1GJHSewmgn90w4fjj1euNKzNOUdMPFXXrVVRglVrb7tr1XEbO+cGJfsDq
j1gqBw6tJgOnDtOi1QT7PCpe8gTuam6bPSbL4clMiJOBIXHCWARcDezhetC7pB1XwXXsee+TgDjk
plgi6b5RJKq9T1CK0EszdgDnW7G63aZw9EgDigYbgHpSueIfZfVP0FZggSK5B5Aa5tyO6deluTXg
PAAQ8M6LmbjEIwhLf+AkSeEwi9l4tMuSS+8M2cCegLNyb+fkWsG4xX1VUc/N3Mxky4DB0jzU8jLk
q02dEGaMcmm4j7rNjRIAU7zCe0cqfFvqfE/1xXQaLNa4MYJwuRQEVut64kydpwJFRxOZjXeXSt1D
sUBW7nlZW0d4JEZSpuiOCRI+nlvMgFVY7ScUB4fKMxfs4FVV3ySyebPESCuwcONdbTQXQ1dyB+nS
UCmSo8pQf7y1hDhYOWtSP0t8agO5UrqYWSEQDCS75UxalBaPjF8JkcYru2JjWaN3Fa0cwGpjfshs
a2D3A2DueJ8qYt1gk56Ji7KDE4fHk41z6DCp3OIAJS50yvnMsmC9/m25CujYW1BukRG3wkXD4FgL
02bKX3Py29uF3iQ6sRJkCPVUL9F15sAdBizapcxVY47uejb3yxjtNy/n/nY2/DO47z7s+mK72Pzc
caTe62D4ktxV63zwzrJgmEbsLwsjt3qv/ZkY5aq2EP2CE7tGds6T9ENRh7D3xmo+ZpoCXKaQXICI
MJxZPCCzg3EQk3k72HidVA5bl0z9YyNQSf3+pzUYmXTawLX0/TcUsWyX4Cu/koI9ceSphNzE4hdn
pwSTkdmsZ4varTs2xDQ0Ml8zSkGcJqmPg6Vav5J0sm8bvJyd7S2vBYQEGxbSTVlfABS05IR35Uwo
b65uOJdcgyAEPxjXAktLMm1jxGvU9ZoXcTDJ3NPrhBeQW1lFGUncMElNC67YSQTbVu/WVUktpimx
RMzEF8sx4dwIscsGA9Mp7wcicUPOB4+zqjWTqd2DJMtoiwBTi9sa62JMsXcDeiYxE/JDLRnOrBAk
tpa9aTEbhx+SbRWAuq1DGdpuat4zNx1ubcq9NqsBXNwcIbuZCeOFvvhMFQHHLsJ6BdQXSQbyIkCV
4RtYWFgs5bolXwA7JrP4agfMK2V+5pTMA7PyDiEVEH536k/Dd84Z4TpmSS5EDwV8vk28F7Y4a/v/
w0L/J2EhAjr/Tj3UHamb/0VWiH/5n1khy/+HZxIfMi0XTKHtWCAE/2s9lPsPP/AltVA2PVDC1jGd
qu7+cgqtfwjTsgIOwp7vm38DRuqfCEMZ/IPwjikCR1qm5bjkiP7WdVGUdQHgEdcVHVuUef3b3/8H
0MWXGtKl+s//kX/1X7JCZJSE9KiGwjVKS5Tr88+/Px/SKuaXW/9ptOKEGxcuuc6ENmouOBtzg2GT
0158beOn2ucoe2Zu42Rsm544foB8grhKK+va2cz657vVrR2YHNa9kaMe5uCzLSlfuh66/0pJJTv5
lxFxUHap9PUsxtJQcDG2M7HqTI/YAQtwm+Dqi8f6ul9sugHG736E3pY09N+COQ9ThrIws/aKlAhn
4I/RUJ8xb1fYAt2lCBpaYX0fxTQXVlHMGaz9Ut2ttHtrB3ErakDsufOyhNZKApRD9dljFBfF9+46
iL2caLLtJufJ95oHFx0JC31rMiolysn+hZD7B+AOuyF20I3lRAFmGeKMfYqf0qGIr3OzD8uYxm3v
BL8jIZB0YFK2iJjpBZkd5WfakcyB3eaCCkdoh2RE/gpzuEmcojLp8UhdO0w52NJFulwSVw4nFff4
zHquexPK/FCZm55+D+xteAtrhUbnuCcQGxKtc2ZLJNjMlWp0MWiaXJ+lO2K1ryPmJhqd1R/mySO4
xe6UjOaRqPmXBNxtVZ27J8uDkKELtZvV7DZNZL5nAx653Ihf+QpuOa26xxldIehLrkrBiscFekFi
cWUEH2lfuRS8sOVkKAamJt19lZ7NacIkjE0+7GZMLGbnJLkC6cPbKd1vQvp/YlW+wRY2FTrvEJHw
Am1AaQppiIyuxpGun81EYU9eohJMi/EEO2RmwlW0eGf8gGkrpZ3lEk55ucMjPu9HO+EHEM8gbXFu
VwGGgxyIctSe8XFRQZVho/D8TeHQKRj0DjCt0r7GsxmAFwAlFNnRd14nJ3I6KAYZV79K2rsR5slV
a+L4sFvOlOVAQZF4rQXRUntUD0ONPAGO4aniBq/z0XzAThSiJd1jCySKXtCe5prlDc2TL22NWZj4
ljN17T6ae2Jhg+tuRa9unZUwUKoCb0dg+zhj1dy7bZHvx56Qd1n5579/Wc1r+sKDXc44azPOHGqK
cURibKIH38gnug5p6UUrf/O1WdfMXsruMypOwr4vGZluxhjxG1z+eU3M9FB56y5d+Lg7N6hDmkV8
GtG2hf05+5W6jcYCo9bU4cDFUExkt9rXXEpLyfGHISdQC+e5mJHlzM6M9nNDusugvNRJDlVV0dgM
i+aqwEWZtMuNQ2xZOD7p1nlEYeeSibh0xpGE+2aUqDJNdRHBXAFZcz8Wc7lWMsLH0r4tdFyQN6oR
1nvIBYrD4uK7h9ZHX3Gk72MzyGlzrjDXeRaWF7lylqWjBAoMULawX759BSWcPbaa3IuEDEwc3SRq
PZK/MZf6CS42o3X521ELYakzBBT/JgmaR2sUX1QGOxvR8r7bGRd+sBjJlme8OaWeeO8sReq8LK/x
XjA0Ha1XqZGRom6fqNgew7IlfjW6qrmzDVihjKxMqIYba61PXosMvnKCT1d4aJBWwyrWjhcn2IHF
uzcH6J+59zYGjsBjMJZ7MF13SEEmNgM0d5+G6Hqhc3OUEVUBJaCyNZUbj0c3NOuL2XZbyUXsqmmO
fHvpTTI41a3S41iHY33moYkLHBAwODBhg2rAYPeUGXRQCv8dF7UpeV9YRP+Moj/JKHahdFDSYc7Z
sw/DzRjhtfBipABfe+KYHPmh+jNPqjFvtFoQyrnL1wluazzA6NkA2XZNatymNmdftLL4quuEcV2R
stk1Y16demInV4W/MrBbMnRdRXPVMFCzmc4Wm8FhLazhxI/4thqDJhGxTo7hUgfJYSAZNsCdsMz+
Xs3cyuzzJKLphANMmSBXICNaDEjUtqbFjqgIi3rsTtnOSodLwh9nn8rkkYrobjt5zpE4LT3jjIuH
lMhNNK977kq3TrOo69Eh5EPI/4BOtrGq9rmaOe5lAVNXP/qNXPnH6Z6wad84yLJV4MKM/SDuqu/a
qDJBkJc3zgL5x2Aa2CS4uzyCUpEz6QLW5hIAYt00g3S2kvclNQefUT5gzdjkWROunO5VdBJSUV/b
h03X9yffIkkibQocCq++rvXTOcflW8dciclzcVraNjlmMVMOVB9SSQgSo+CxoFzd10CHdRE4FK3o
bBtcJxY1MeFXEb2yyC/dClzISkN/dD5zJvA70ydjMKnkycEaYRuRyQoC75f+CKbDZYRX0HronOnc
jjmFXRQ68lybGNvm9qFhdblazeARBYmAZp7edMFw8Zd5IxjXoRPnoZNFn846XdARSlzmnBoy0KFI
SL2ztSjHxsTAUu+6kGvjlYss9Ri6qwyPF2UBuO8AegL2dAB8UgydXEea+dlq+qcCA+prHmhcQwZl
nz8gXMQsqlBDM80PdQeh0ULGnReRPFnpaK0qts4Z1ZayTHD/M1yJRjNJjRI6KZC8S2TzSbKiizMz
C6Z5BYgYbpCNpptmuBblgiU/T700HHLFQKSeboYpO9gN9gFVT3cjKH6o+JBT+Zi4mZrFmS3hCdE7
xoPK8K279es7Y06nUI1QWI2UTdHUZFaBCnvIgLVSxcPJZuXAP9Lnkmmiq6vZrlCr043QvFdXk18b
hrZXnB+JaYKFFeBhE94sfO/JvavJsfQpuvwBrX0/MQJTBWLtIAICsZl50u0rQVQ7uyWdn1Jxq0DT
ZiBqZ2uXaWJt03NPYtFvdyY4W4SwbTKRWGoA3ULni/ZTTxLBBbYMCpcZ5r1YnS9bM3JzYLlKU3NZ
RKDDjceoTphaJ+bdZHE2wB0abBi3RRVcd6SGOx/C2zYZVcGfRLAwccxyNLOX15pn0ASZqI8XEgst
ZssdAUZu9QNlMYx3D/5fCjA4YHAp1nY2Mcwa2U+vicGz3yACznUcRuCEm79g4RVLSFuPwxamJSkn
cJWhJCJhayKxbcMmbpMeKR1ccau5xQkA49XTJGP/RUIjuqdHtCcRAA9rJOC3NzxxlroPcyK+LDA3
Mp7raOGEllxFcJN7AMpSk5RhAN10PUMPIBdv3uj7p7IpobkM1T033K2yITIH02HU4SG/JnUhgGcR
eSwPbg/HOVAka/qU1Fw2Y/FOlumA5RZEmNWgMqkaWpM6FbM3PXPDvQ2G0sdBMnqnWc3TXjjdAxkg
mNILVvfeecI/QM90zk099k2BEGvpDtbsnc+Su4Bn9RCrIwNPBws5gKXQYypiM9+Tmm5N3vFsDL+N
pl4by8xFHxD2oonYXQwbGwQm9HL+sjEAZ8/oXqcUCFw5nXzNsOoGpJcMes3g1BlnPPNc54gFdt6U
wLwzXrY2vtC9kHKYap/cmtrp0kr2coZnMyzebVHGl7JgSZe49Mjg0AnRkpEdYtCKiNzHrv1osg+z
7Z1N44AGXgN/04ApWmrnS0bs4KoijjUlGndA17otrY/ZyR9U5WDOrIbnzsUOvlYoRQ0JlIJUBPzv
nrUgJZsSfPp+xJMrbt08/2Z4/mLQhTjW2ccCkA3yoX83RWBK4xlb51JVcEpMdS2g9Z4WwQNvjbvB
rgbatejVq/t2lw+MBhe1Ds+zVA/NWi/UXsVnGZhM44eaAXG1upu+Cp6tGcUzt5iMRbACQhERPAJC
v8ligLzAiydvbDHg4IlXdQYvADPuiOOAuXm8E9kw7ovAwzivMmRvp5u2//wVPgbJPH6wRhMeUYnu
kJYvLYDcJmCmjesPFE4uWdB7opq99dt0KeJOEX2UaXKztg0FQ3PwjdfgusZsLszhnXJfxq8YlFpz
AAWcu1+slI8pdkReGq5vDO4E0TOE961n3AfGSdlULxURWmVVcMl066bWRbrk1guC7mocj2UUOdc6
KFzxoJ0YrVrcRCgGKlEd15JiCqtjf4gJbTgKsINV3AVp9V6aLADj0huM5+AMTj6ENIPdXZBhatiT
29w/tHlzNLMq2wdm9pHPGR2DVqNOvTP+eE3MAosjDx5FuU+pM7kaib/MJSHqshL2dYsfqMxMfqQi
29DY2aZUNxZRwBgpWvfelL+0hFemsoNuVJF65DS/S3kpGF5EYC2CAejUJa9xDKycMEq3hkluIPO5
DbZEwRdvBNZhsnwC2MzD+cKEyVeSuzke1Fxfo0T3meL1UKq6FAkH/KWTd7BmX8cO70TbssZDFETl
VAiOjAV3nUJpCry/tXpQP5DamcBMVg12K6eRDsaBGzl4rBhC4M+miAVG6SbhUH8lYjDNhq897Yn1
UxT1c0sQuEINux4EuQBsOnwLpfo0qLt059zEGza/F1WOiUXmb65sqd1U8aeZYos0wAcOCocHQbau
b8aDcMxbmpMO+CGeLKFuYn8iZr4wk4URiEOoouYr5qTo+e92GXzWOZ2jS3Nn+tkTtb4E2oy2Iv/I
zZnEgLLJzU5EbVwfuHPmwCLi/efV4Cxj4YxMvXwKR7fD+uPnm5px1v9Fx/r/y2Ug6E3/jop2oVzt
s2s+v/9nRetOwG/wTyVN2P9wUKpsNDN6PyzQfv9NSYO6Y0nXEz4UHS2I/XcZzfyHLyQISelLH/u7
TzX6v8loqHL8LihilHxrWe5fZLP/nYxmcer8Fx2N/wS/vyc9U4Dw4bf8H3U0zwK+5vpBQCdCzzmO
TEjXYDQ26V99HBtWM2nYGwF2q5q8MBLszT5WljzZefAFLB1V6Dij0OpLQg7mP3slG0bN1MidDy5z
jLFAXD7H832RHlOf2xwOHxtsFHdwLPaHKre3y/rhWZ/SINM7hhYXIPDBIQoEqT22hQGidf/ZJDhZ
BpaCRXyWb3TlAfg2rnLkikl+t3gGspLJuU1p4fKSrNyacnWTj0fFfwEFC3sHHqp2m5Ufc29vBnsJ
/eahaV8roIIfZfzUwLnx57Mgo1LtiW/bC4oUpFXWy03j3yMucDd2Hd5nMoIYBi2hG1Xp+urORnPv
1AcPDp3hbT2HWgrjoyrOAdGpGHJ+ois5vAUP+BswL/BFHKkfcLVdYYpvPmtWHawf0XDo6QStHXVq
O50rv4qIFPhgYwbibgZw9xOGmk1bHJX5nnvXWZ5srY5tFicNsOCR84+Q8Md+PUUNNNi+Zv4zgmGx
DfthyJ2TTPSojMBpTWf6zTADmQDL6HDd5xRaUQqbyWEfc0/C6edYfGkOE52ecYLUQJKWJnn7teo4
84h3ATDCgx4QhwvkatsP+5SDgXcexQh64DUtvwOb4z6hOY8eAOZwK/z70pjuWuOYri2kdQ81iokL
Zqge6MYasaWAdiOjT3ci5EfGfgUXgxVuX4RnWIj7UlL77QMYUNsOQGImSfHaAZ8uck3S4mHItuNh
sR+nIEFU9Y9dxJhGFWdJqK4a1pOtPYLR2XepqkRaZGIxOuM5GIwrF6vmBB86ih6CgbCZRRq45WCQ
3+AYZcdts6NOv2b+UxAAiXu2pXMZk+Gek37AZSfB1ol8DNTvbu5u/Gy8rGy2CR61CVfz2t41nHUd
md+UpFTaDpHBX4/0nvyMFD94IYRqT1Lrck9zTcowrTsa/d72P5CXSj89MfciLEQ7AK/IRHgeG96D
lTGYRZpahL9XFKE1xbOf89BASsxAX5gwSQaindHEqD4wrs2KdE8FsIrRU5J1OxpNN8zEjkZ66Jrk
YncDHpt1N7jzlkkt8lK+yUn32Ht32Kr9Eo1nBJPWf6FJhyw34/5hToC/QC95WV3k0ZsKl5N49+Po
lojKRqQNDy/vKxaNOSivCxjVhfjs1l9bPLcFv+PCuGzCcZ6HLWPiEpyU35V7R+JtNtAS8cEktgqJ
LkFkhBp0SG3/WpGpJTj1NPU/tnKv4goHbPrq+5TCzcXeS/I9+YpX2P9kklANzBP+hZ0x36XVpwSN
b7ZPA4wijPPw/gjgF8R+p48sP/XNd7J+eUzABexkJ+LRC74K+x6eyMPYaYon+EkeqYbP262fI7xY
BByYyUkKSZcwNz3CII+OzsBWXdhYxS5xxKGoQBxmcgQFc7dYZyI6uO2rDiBmuk/L35GVyDM1cJCS
mnxXlSK0G+eYN1/KszfJCFlCUhcvR5yewSken/WhT9BOYor7zOQSaN+VbhJy0dmtwwq0uThJlosY
dXZc7XOkPC0c4DzrjmmGbGJc03jicsPnLIKicYi69SvDDj94b2uCZwBbK/UyffIJDt/l+rfLxgp+
RhGLXe9xqa0srk5jn0N+WiUMbZfMu7K5fUwRoV+FHcMOIHiUnDZXyztThVPeSrTlaaZV0orolXfq
5dKRxKkacL9y1ELn+iOplOBs5M4khIzuXJ8MTt3zlS/ezDb9xpsIacPwwziYvZNw0hdBbGafxcZ3
kLjXnkPBwmyIa4z3z5hfO0zfwEzcrnAOlUM2H7PKYjwueYbYrIJxB0CSWqQsFIxfEEV9YyuVvexc
GgJwflCw6A9/LIWGQAHSxG0rnxkPYWR0gxRM63zfpiPvhw0MXo0uSiaYb63XVz31si0+eNskduDU
6W+cmcGBpR2Zf8gZFldMo+RKFpHsZxyMKHrRPBypA0gLvERDvRlbzAZzAy4WeXcMYcYS2LoXFCQy
rd4GQCWTCkanh5+VGjgLc2T6C3YbFFkD8oXk31zUEI7c7I8Cl8Qn2BKSrGkf4mjJ1Rs8XUtL3V45
r330PlswJ/0eKsRUXCSVmFc1DsVDMHc/C1gFSgzXJLusywykZgnKI9VRZEnJH/ht+y3S/n5a5Fci
Y3mPzltvOvx6kGL0pMObh9PQmH9mi12vbVkYo+U2MtOw70kgekm8lx0DBjgusCl+Wdxa3Ig0pvop
7bwFSM4ibb0HqDO3gcVinwYgOYp+uLMibwT7QhilWPapwApa4EPdYUEIZboOOy5tz0Cj2lPhLR+0
0n7hzZl3zQqPxRrdTTNiJ+/BEk9Ei/ST0cGZgS/R9OWLisTzauakXFv/Iene+jnjDaB0VaR2dZhN
1mQo1cthYSVxJu5kmUxeW2y6MC9hyKxrDwxs9J+NsfIxMvB+BN109Cz7lCTmcM05XkGNEy+4ZBKa
pbzoEI0ZC2D/3VIvwnyjvlJ8OODaq+w0kGvXg3AY1C/rPCOQ6CG5rayJx4aaU+bnvh6km7aZb5Qe
ruOhb/SwPW/+GrHAdBBnI6rMTN5hNi/1kD7X43r1d3CvR/hD8WkGYHJg4DBMTIglZIpOYYMPGiD0
u6utAL02BURciAg+YxRocQzkOAeEthCk2kzg/7UV2PHPPPcYDbDc0PCI+YDKSNIVnFe0LaHTBgXD
lD+eGq+NleXBCPTyywzRB5Lb5djInJmgv9XR6Lm09oZ8Xr1bZxPbYg/LZXAYiMazzkQB4K07cyLG
iZEij7FUoKEHNy0ui6W64eUYud2awOSKsAzuvKaMbpo0eYLQtbxa6PrWAu8am8wXRitt5TDxwgte
5WliipE0TXDnT/NZu1HmxU5PbuLjuW9vY5PXp+ezgf7HStDK9tvuOAp02lYSYC/5azPBb9Jr4wnC
JvM3vCixiSml1/YURxtVJrju+2pIr31tYum1nQWM7cesDS6ZtrrUeF442iT7UhXv9bpmoYRoRh4D
PjKYSuglw1c8tu8UtFMRh5um1LaaRftrtNGmx3HjB+qXQyZjA23GEQTGq7F+oVjzpkUf8/MF8Xms
ydLite388tWcKVzBFUZQqY7ZJ7H9xCuqNWyMUo+tYysN8NvKy6zNQqO2DZXaQCS0lcjTpiIs14zD
+s8I6xIEIv6d2h8fBu0ubVxOib62JwlUZtA9qHfauuTgYQoyxyNpw9mOJyWkDgL2cpFn5MatQ2sy
7vS1HQryL8kI/fg2eKVmbZoS2j6V4qOq6xtP26rgGCGC1Lt6X+C5SrT5qtU2LOJ0KJ7amtU5Nt9c
F9+msGkOFf6tAh8Xcj5xI2poCOawhXUzxzL+nFwetAVsZTA04Anz8Yb5dY0mM3U3xV/bmDaQ9dpK
VslL/5TmUEVoiYVkiePM1dYzXJTVIcaNJrQrTdvTOiq+rtykG48MCHKL6VBsowjhromuBsCXCUdj
DJTtttDWtwkPXFLbck9T+gOJkJ9e2+S4Dzwl2jjnNlYdmuls3or6p8RyGjYmdOo++vwv7J1JkuRK
dmW3wg3gCwCFQoGpGaz3vnefQNzDPdD3PYa1i+J6yH3xaEiSrMoqETLnnKVkpvwf4W4GvPfuvecq
B1i80gY8eEopATj5Tve7fxm1TQ+fNcE0jHvhCvTLLDiw5+H0hOUDdKE2+uU4/rDC+ocICFH7xwyI
K7DT9kCXeBUAM0VLGvrcxdA2wlgbCv3pW/0xGGqnIY7DeJ6qq8pwXryolwcDCacNzY9UuxS1XXHE
t+j+MTBqK2OCpzHProGP9vTRY3aEmb7PtP3R1kZIWIKphv0zaf2xSYprehCnHYXomFlxUtbaUrni
rcQvdVZ4LS1tugy1/bLvXldtx6y0MVNoi6aBV5OsDsUZ2r659IGj7ZwdVei8q3m7NtrsOeD6pBQ+
PZJFse6TtX8pCg69qZOYOykoimlLRlax3FkK2rhR5ORmDar14va3oc2mM65TV9tPXW1ErXGk9n+s
qXhUa21WXXsHf6zDxVobWYEa2XwPMLcSVbsLtd3Vwfc6aQNsgxPW7aABWFhjfW2SNTvvuDrseF3H
LxlWC7hv9mUKAtRvwiebplTRuZLG3m2c3xFvjH3G7dpoekBGtZmdeE+ZbFwUXGPe1TZeoQ29CGT3
CQ5fpa2+PHZ5A2j7LzbKXaINwQbO4FpbhEFgH5pMfBLMHjqWpC5Mrws7RJ5aXwl1UpFW19ehZFWE
20GbXZmdI3d8h33gczCQ72PEtsVL6cME0LVNBKSWsYVgNyZ7bmzEbAFJE8FA36MWqsffyj4IStYe
2xez9DrwsPhr+qV4TASma6vgIFAgwG2KpD/g0r7NbbLcXnVfaIdE37H68HC/MjnRblNK/XjKQFFr
RmgNNKIQUb54TnbrDNzSvZl6DsONu8B0G/9KerU+mU8PE2TaA2JEulf0E89WvYINnOQNlve9NyTE
UlprYLwiwVpw9+04jSAazkC3SsKjQ4JkK3DFn7DdbIQdmfd12Na8QJkzzaneYXeMzpRO03AzqU8n
vIX39wQeRF4QwmHnhr+TVJclZ7H34HCnBZYeksyB0pUKmxl+EEfDzwn64TCYLKTUvhu7o1mal74w
o2PP+XJjDOImF+NZKSyJ1jRexGryJ10yzI6SCFFD0GbEQtudnNoO97lp9oELJXLsWk4pY/lJqwMS
vjSIeI0X7P/rtqQ4B6Qc6FyqJpFE5x8LuOwZcj/XSX52u6xuCaI3GKGaCe1/dEEQATwPUprbCg/P
ZTcCY1v8FqSrT9ohVzQbrKMnL+nK8u+9D9E7A4C8W9KwB4hq8W0N12c/Tb2NoRL6WbVF05por85Z
7eTYPEaV+70WznfshR9Ltxj7TuHMamFY1a5/LNIKe1UyIqsMNK9YIZ32TeLa+OTp0OKbeqxphjzi
00CIIh0LLcPMhqsOty0OGvc7cwyax3JzOJoV+06fctj1cfkyCx7MDP5A2j2kLf7RynDhsnmSNJZB
2kRrpSQyX6reJWYtanU1ec3nlGYnNX+GffzDKxpsMg7P2BytfQs4McKsT76WddEaWNYXjuMb1c+Y
X+rxCkLerIQuJfIlr1by5Mrg2WBQeUf+YljguC0RqYQmoldXzestKnZxIeGr8bNYr6jR9c/tD0Pp
N69QTnk4+rad5GUxg7rrfYaedZ0SgiRkDD3l/mJyZuZQgN+sIT1T/YOaNoLV5eoSJ1zA2mx6w6ay
ssJiKjJY1RZDP1vBDNLlAXbAb/mL48M79MJ+71IlqeuCrbsKDCA1gmltELbJvfk1Tbu7sZUeG42e
EUzAkJpmZjzOcHrTQX4WyUjRD1KzyXSCYOjpWkvsegzOF4lzZIvLieohjt/GkNmb2mMuqjU7bi2y
B9urv+GfQkwQINPSpciu+HbWjBpqRqxdSffMvUFQabytDF5shvKLTZIBNFRhYJkp9xjoCyMKW4DS
hqObKy36bkml1sLxDNoNj0crmnm0rMC1DJP5fXWdmwyn34ydDFZMvLOLOQ1gyWanBmoaDNz8YE+0
NeQtKoPpY/rAoM4awgvIdzl6df1rkaS7NVmyi50u+T6qZ+NuUDGXL3N9Y2unHl3z/0KX6J9YkUza
5ntKZbUzre1cDV5gvwKFTgKZ+9C+SotTBmHDNgb1lC1lUOTMHJLz5OCQYRvS8FzEgJfNlBeadMk2
eWhToagqhFCV8nQZyDfZXxEOnlAKqExNTdZUbhX5K4SZ+T5JpuNE/H5LPprSt8RpNquqP5paISGW
DdfOTP5Ek/uhF7K6chNGKoyasVWg28vs6prDjWCSpIG9EvLX4r+nor2xB3YQoCMdg6v9xML4x9qc
BWJkTZoNBnhT8WPsbbg6BccRSohpklpoVlbcFb0Yb44Xx68DN/kgcgu843LBO22c1tZ/MESwyuRg
8kE9CDUZRGCzq1qfQGnckNsl955pmqg2NJUxHFi0lmZTA759wbg85GCiwL2lMRnwpVE/MwdsVnvm
KKvQ2R3dnvI853xM1hQqcgfSDKm1l/e9+Cbe+BvYtr8fCxcXf/aLsZ+R0YedzpklCTEiUiDIlDxC
NOE2hyky34FNqwilmPtYiZB3C8wqz2I9FCgNZHGoucBkcY4iPI28XgVhWsXdKSqN/SK4+gjbPJhV
Z930sBTWkSJeK4K8WK2CkMvM46C4k9GbmrprguMXPlVN2jwb4W8m0jthF48SyHRA9RS4wFzuUpk+
D5J9q62Tn3Kp32wuLPhZBmDUliUvsQE01h/X/RLDyUmS2j6ahsB4tKnc4qKqJguwusMksGuI1j55
k17T4JqPcohA1cQ1Oq+365QF+gNm+Bp9NhhhCHq7JYT8+LkcuuPQDneVV1yMdviObMxXVJQFVUpa
34OrLb+92vi0aqH2Y5L+lilm1dE2jW3tZOmuwo9+xZR8DdTWvUFFPsmIILux4paEk0IXlYMXqnGZ
4jHjXlPnsvNh/F11rA4YRN8p9Xub7Sbdu+xX8RA9dr7Z77P5wbdoF13t4TdRUnbmDGY5DXBQTfiw
5YaT7vDoMSi4J0+p/kRua+X3xL98fpjBvjKppukUaI9GJObT0tNLoBuQoi8rDYGsakgA2HTxuWpZ
YFLHnuLUMc+e4nRh5M0PRfjeO7CKAT14Zn1K4Eo4hXuII/dU1f6Fuq5600f12eCkkRvVmYjotiFq
OfHZirgbGJC4sju/aLeDS4YE4qagXJ1DjreGx3bIjqNfvDcwxZI5uixr9k5qZzsa877y3lsbHZ3C
3LMv4q/MYP38RbHupU7um3dZR3eW9RqJD75x52kB9wshAXrVhijYmaK3G8K95JnbL7eUnx0i0PQ6
tDG3/mF8hmV3PXk8sT1d88UfEarkMBGja/gpDM18Jbv2gjU0c3IWCZsHVLhVg3mY++jBtXai9Pdc
A7jbSM4mRW7dk0L8aEdn5+GJQiv2uWLJuQtKlmFfd2W5tA9uh/AS5sAek+JxQgxRw+9IUM4z+mJh
+kmCybdObpoe8WG9yjr+drL5ZuAnI1T0XtUZcjM/PKzZsZqfoi47l1lgNs3dYI/ftvVsUQbB04T6
6GyXZnw9ceg67sNiRlcd3+DY8G6G8mZZnPZ/6lP+6b+ZiLAtKf3/OhHxr/88Jf/yv7F+tuvy/yYj
/v0f8jc91/rLcz1BOkK6lrT/dKX8LRnh/6Us0EGeTz239X8KutZfQjJd+bQruCbvLv5EfxN0pfkX
/3/XofUSMVfHLf4hQZdShr8TdG3hU9XiuI5nkrwXzt8FI7ocFXSN4BWlNSnhNTtNU3cWnuHsMogR
4AD8JzVQbpJk6oXq5/dlWs1Dn8wXPOSgT/ppV8WFfjOHuFSb/jxy21YRGuCwAvCMAZ/WVjZrG6fH
zFf8wOJgr77ITFLX2nr9vjuWQ1gACoNlxV2MeZ9SDM6cPBAXQIeYrTi70W8wDXDq5cIByOL0Li3b
5CDiXgtZXCdiuSyL/RzPnHHaoSuCAWOz18ZPS59+hTLG0mWG3TGxOi6KcEYliBqoQd4unjifzWX4
G6txEsxp912o+9Fwi3NC4pzWF5NVYCwuDMHo1HgxkHnswB2FzXMVP378QLyU49X6WooWf7gBU5+7
Sgkc7lTSEyASH4zBbJnbgbfsbKZQv9MOP3veXWYHCbzL1M0ShW+URi9nB/8IP3v/UpYz4JNwfUzT
6ioq0/feA3s1h7KgI2rbVBB+eIrBWvBvioheuIRWiTNvS1ZmZjsO8DGEM977qJsOmz9VAdTD6/yI
4ZoPoluLI7nIp2E0vwzpTWS7eJOFhcbZyPZkK/+zzrqVZdo+zQbKshHxeIuTGR8c8MbCX38wxEF9
RodIaSW/yBYcHFRzbMRsG1kob6e4+VTVCNeiBmWkJNeUwg/33rnvuXMVXMPlpL5xlvtb5cmRgYwP
FJGW3VzN55bqAsk0valtOpY93vBzIjr+5YojOBbzUG+1KettovfcRG+8RtuGbNq6sLX3HpZkSINJ
A7hyNuVQr8zobE9OrVfGz0rTXKIpic8ebGEyp+A547U+qLIz7zOJCpbHwwnFBlfCCPXE0St7q5d3
TPUj9yYzMBN/OBIC8YNx9lG2XXnT60y9QRBmjqp0H+Uw7anDerA0oybDIXzVxvi0MyGaYJIhV1Gr
uJ0bcTGt7J7nBpCW0NmKFTnDLPN8C9DuqtNHCqZI0HR+cx8PxY/b0EfOPSPXh41Y+TR6F+O0Hbh6
wL+BKoIzKLBl/yL5tTCk8+HrysYMFhiuwSDzi8FRm2DQvlXhu2sDCfJUBTteWB+txwg6lN57MeHu
qOrlnQxWdl7i6khwysI1vfKA8MfzFL0VDipOZufXbILTBogM1vfPKGQOjmai4yDbebOXL4YOlZds
rEc3LK6q3r/jdwUCSEfQc7LoeGJ9BpnkNtcx9Yy8etiix0YeipeOstc61O6Sbk90zL3QgXeYFj36
I/3hC/4+wiaMFuTjXSMHSqsj8xbZ+VCH6CeEyljH6jGj/GAT/gj/BO5XiojtDHRIFr7GqU0/R6zu
Rh3TX3VgPya5v46/CbaYx6Qu20CQW0VWgD03nKWdYPOkBZ61rv2cIgVNCltanY3uphTGDRN/yVT+
5Kc2ayPmz8kxAhcGGoh4nmmYx/RUOe59F21iBR+wbRwqWUq29S7RSwTHQQtfKs5z6D8WtBBzZY6P
NTeqK1dWztEVu5a90IhB+8AqFQskZLdjqKIOEQRSxpUz50bCQ4DvFo2eC9ZCihez7TC2P6OXvqRs
ZIfZzH5XsQYaKdot0X1QZfDEdOPvQXtjECsulkifufP1m9VPf6XZRGBjaF/JyJukMgAcyaL29gal
QDYVgTuLncq1MJAmPKaKBTQlUzVamXufV53PHz40Atpp6ViaPyJUY6q1LHh/7JWmk6otlUtWHd0O
bvYwWlyUe6en79Xm59aANlY+OosevWsvcs+dXDal4wwYGHusCn/+O3h27ln2aj7wsHhXcIKJRX2t
g+mdR25QWRNjIU3S7zUWJIjk9LEkdw7v9Y2T0/tETG+3KozxDQPtJs0GtooUIJOCJDfm12JU1s42
EK3KXpkH1ba8UdB4aDPCE0yMz4mWX2aZRlcclJcb6Llbp3BgsMa0FaS0wMAfNgKzH++n2DtMpnyp
B0AOc2nIXQwXyKcKedc3gDWLlabrBZBlO3vBVDMolvxICGDDs0ps1rVIcw2deQhk5ZFlAEHmKqo7
YhyqZB4/y5ES70GmD5OhXcizYJAP5Rll4bsvXUHrHgJ33yVbP/HPmcVkHTlclOMHvzDpdbWHiPsn
/nqOaCfV8b7C6rwb+8/UjUg0rj0udB4FeGvGeOeaebvNLLWCeeNw4oI76l1MuoomK3KF2F9qeJjg
YulhgM/UcObdRJZ3msBMwW+Eychzlx2qBXHlN53JGxuCPnvHsdcUUy77JyhW91Frjic6kMKA0B+A
na7YpTngSYCV7zzwPD7hC2d932eQZvCoZ+56CWEed7XRlCzsj+kax0ErC7rlu/mKPOiDU5FDym0+
n9EyW9sIl/QplcQEC/pG6GbZxpPxienpWkadB0Oo0HR/CjO8OuR2+Z5TwwbNtt7xvLvPcuNlGegR
AyFEvEyDEJe5uFHpyAe+SOXO68qXycSspMxPsiLJHhxoBVvQ63iKw3AFsWBFAaspvm6TKvLlugVE
F4Y41hJqpA+1Ky9LHIOf5JiVufZ0JaYJycgyz/mXAkLgt8uhcUG9OVA/3bh4b8cIBXYWl7oyEOTy
8MpvHEJ5oSN32p4WIXn3hPq2jUndb27AE7Wzu252rkDg8tloO+yv/toeBpJ+q6x5LMxcQbz1iuZy
/aBbinNMuCNIK86ADhKCiizn0kS/TNOAycWNiHvhcJhbDOGC/oRAuOMnIxP9RwnBuHAw4+2UcYw0
ZXLjRc2plLoLPAfiWGu3sjMgHqzjc4N/zug56lpwtviQt9scjB1wCoIli7m6GzU4j3xfyjN/LuTv
JZDxsGx8LrE4x7GmdXhdGRQZQy2wHtwuV81G5/S0duooZaXOqvYcInUJF68WJhoPJZDbiJT9BVkV
O19Zq2CAZ92mimpM/CPcW2ilK1fAUxTn4ZjyM46iYWzgb0ZonQFsudTY7D1EavZ+ijmMaTd2XLh9
w7mzM/EjNDlJrN2vagGR1CzMCiY2atJTdzmzwKkeu2VDuuCQSE2BPqaQQMjEhIxO8V2D9X2b07lA
8C/lZEXDjJG4COgtR28CFJE0xQHUIuWbCRAQ0dV3KSxmcyqAlcmYs3RL5Qkpo7UGO5fYTolfPfqV
psODr8UeY5J3Az93ArW8Y21gFI8Fv4pdW5l0mSD5NP0Ub4WwDswGPD7D7sEoJltP6OG2Eo8cPzGa
2eWPVeOvmobIYUikNyyhMKxfuXHETn7sC1xpvGF/yYLK0X4Z7oR5W4NX3Qmjuu9pL9o6MP+lAMQk
M3R+kX554/g1z9Ri2c2xyuXW+VW7SNWL9hepyn1x5hVHRX1joP/neDmxiV3UtDxMVYuWXWQfXN1v
hXXdM5J5PdYOYHJ4ETNmvNKkuMK2qJGNLb4h2WtIdYcVchLlLWXuExF92RN/sxGWkV0/9NV0M80j
Ck9onSRnK459AGHt3J92EsxtiFTFYHzt8TE+4fJ9lLGTPlX5G4c/Qj2xlVxP3SW1at7ZPjVlBQWv
03Ll1ARNcc845GRJZCwNRhp3tFkQKJ8U63rdhXyYGzrQaVbpSR41DfU4PNCnSGrK3LQ3yWZvU9X6
F65JNXoVFD3JBmL0JDtJCGXezF0EzCbxRB5YccUbTaztDTjxGZIME/NCrC/M+grB3EovjYU3pOpo
p4qzz6HzT/Mc+4FX8zcuZrqXTRNUyJipbWF2j2lb8ZqvbYoYV469epWgHRpQqk2vQpp4hE9New9b
jCnDYxubm/1CqQ/QmJm73kIw0LutqgGSSLi8kebBagRpXKSUwbQdSqnwks/VdKgWCNv3AT8xOQDp
7eNp611b9X1KVgXPUIcn89iJY2mfGZu5ww8FvreYH4Aa9eF0Mc5l3v/irJS5Of2V2fBUG8wGTVdi
OmHbxwZEUagJxbExGZ/CebRYRel+gXzw6JJZ4FE3bilWoODFKPamxfNq0ZE4o3diqIHIZKoTZ5ln
2LZ45GBqHTiX8dYighHftuKG+mck4YgcjHSsZ4JPpioOjhGic3uCJ1xLEYTgLl2kT7Iuhm2eAydT
nf8givYaQYNohaEUmq58ydz6E1nvTS24c8NRMcvmFb4OCyuA6oqtNVHT0lZZSKmIe+tMFQzgAlzJ
bP+YNA1vfXA9myLuwQ2uC4FrTrx4/PgJY5+oCQgyGPLWhNiFjQfFBeGD+UDOBWE4d9d4YExxLwAb
a5ydr/83S4HSw3m1kfw3rmcbW4cUY9p3XzZ1kWXJKIIujJ8HpZPE8wDKRv2oyA1U2fBIrHMRqLTJ
z8l4tha9u/mAudmfMczFxY4alZeCZIY0F7HLXYsFz8dn6Vk7j+a9vWFH3tHKBmYIt38Ha7Q1nNI4
8PP8tDMcsu0AQNGDvmjkxo9vEN+MovZpkfKLLjfkENf68FJFXuYcehXmwMEAqkR/4kBjxAa419vc
UlhBIDs5ZLH7K2rBxbtOCmsd8FyDoT13CSMBU0iPS8YTdVqOBRN9QUwZS+ddjLK0c7rw1XKZ6IuM
q4abEWnqG3VOQzI9Kz53s0AtB6958moe7KklNUW2IDKN6w1zGYShAteKwSp7JtkB4YhVX43svDPm
+LSiFaPOw+e4drWlyuh2/8NJ+UeugiQh/ouEx/Xnv/4vYlr/H1bKn4sg/4D/uAg6AoOK74MjUVLp
vMZ/XARNaCi275HwUAA2ucb9OyvF/ItCHFeaUgl6BR2XMub/DHlYGJlc7nf6iviPBDxsyT/m/ypV
th2bm6QLpsW2Tc8SfxfwAHHo2ZNBgg/TRWD7i4evwP5l9srlyKK05JyAs2XEpKTLQP5Of8WzcV9W
+SMu5tc1nPDK5cMvPo3VrgeeUvfymI98I1o/A3sIwU5Wt7Zo+wAoRnf0XXdnzyCN6viT6IWCHlte
Ser5YEjCnOowAWBOxLwCk21TMBzguHdJky00Bg3WdWSuxnlwjOeVtQzVC2PfNL4R682v6vjZpFBx
OxSY8a3HdRmp5auAH8GcgvCi+HPWHdV9bAxrngfA5HCz17z+M9JjbUzALgmtd7tdaHgvP/DFKvVd
zi2oUlJk+LK2I5p0bQznPiMbV83lR+rR41VY796cZoewgZWJpUfsGpk8jOK1MvPj2iTZVUvOYAh3
lsOCl5mdFmhoaJiwVFvvZdvfOpnz0lkc68ZEYEZgAxRVMBMPX8fks6FZ2uIlzk/Ppp5OpjtRjQfb
Snh4ugMZR8u8GRdvDPgsRfin6p05OBXW0vK2xQKHf+9l6WV9VhP/IXSns+VOYA0YK4eIyXaV4V0q
S7Qlijp4UtO8Zs3ZI5s0baQ1bdn9c8gIvHF5EW78PHtrKgzCVNxhKtr7AdVJLY7p/dDSudBlDe+v
hThzQePkmCdXbsLevPLj2ljtjLIH334vb71y1NhSziF2Y1NixivNd4y7fFleI9nRPVLFF4oGSv59
TrOzhztXMboNPgIeBI8gDSkg8CxG9xHNCFoYR+uZMvtJW+Y6G1HOfcGaTh9jgrG0eGsK/rSjyb/J
WdML1+IHSo92fPPYGrv5d7lkN37hNxu7WG5GWcRB0qaHuba+ZFQV3LXS09BqwATaTdgJCeA2o4mq
dG/NJH9Rjwv0kiN1efBZ0tM0ks/xyMXXc3+35m6998gNC2DqiNIrU4EhQdQRhWnS24mtH9x99DSK
7NCPo7iR9H+4tk0uWtMizLjB5Q6m02rS31aVHbvuJc/qDxX3MXMdQiei1gZ4jeOr91pw/m2i3gny
mIHO0kjMQfjH0LYgbmJxtYFoWMREKGvEphr10dnvnL07yEeKjblQcNClfjQoXQ5IZWPs0Jo/3AzR
b57mq77PYdcNvY00OV/Zaof0OOw9D38Gfe1vtWUEQ8oNY+7H59TMGBTI2AQGz6HNMC40C01A00zt
3DVVuefa/p1aCsewp+y902fnrCVbahULghngDb+fnwZIInuPfOvGE9YltyWkwgWYjtCVM4qqmsXE
lBUBzbWeE08nGYhjBogyYFkW7BQeZHYCGsapx2ZvUb5oCPMrIq+ThOpdOki6o0fMdfReTAOpuYbD
BquyiM9uGZSVC3tP/93bqnupKx9yB5kJI4KnhIsmxf2uYKquHi3Xvh4Mm2fZQMOna7afks+hiHIk
BsFQIfKeLZNcWS3YcyL6kLT9Qrwu2ozBJ3jW5oxeuzTwZPFLM9Jtwq/QwAZOumt9G7W5I9Y2Dybj
HIcn1o8SD0iBFwTOfbjpDG4nLj4RC78I3CS65rSFxNJmkpYfQ6rtJUIbTTrPjXdZaHLLBo+c5vKG
uWEKPBYsDktYVSZtWkm1faXzmpajHrm+ISqT3aRtLil+F1sbXwwcMLCxXxU2AhRszDEjLplO22UM
bZxptIVm1GaaTNtqMm2wybXVRuC54aaZPTS4cBptx4lGjDkOt8pJW3X8Fe8Bu/clN1MJBAVDj6Wt
PdkUPQ+h7RyNyPv0wXiL9snRZqDVDBJtDpq0TSjj2Uzr7mujDUQTHw7ojNUbB+UC8IwhtzRtvWP9
MQ5sCM4lw4s0a1PSrO1JUZv88rRhCSc22se8vOVzPW1WMk1/zE3a5hQb2dnviXvnQ4QRhjC4JSgB
GuGKBLNHpIdP767X1ik0N8EvHTsVL9vv7mfSJqta261WkfXbcW0KCE3zbatNWau2Z43aqJVoyxYo
Ag8HV6OtXLh0wX1rexeP81LbvYxhvW8i1N+5RpBuYrPjbE9hraHh4a1t7c0WwEM2FSc7z37G6IvX
0mnGYVZqq1mtTWfRnL2kNiQWY8XxpxK1j2SIYSnXfDN6TcwqfYy1jc3AzwZQ/iaLpYM3SbFmYaoK
atxvvbbBMXlfUSxODXpXJgFdWNowp3DOqT8WOodt2ta2OqsJ3XODgwckVNvR2mQchbbh9fpu1+BN
TXDomdqph2PPxbnnagufjZcv0aa+1Sqx90X4yIEWPdsuRN5VmwC5/ZK0i5DJ3uGgk6PJ3UtMGyYJ
AGgqjUE5WBfmBPdog92Ms3c9R1zgTYygYKkpu5x4XOfalkgal1FEWxVtrX443YQnw6aos+9MLFfS
BJVvncBk4gSv1GfVNph89bKrFTSCsVMwIqqBO3lytMoWKfOBEbBjJZI82rhlpbZ7Gmk88Fv0p5az
lR/jaW8yPBFkF+ikWG8KuVBvrzU+SkUXrfnNkXYKOpRN9cVVJ+fHtu9Id5ce78UJxVDLhs2i3jol
3Rufp5ozNxdHgD9atOI4csp1tAbZIg1t2qber2YznuoOHhw1regO9adAwqyQMpV1P6fTYTFH++hK
ilMyAZXYhm7bIoP6Wg9NtTI6aY2UarIFybSVvDvzHpfxTLrUMkDq+PN6jRnJ2y4rbWzkgI8h3XS4
ZaIvKMSPCCnbRuu0fobEQPT/OUlnqt3za7N3rskYckdUfLdjlzhstMCD6C2K9kZ28gpRuNTqMPTS
raP14tAxqEbSGnJ/nLSinDck/qEpX3yw/lb6AzQPDTSPUaF7FskB2hz9ndmBmBnyBZo1BjSt0RTX
jaBndVX99zyMlwY98ACp5b2RzouYG1AglYKex4ChCEfvJqM5L4mOqmH60ftWojevhhWM9mWb5yqt
1Ynez9gvPb2vsX13Z0fvcLj0NAMOmwjvhZ1h0RdCoJLn4GKeKCyjUUXvgxmLoaE3RMWqWOqd0dbb
o2SNTPQ+mbFYZnrDHLAgsdoyaP6yTT891h622SSm+4jlFPc9W6reV3MWV6k32EXvsiZL7ai325w1
F2m73xp68zWnc2Z7Z6I2HzHQLyZC+RWzKkMA4v1hxL+z2jrKNIW3TyxlE/vFZ1qNxkHwrPT17o26
ht2QbdzXezk/emuHRlrojd3Vu3vJEo/U++Kw1OPrT5hpmFDqni+FK86evgBwbbUDT18FEHaCVJ8J
9L2g43DQ6wtCpW8JgqNCxnFBcmRo8NqSFRE7c54BGTbeTmrGNoXYu4HWF7RpXbrSyV0j+NAp/b91
MJ/Cocw4WHHlaPS9o9OXD44iAcYjUmX6KlLq84jSAp0Bgcwvfio3SvZS31IkR5VOX1eAypI/5eDS
68uLo28wxp9rTEwtw9xSr1aVn4gML/wi1Eb0fDhhec27wqIhkNs6/qn+Cf16IRvNoV5hgqDFKAMG
SWsuaUQar4OZlxPyItybMbR1hJnreQqZvZwxZC/uSOajPeIgxd4dtRRVYlMaUYN2dk7JUCSQgxzK
9MCSrWCceP/5dn5JOnhl/QIyawjX3zHq1l61buD0vNHsjnd7GYNVAcWpeLeSFe9xVoqSWqN8ovRB
Y8l6wDNbxleBxaorCWqB26Ol81hEHWyO5jnq5AS2WyeAb6x0QkEtbZRXKLtUdLsB9D+1XSg1I4PK
NcOm9qGwqhqOIedJWazP5ajDQs19UkS03dAIfHqcOZlzU26W7dhDF4ppjzRqGz/cIGkB6ZgBF56i
0ikrwvj19YD3nIlp+L2WzcHmCxdUxoSYwHIB5t1z6AD1SOMP2WubWYQSsCtGi/6rJ3Ara/SRcUHz
6IeHzEeZn/TPvQyJz08lFaL4pY/mZNx5FI/sbNN9TFx1KFxXXMUeejvFTiQOk37nZiClCBQ0lsPO
YvL1tlD/+Gd0H4xnDyJHxA0XkB5FYUE88sInBcOOiEH2Cw36w8+HkmIyNhHaZPG1RhRJTLUk0I0h
HE3C5fLO0bWI1CGs+OWPznA0RzjlKZnrue6upwgplT71dhOFuA+cHj9F/w6Y6c5JxuYUzyHAMM6Z
NUmiLR5qKO504ASyp7NxcYons6FOvMVZ5xHODwqTFZ/yAHplMihp+HLurEacGo+dHSBl3AAABMqE
xQIHMHQDyqTIseDYYXBvTHhdvcQwHhmM84Lz9bBiaOEOB9CFVErOqY7C8lOTze/+KqJDa5nxOTtZ
7nh0SmTJOdlB9po/pbc8JTOx+zAp6E/GbzvBs7OnmjGbIlO3B4hoLsOu4YvHjZxJmGKueF+8TeY4
I8+gws8eEbrsNs550XQ2AaQIa2pk3JI0SA58cPJNl/c1Eb/p1lmwutgFQwVPkk0ajjxMs+oaOs5z
19VsFRNf42Zpzk4qjl0Pg2Y1pg1CH4uIC1OQ6yyL4jiCsOHXqFXdq95030ebwY0FTW1lWj+GvbyN
+tgJ+N2pbZb2QRpNivEbZP64jwpxXirHvoGMz2srIbrGLoXM3P7u0vjXLEzq5SeEJEyEzWyGwLYn
4mOZYiWebpccCgWWc+h8VP1lIcUtPgrNAi6GPUHweh0iMNTufdpSeZosSNc54QvCmi3A1yUmepOP
FJnYHCEFKQSrpFKZWP6c4K8so/yVFOmP6YBykGqie3UdKBiJKC/ObW46zeTu15UBZBQ9dnMCMR3b
xRGZnJpBlESpd6+y825bnzR5loiHKE5pS6lPYpheKwceajiSgoKWtpuJXPJyn6tLFhhGhc0VekAP
JJ0qrAd/ItMcJhOfNI/HRsibvl4LE4OLfbA7HmTsqDMhK1Fj4Rm/zCZ5kJa4s6suD1aikNbc1qDD
eIy0M9J87AzXS5KEJz9JaGQsn+lheETuv5bDin2VXkhfPtIj4oC5Bb7pk4qrKmOXYtvAIBrvIndy
DrSG3K8WsLw4oWGeR4YYXN5cXzM37kNXVgCgJvr0xhhgAETXEhHumAwNpNzukBY8q2fb9Q6NlKQ0
+n/j7nyWEzeCMP4ue0fRaDTS6LB7WHtjKDsux+WNq3KhtECQsMQfGQzotlXJSySPkUdI/F75jQAv
wuDF1kWVi6t2JTSj1kx3T/fXX4O/z51hjls2dnjrX0RCNV4bcP0nuNCiVmP8OUkWaSvx+BVcTrA7
0btU3s+pJ/PPoIhD/eek8G2fY0MupucC7tDlQwoBKC1LAKkvLoJ+QisM9VuanwNJ+hwQiI+BxsAm
H5DF0RQveyzKUTSYn0D91QCi4d03kzQAkzqdnc8FRfT9gTc5lZR2aO3e2jl78244eSDl1wF+hBVV
k8u5ILtEYfNNJLVschyiApV+qvN27OF/ER7JUhqaeDhwfn4/Ps2Wc3KQcJuO5xOPTPxd6NLgBxxB
/kX34XNSenED+6VDauIB92cJAloJxZktzu9wtlJAg/SdmlwBuHU/Ku1SFCkuOLXpH2WCX9nIWDw4
+LMod0/ziQo9CgE+zk3Lmom6juZ2Rpo+BjRPvjQGm3eyoGXNCb3LYb2j/gLCwymss81GY9mLZHZL
BcEZdSDXC8g5qJqyTxbuFeGYhza1/0HK8p21I0U8cdG8123MaQZhYwQubCicZl+RQ/NBbg8Hmo5f
9P5KAM+cwQjCqgd8t0gfruSdM7lqwG4j3ShrpUSvQIPPzpL+w6WYUDU5GS0z8E/tllbjzkKri8YS
czKIAPsPZjC0JJSxDPLMkNXSlHAIOAWngmzCnYCCsE9n7mTW+p/lDn5YUYmfhtPw03AaT5c/z3rZ
8rqHTzV9YkgyVwuG8ZvR227aROb3P6iEUe6MZsOpmUE/Hg1JHBSTanXhKg/IFpQSEcWUivm+9IQk
5LVm3d77d8qxBNFfTwtaB0lfmwcmFHivL4vAMuhilIrnAgG0HTIAjLcloUMyePn1VsJ8+Z7SC4Td
NB5CZDAl3jIticAmn+LZq3l9+3AH5LDzmJIcOBkHAi4QX3oSWquSHGDbsgMf7ldH2r5wCjHVUA4q
8I9bD4flICyPbI8PRT8W2mDRS3Iw6wEWMuEhC2ko+eu6HirLAeI1TfILH5Tv7tuyvB6EsmBd8zR9
UQVJsMBblQnUb184VdeDtGyf+oP1pjB1CdvqQVuuhpfMVQpaOZvWDjVVD7uMfK9WD9KCetpVNsIw
SVHNi27JwXEsMrgwidKsz9SMrFZf/VbDbtr61WJwLaEkQlBrOZAw3hKD8OnTQVcPT1Kvgn7QXK6h
lvTsI63mYS3pWODaFHtfKN8htIxgy3JgkUgy+pimADrG1S6s33pYaa0KVlNaWrk2UpB06TSFSyU5
OHBRSmXDQ4mOkD7kEzVdD3ZVLYkXRXEWCD5gFx5UWGX1gLVgR0CyStNUnz9rr61u64ECs6pywE3C
CCAGiZpwfIne3d4XHt6DIBbqKQfgWmFU66YfAO+5orLVFBaAGZA7vnGUqKgry8GYC5sbOLMSY3CU
rOG+KORQWT/Yluf6UM4qEp5aBXJnX/h0g0IE/MGvrqvZZN9W3RY25gKCHMVygKLD8XbMhbaM3vBp
Zs1Jy0C3aqkmC1pituvbzYXp44V+1HQyVRovYveQhRb1bWF7WnMJxFs9DxfPa4Jf7UbZlnGTHLQg
B2tTBlxSk5hNYvrg+gJ8C6DTdVQPGxBj1fWAUnBteJ4K5OPO6QI5OKwH8ACFcniVuTjCtj6Fck6i
OOkWQZy4d78v1nPohs1eeH59J0ZTuvFmOe6txl4Fcsy/P5RczSK+snVxE28pxln/fP2Cz4cujbV5
q81/NuNeFmadyHSlJrC1nuZlmBIKuph96e2Bq24M4rf5vH9Xmu2Wcnzp8d9pHFjMx7zb255+BKF6
xRGOLPOvOMoRsOGKIzx+/efvbr6fd55za9XP/Phn8u8fB2gQsKNVH386Soajx78Oj4ErVXUMNgJV
enFv86Qi0roKM3JQqPr025iujweR4cXZtOoQ57NBSDteGgKP0hH1O3tfBR+36jg/hfloHvc6+wfA
elcdgF2dhAfmj82s+vjbMEvjx9+NpNIwB4e8/0Vwx6qOdPXChzClABX39K9hJxp1hzHL6vAH/+7m
3mdSnmL9zw3NJoa/72dlK2ru6CS9MPvwHwAAAP//</cx:binary>
              </cx:geoCache>
            </cx:geography>
          </cx:layoutPr>
        </cx:series>
      </cx:plotAreaRegion>
    </cx:plotArea>
    <cx:legend pos="r" align="min" overlay="0"/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_xlchart.v5.7</cx:f>
        <cx:nf>_xlchart.v5.6</cx:nf>
      </cx:strDim>
      <cx:numDim type="colorVal">
        <cx:f>_xlchart.v5.9</cx:f>
        <cx:nf>_xlchart.v5.5</cx:nf>
      </cx:numDim>
    </cx:data>
  </cx:chartData>
  <cx:chart>
    <cx:title pos="t" align="ctr" overlay="0">
      <cx:tx>
        <cx:txData>
          <cx:v>Moc wszystkich instalacji [MW]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Moc wszystkich instalacji [MW]</a:t>
          </a:r>
        </a:p>
      </cx:txPr>
    </cx:title>
    <cx:plotArea>
      <cx:plotAreaRegion>
        <cx:series layoutId="regionMap" uniqueId="{9C4A3733-07F7-471F-943E-55CFFFF6F664}" formatIdx="2">
          <cx:tx>
            <cx:txData>
              <cx:f>_xlchart.v5.8</cx:f>
              <cx:v>moc [MW]</cx:v>
            </cx:txData>
          </cx:tx>
          <cx:dataLabels>
            <cx:visibility seriesName="0" categoryName="0" value="1"/>
          </cx:dataLabels>
          <cx:dataId val="0"/>
          <cx:layoutPr>
            <cx:geography cultureLanguage="pl-PL" cultureRegion="PL" attribution="Obsługiwane przez usługę Bing">
              <cx:geoCache provider="{E9337A44-BEBE-4D9F-B70C-5C5E7DAFC167}">
                <cx:binary>1HrZct24luWvZPi5qQRAAARv3KyIBskzapYl2X5haLAJAgTBCZzeuqL7I7rqM/oTuvK/est3snV9
XVkReSPaL7IsHuKAWHtYa23+8Wn+w1P18aH7abZV3f/haf7ljRqG5g8//9w/qY/2oT+x5VPnevdp
OHly9mf36VP59PHn5+5hKuviZ4Iw/flJPXTDx/nNv/wRVis+ulP39DCUrr7yH7vl+mPvq6H/zrVv
Xvrp4dmWdVr2Q1c+DfiXN1P5sTKucVVvyo9vfvpYD+WwvF2aj7+8+eqjb376+fWCf/flP1Wwv8E/
w72MnIQhZgJjzCJCOONvfqpcXfz5Mo5OCCVhHBPMeCzg97989fmDhdvvnT756f63bu3zxh6en7uP
fQ8P+Pnfb6/x1SPBRy7f/PTkfD28nGcBR/vLm8uXk3h481PZu+RPVxL38kCXp59P4OevofiXP776
A5zJq798gdbrA/zPLv0dWOvDk3LPdQl4Wdf9zoiFJ0wQzFFM4whFKMRfI8ZOGCdcxBFgKkTM2TcQ
+/Bf2t93YPvWQq+w+/CDYffPgIyeYBYiFDEUhZBDOP4asugkjjgJeUjDUISRgMt/yu8vkuzyt0TS
d5D64v5XAF2e/VjJZbx+mHrjgn8GUuEJQMRoBGAQgQkkz5fVUJxQETFGGUM4QiIW3wDq+JftfXHi
/7hafwexby30CrrjD5dbz9XD714OCaeUQXZ9Ti0BmHwBGSEnMYl5RDEVjMUs+gZil+437Oo7QH1x
/yt8LtMfK7Xsw+qAaDz97hSD0hhHJP5zWn2NED5B0MgEIiGKMBEx9LO/q35nv21j3wHpqxVewXT2
338smH791//7f57X3xckfMIRIxElCNEwpiz8CiQcn1AcMcwBqDCigNU3QPr1f/yGbX0Hoi/ufwXQ
6Q+WR9NDZ8tf/+dLk4KU8r8/AxSMImDsIXspfa8YIEEnImSICg6tKoww+haduP/bDiEz/vMdfge2
by/1CsH7H4xkVP7R/86NipzgmCMOYoqFHAO9+DrD2AnQPxaLkLMIfnyzDJ7+hl19B6m/3f4KnVP5
YxXAZ1fV7td/r/7jf/3OGEEvAlYHEIXA10kU0q8x4lAFMUOcMyJC8ll6/V2rSn/z3r6D1OtFXuGV
3vxYeEE2ffy9jQt8QggisYheelIs6NdQvfA+BB9A4FoIRlj4rSII+fCfb+s7KH1x/yuATm9/LID+
CcYSOuE0An+MhQIJFoevyl10ImKABn4A7/s2L7/4DW7Xd9D52+2vwLn48VSTeeiah9+XltP45KUR
CQxkT4B6El/7SJBAIHEx4kLApQh8iW8wPlA+v2ln30Hp6yVeIXV5/LHS6J/RkhAYtCFhDOqcIODQ
vjJoxckLn4gEjSkB3y/+lt3367/9hk75HYy+uP8VQDfgtv5Ixuyv/z6V//G/B2e6dfmdqQM6efHw
CDADLoAfvKIOQMojcGuh1IHLHiP0zX7067/99t19F67Xy7xG7f7HQs0+/Pqvv3+HggIIfYkixkDZ
Qo17ZfYBYgQKIP1zf/o22Tv7jTv7DlpfL/EKqbP/z1vVP8j9L/3Orz7yX59OYUI5NCmCwxdj/Ose
9eJKgF0B0w5OOfl7V+IvM6J/vJ1v4/KX+77a+j975PSPx1F/nd+lD8ND9nnw98VE6vtXPz8gzCRf
3fq9+eGfTmv//MsbjF7GfggO/a8zxZd1/t6e++YE8OsVPj70A6wYn8CkMQLCFwM5hGkjzBOnj5+v
sJNIRODVshC8QvLZtahdNyiYUYYnPMI8FBS4CHS4F7+jd/7zJXwCm0SUx6DJwL6CqvuXJwYQl8LV
fz2eP///p9rbS1fWQ//LG1Bw6M1PzZ8++LLdCNYCugoTT1gRQgvUA1x/eriGWS98Hv+3SC1UV9VC
kgAR2XaL2i+rPYyYDBIP7h3N10jOvj0WeeSkQLPPKkWGQz1v7EjoaV8fSWvmq8Lh5kBKrSTPQ3Gc
SvYQ5zFLWWXqpGu6S+LwmIShSpxSa7oEa5nQpbpivbenvFbRto0JS9YnG/N+Eysv7VJkfWdUVo08
TPpZlNJVfF+UWgZGr7JpvE0Vy2Pp8XjERR3LjpVTkg8RToYcZzD+/UDsRCWtSpdQ81z6uUz4yGup
ouaS2sqnjo5N4sbMkT5Ky8KgtH0XzzpIqmWsElPPXaKJvTfjcO+L8cZY2iZaiEG2Q1XKfFxNhvQ0
Z4FZrkzYvStRaxJGqyYZlliK3g4ygqK7afL+Im6CSQaNXdLJL7u+C0s5hW2c9Ihc4069L/Uab0Jn
lfSCBtvJFt2xnpWW0djG2RjlVcawS+NmDZJygWPoFnuZd+ZTO7Jrr3wj41z5dOjoe12Y06ZPaJS2
plSJ9kuTtXnxYbChTiLC8GYtyqTSy3wRjcu67aZhlg6bWhbUBocGI3zse3JnCnUJCKq0bmqdCLw8
b5pABxte3RtByaZYowR1pJE4GFRSL12GcxzLWhRDYqapkRuNWCmLZRRpi+Y7pm0nG0d9GnoMO5lK
OUbxTc0oTteA+5Sh1Sbj4H021dOuGtmaGBgv7mz5qeytkdq4MitE32Z6Kupd5d8tpjmnfNk2us6C
OhZyQLRPu4pGMhdeS7/yU9o+VVFo064t3te2jRLH2emE4WhRvjNs6dM2DHspmqHIRKiFjOSwttO5
mHMmvW/nXbyoJannoUq7tVdSFI2SbV+mXCiVLMLN0q62S0ihI7miehMv9QXp9CgNQ4Cn6mkaCYiu
ycB3IlFI3iK/RXHBUzJ2KVv12xnjILPzUKQ5CaXhzZqE3BRpk5cfgqiu5NobkeFwuUENqbeUGZGq
Ql8zZnGiPMllYaorH/E94Tnd+Hk9hMvK970dx0QQdd+tvt7xvPoQd9RnnpsmQbVKMGrKUx4i2VU2
2riofeudmtMSE5RClXq5wyQK+SihcyFd0FLZNUu7FXG1H8A5T0kNmd0+jG1UySXIej2LdGGEyGUd
kCxjNF0ugU6gp53O47xBY0s2opimhPQjnEbkbOrasktj30wygrFKOur1qnb8PigCnqpm0XLwh5AG
qwwdOstpSE4pHGZpw+fYqykVXcfSgdtj19dRqms9y2HpVZq/oBNG0QVCJsOrqqTVDqdB3z5pp7MJ
N40M/KCTOe731vlZxjCw3oyGVimf1o+FoE+Vdm2Ki3HT80AkFqI+IdN0Oi/TsF8bwNyvyx5XFRxf
2CVzEQQyX9taNqq1SVWytxBfB8HdcZnvVlPMcunKOhmGGaotMptu6LHkZWPTIup3Rtd14pzdc15t
ewj/AyroDa3RsqltBZ8ZW59g13QpimMucW2fWvZWk7rarg2+X+pqSFazpIroQSqPu80o2i0ZIKBo
mZdJpNvLVo8HFNdb3fhF6ghA68IQDl4XW2xIl+Aa7s1FfNVVHMqY0m4TdXGRdGW3p3PbymmhaaHr
PGFt4GRFzXZeIPt1XqAkolNScawS0QMuUz2cjzktM9KVsUzbmmEZ6qFIyhjvJkeKbUi8lTCemXZs
aQqZh+idy+N3buhvq7CAV5I6iMh5lAHvlKR8PFAzsIQyyMuislklzJxMbuqPoaEbkTdZGJH+yPhb
PSqUQjbVSa2DZ7tCJeiW8mHFauMNPXeBePSqbBKeBwdLo0QpFifL5ACaeVDHulNjSnlHoJ2xPQ+j
Yz6zQ6yDy24fLfWxLYbt0KybcHTDpg+XWUY+uA3a9hojel5RKLctLnaKRftV45toEirjMbqOy6WT
PSH3XeMcpPZaQD8sH+suup6i6iZW6HT0ZRLmbepZEG1ia7Ml99saeTmGxVUdA3gOClQA8K+dvxhJ
cCv6+u3MapuQYTaS6Fhka9zta9Z3V7Vuov0ixkDqBp0VM7mHMduH2hkohPFFU+LtkpsqNQ7niRJr
sRtZ3kvFV7NZURlvoXrUcu7IhwjJuYl94vMglmbAx2GFyk6WACUhHmTvlgh2hWJJaIwyoqbHLh6G
rKtyJdkET23jeTvF8abqRHOEEDnWRehlMYZPaumnhKurzgZnkeY6tWGOzjyyY2oa/6T64biU40GT
9pQu/ChoKfFks5gsx3pZWJY38Wbww1bl4dPq6tOl7zarK1DmkebSdkpB3s+3rl4fKeWhHMY5P9dk
6i9mWvE0bGeSCZMfh9wpOU7D09gFQ7pYJq1vjBQVPYzQl0+bSLIuMCntByuDYr7q1HLbG2Ulqv2Y
jkkhlnFTr/yqXJoYalYfJc2zYHpMGHFwxuE+5PW7pu87yXt+y1jlDsUYRLupgHZFoWHsh9Gdj9bG
KbCCMmuiAQ4NsTCZFallvFZArawOs3zyMZydjPlwQSaeiYXOaV9QLSvfltugNA8+mKWxwz0bzLYu
440IAngWYnZ9DpDAG2YqGRgcZYNcdxbP1yiEfujzUm9Re9VXQENoLFVML8u+eulx9CJWKqM92ti5
f4xM/GmwVbjp7CIhZIQ0COpfTweUoDlxuh2liHLYoQ0vx667wpE6EBIdqCVnK4/g2DH35xAZ0jTh
0Y7sbefMw9RFU7oohY8qnK94VZsUmTpMOu3eFiNudr5D53URPJaD25P6bbC483KhGa/GDQsBRz9Q
l7BmTqe5+DCyZd+zm6Is38+qOuMkShG5bE1/gXx3lu+jXEzABb3M+XLDnbtrq+mS1PWjcvyiieIJ
6ItIURi8160/ajuUcuD1UWjxJHJ1QSK9VYGH0hf0N2yda4kjqTmvk2pdj0a06wFFiu56QXUWzeEo
1zlEm7glaxr5KZIW9efxSrfAPujGBN0dZEt17Fj3KVZRe65XXUuhTwNXXVYY2BQT1EooFVFg73Dh
P+CWnpV64VlvwuliitSeTPraLhjugipZjxeKzuf9YW2pl92c34xOdHLs610zTed5FQ7nvPSpN4E7
6xvRSlRledCnpJj3w66j/BQ3Y9pRccCxepcHFZaNbT66ihipOp9UOT1g598z+CYUVBf1qK8Utq00
Uak2igZ9MoUmM7gvZYnjcROt1uzHHD1qBlSqBg0izTR+JAtUM5uzjX05FNafl01vJFpZvcHE7UgX
bFtCL1Sob3qhVUqBolWOg0IROaS/At4SFeuSGoPuVAXygwXl+3bmN7Rvul25oimLaGs2bKZhNk9o
TNZyrk41A1bCgaLbRl/ky0OU2zNl69uIO7M1hX4MmHUgOhBkHvYimWcmTVvtSEuvxFS9K2voCbis
Uk/X6HLM8XQdUgrtMuqW1AHBTXVgxrTA8YVC7qaD0jPH7ceAuXfcsMPc+APD/qopXvZRq1WSrq8O
VOjEOpx02MVyce0sayiFycSLW7KYdM3JU+/0MTLT28KSa2dZkTXdfMS6v0bgfB/LZr6KfKvP1GxT
66P+Ft4sg565PlvTr4dVt1BtZxFlwVK6TBmg5BgeGAa5XeIa1cjQlkSOORm3HluRhabZekNK2fqy
3QehrZIYrepKmxkavljwhoQlpHE8FBunq/U4TWGcdkU9gXAEjTO6t5NWTi4orIFplfGLpLo2pEiw
mrKFN/6s1yqBItIBH/FXxEMtZM2hmDze9FM8Z2XuQJkYprJyqn26Du0daKBQ1NfIjVBYC9+kLB7D
dA3tOVSdZb/SINF0vLWNeov9cer7gwItmSx0PKJw6Y+LzqVG8SQHvdaQtJ9KsWxQOd+1y/Q+wuOD
t4s9nXFkT6u53y8VhDBXniVkhBAVVXXsgc8nrW8+iXkbFiBIeWNvSBm8nXMDCoG1VhbRWKZT4Ox5
Hptiqz37pHDYHzCDLMSolwyRHVnrXQ5VRKK4bNJVzPDb2qW8K+5GUKjhKopzGxRnBJXjlopgZ+IY
+oor8szyGqeswEb2K5sgw02XCjXHyaoIyiLUJSM0XzWf5Qztet6zs8p2/MyEzTunBHrLI0tv6v44
+W7Kqpn3WbGG76nXTVKHSpaF6tMZtOh1PRRnfVXcmbWCLj9HNmlRN+1HD32q4C6NBjsey4iIJMch
TdWsbSoYN5fr6j4saFcNCFpeS8oNgaJYhuQxZrg6FWgz4N6dc+P2KI+YHBHpk5Bd6IoAr4v7beiH
s4qh06kpBznN+aV38VnHrDRztUdYxxeas8sJo2zo7QU0j2z2poKovFcjNikZqlzCxOeMWU03A6+6
fTc8LHpdEltCVyWBbRI76wgsimiRURuazRLlRz3E8Kq6LaGzj+KhZXGVEXo9u2Yj+COC59/khc6z
wfRj0ptIZ60DyEpLcDaUweVK2HuG7V1XDH1SB8NlYNB98aL4agYuCh/x+dDO+rjwRzcgldUOgWUB
XDX0BidB7fPtwpFIjNPNPop8mFSulcVU3tACiQ3Dk9l1TVMlyHMPEfx2ncWdrvIbENtROk9iRwJQ
JDGU41rLFc/rpgm53lRBtR2CFhp8vpzBqpbGdyzQGjqjOtI6IBcsLzdLw+eU5FO/iXLGjjV916zg
VZhGJ4sf6ampzDtCuseFlCBBQgeSwWAlgYndlatCmzq3ZdqssjTNOw0VEmqYzUakW7m6Lc/BV9G0
v6vn5gq79VFB8ZUY+GlQqHdjUEVJECC7qUXU3MEb+iuw3MCcuri4gJK97teuXLNIAB0uSLBZZ9/v
bKBxOrQDl8BA6NHTEM68KzY1Dm+7On6qY7NbSNwluanHFNrMrc6T1uW3IS4KORhhQN5D27Fl4iv1
PiDjscJ9qvLKyxC6ZtpY8J7s2jsZoP5gtPEvWlxCwQUC7KDElfB6i9QMbe2FX8VyWtfL44TbVfZ0
rrYxDXYCqW2ug04yWnwsluGZ+Z32gYaiiJ6rlr5rYXIsY6aOVQy0bqx1e9CCbLpguZkVV2nVGiKh
vNstpt37oAKDhgu97wrcZKbyA6S5zWZ4Kjlpdh9RpsENCkgS2iDfdabpZYfUBZtrcCPG7mKoHJhf
BRhZw1Lt61I1+xVYyinKDyoiZ6qLwoNryE2QW5+tC6iXeqiA1aElGWeadkOYLYKPsuPmHkrjzrXo
NorsxcoHLacWiNLYg4cH4bjDM+nTQUQ0mZv2Jmb1GQwoLlFYgddixtNBi03plhSvzfNESaaEOi9L
8Fj4sinoeYHVzgILlmihg1xDt2xWHoywFWgEUwn8ZSwSbevDHNNCgqHwwYtt35BdOQfPqCiAlwYv
dHtsk4VFVUJEsRPdgKUtFw7IBm8L7Oe0WspAsmKOpV6yDqoiciBHPa7GXWNAJxXTMQyGaQc66Xqc
egmBeQnd65wsVkszTvd2zW9swd4KVvcy6KLbzNkGSbBNHlbm9yFqceIqfauWysqlCuRo8gOkuO/7
Mzrh7ajqjLs6BYel9e8slF7JgzURfLkMq1ilyqY5woHEHTvA+1SnwrFKVkOeRGbcD94lKorumpif
2ToOpXKPMyC10mHvOX8EFjNZvGaOqimZLsGiUHNQJ8LZj9PSvqfAyMCrjN+TXOOEGxxCrSFztjbz
JfEHHIzNplEzZOgC+g8icdvPm1Dg63UurkAFqzRQ7ZBuUU3OIwQ2ZNN2KW5vIQs/rCX5UBRmU6tw
SK0VWz7h64UHn8JAN+A3+0oGdXW9FgXeVzHaTAZcMIyJlRN7HAPfnZZOf6g4y0E2qzoltChvBvCa
UclOS9EGu4UtNVyb9JbpojwbY8yygYDzZEGOAhPV/d6MxbYSYMpYhkcgjeoDXwO6a4om43nHL0D1
3AVgBGXaVfdBr/Gmbj7l0vjzRpG3fhRYznOTopmlS9mdFmqMgTL1sudzI0mOL5GarlHfXfiqBx8P
jsD3WYvFkqCwxVK1+A5GBCZjY3tjh/VumruD4cN8wCG7YtNjgdYLqmsobB5sXRPrD6g7syWo4rzw
uRy6Fklal/uSzavUqnk7Vu6KIHNcWgYRMQSJ75Zz7VYQmhTt8nLgic2h/YPHB9EYLfeybIHmNIKs
sh7ZRRDSS5J3t2pS22kAv3JC5AF1/QWPRiEZy41086Uq/Uc197e2m5Km9/mZc+YAVgV039F+CuPo
8qqbh53n7XvesCrtRR5u5wJViW0MATfJ3Ua6vEAvdBLEt5OQgMel6x5Hc9/pctq00TjIqqrjVIUM
zFSQwodgbKG0TMVp65XbML48+17gA2Mm3FQs5WDYP85mkCTyIzTI8LJu9Hs9RonmBcSSE59I3j4u
mO0wVKwWh+CffwyZecBl9+LIt+dr0ZQJ7sDtY6iCoOmSCpcZXbpD2L24WlF+HdfDDoPWjizHm6Dl
d/linmeDV8nwQlJGw0s+Ne/5Ml5OSleynOJzUfTX1scHTB1YGdD1QdCjKFtGpu/qfmM92LS+bYBq
jI6k6wgWXLuzfTfKqHagIfpBbMCX2Zjen/Y5q/YWnN0kAWp4OajxbbWSizzY5vyU94cIqzPer3vD
+YUIoPmGvLdZu5bXcQRHuJYpSMdDF88uaZYFbNFKej3djYK9i5qaZKCPnLTgEPmHmYOrS1b+OBJx
C8q2kBGZzsBE6ECOoA9T178fUKQToPiQgqPOgrU/jXFOUpo7kpiXakEG08gymKptM3cBbJmmc16f
68XNiZ8alnV8ZLuA5BaEPE6MRS2kYtVse64Osy7QcfYBSZsockkVL7suEn3SNM7LGvVnMdkuNTkN
yQelSzCVYbxGeLbm80VckU8evI1UQ8UBe2p9CgaIvpaiJzFyEI6DCmVg752H4B8RLlKYZAlZPOm1
ALIF0mMT+1pSUX8AKbAcwJl+X3L6Ph9D8MYnIAp0uKXLzTCHmWhyLckUD7Ib7UXIYarg4vNchTsW
6lvfBZnhZEvHZd4HTX6+FJCabIWOAz7gpoGR71E0s5yFFdc9Xy44TD1h2BIl0dKALa2GSxwCASxV
MZ9W5XEaVphbAbHnDTHJGrtPVRAsCQEWCyx4DwGxX12clCzmByCNvVwDcTWF/tKALIGMH48w97ua
Pas2MLB46tdoz+l0E6nyfVTXJLUsPsvJcqDav5+LnmY5gVJmaVfL6HNT8SKNiximOH0hG6Ie4RsL
OXFzlXftp0EjCBlzX7jZJ7QM3/J1TyfgcU5Cn9MyDGgNGW8iCfM1iVt9XQX8MV9rLqN8fmzYcBfn
/hMun+ep9Rs9jli6GN2WRsOEbMBhCsOM0FS7Go00ESV/BMt+zLwWe61qltWkahMYHmWFY9uoIgdf
LGeBwhesZ6ldanVWEHSZA7/bmql5DIJQbYayfobh1LLNy65IlKtAbTgQMzTnG9bBbzY3V4hB4LWx
JclQVPNeaFTsxRJ88Pl41nh1ynAAhgvI8+BdxOkHtARPKliI7EE5AsEak4lxu+WVvQxczA51bSUL
jd3AiEanSxs8F9W6K0k8JQua3uIk7taDD45owXtSgPRZW+HTphk2nJfzdg1UJ8WqIQqG4AxozL6b
doMB38X2t8tYnJK+/NBE1KUOdbdhNwXZzMCeodHZUpHbuEbpqpxKShjusGAlx3neBHHj0kU0XWL4
VUs7sfFLeIYCi0+XMQ0QqFOgVGASMvM0tsERTvp8rUmdtFC1kqvIOmgH/nRsx+m8H0GCBlUPTJNE
GZtxnPkSVC2MkgNwD70v5MonoCkGBBA/LWz7iEZj0qEHPqfiTw2MRxL8MoQxxV1Bw48VmKwwsLyn
7YSkWkFYun7a44E+mpbopMcwIDLFuVilERYfzFhvXGyzYUUXq6gDcGrBTy95iI6ff5DCATTd0kpn
8imtisqfTsCuvTc3MA65J1NRgX8Doa5MBV0P31aonzLKqEl9vlRS1xio4wLmdds5vV8msIfbhqZY
U5CNnJAD+X/snVmTpTi2pX8RZQwCxEs/MJ75+Owe/iLzIRwQoyQQoF9/18mqrMrq233b6r3N0iLN
w6dzQEh7r/WtHWysC68jb8TjTqynakxcm5kMEkCXNmsdJI1V3ZlQXT0KVbribgqh3M1XFZ2qGcWP
J/ZRWPfnziGomwYLVxAyLaM1lL/V4ZntebG2aJA3DdTycKXnua7a1IwjgcHdD8XoflPlOCd3Rtlj
tSzt7fJSqeHBleWPNSg/84ehyhbijHEYMIhJCfe7BjsAit0mDBMxeRARUJoylO6+GdbTuLWHyV6C
eFx1Hbc03MN8RvMzkIey8bYnLxRfWyCas+4hOJu58nInKi2S1Eo8dD5dj0O/J2E0x3STJrU39wgd
PYJ3ONrZcJw62h/cpvGhVRDUIyjVRhqg8ERTUrhzc/jWIZVHCacogabw7lcDFKPhI4IseTRsPtSh
QEPEsR8OVL3b/j4aeXeuXUWw2bM1FquCH3PvC8injucMe716l8Ab2MMidxMugMv9Xc8qmgjs9DGq
gcVKBhcuhhQjfajQpqmFDIdRwdkvt/Dcji05Nk1wBOUgd9oqRcwcJxtW1h1ce3X3vDH3dUAfic0P
rVohQIg+SBZ32vmyK1O1sSD2puiNN0VYD0GyKegLyrLfBRmeOVQcmGZ1GG/cQb/ieiVUObgslWcf
IohMw2CfSGjWNBrUmN5KkeVo/G7dSdOh/SfVQ+AtX1Y/VKlyYCdG9URP/mFQ/G6x7Cc+WOAnfMtJ
VpkhQ4Mt2/RDWgk/WXqvTUcHdY2KbBZvR1SYWxLM60/fzvulNSS3y+hF+2O3gx892BbUNhxIWy+m
ZEWXDAm4+lqnmR+ZgKjVTMFxsYfhXJsZ+0/wB6DhvCjolspfEs3UndPUJ77WCp1v9DhsdRPDVHyo
jG1uK61NRt34mfCXszM5D1jPebsSVKNbx2IpYUI54VaAUXi0F21SxbwwayL3Y1srGC9lFowiGRSb
41UtLHatoMw2h523zZ1TNTc2NKQ+nV2Zot/AB3YrEMQCC/QPVunfEJuvYYRXW1b/mHXwzw//1/nP
AQp/fNu//v42LeFfHz0NHf77H7/k//qDbi/nnz/pX8n+FKzSP1/r7YP/xk79yQr9J5/8j9AphBL+
H+jUX8Kj/w28wnf/HZtyvb9FINx8xL7AIzrIIP+JTbm33J5LEZsMMQ8AnwJm/yc2Rf5GXFA9gLgI
Jd7te/6kplygjYFjhyH9k83/80r82y0FN/Z/oKYwKAIM8r9RUwTh2oCAIg8AYjnEAdX1V2qKa6LE
RJY+FVHQ7Grgr8nICMqlkcSrjeVl5bBBk8HpTrpxOxTNPnk1g7wL/Lk+NpVdFkZvEPVX+2WJyDfI
o9NUVb+0KodXWq7ZYMKXPhJbMlq+2NkVlNhukgnhQF2Y3Pp0g84QAHcqH3wrClHCLxQcROxFLB6k
NeL5QCE2VjDElwQKGNzjyX+fF2KjRez02VlJBklLpm2AU6ihK+RC2v7qaZuHA7+L4ELnWP0eaKcm
NiPkiN4YO1nx+BY4D9u2Xu5ZM6HO98JY+NM3nS2WKkKjB1bXdRKhUEZLq3PRkc+hsasDn2eW0hnK
Gq3Dn9EJg53vlHEJoxFZF+cY2tBvtn5FLWskCrd2fK1qNPAKGqC/wVLmURxxLw6M2psK3JVjDhN7
sU5OBS6IfEfuZYo2eApvZXu/DuuxpzqzS0h0zbgP2Ja1akyEQKEXzpmrpxQ/sOhQX9r8SuUpjMqd
G+oY3Uhiwa8bXDe1O75X7HVC3RRAIbODLR2DfQ+xtpog0kHJ4a4H9Gx7ZHphx65c2ieCCnJ2F/ul
q2t97V424r4QyflFrNMI5wod9xR+6YmSOFjJ8toGqs9aHPceDyKYBVhSrLpb3NGCX4CTS6VjNEyH
em4h/E9eoTXvU2j6c25VqAxXAh1oWBasNYj/mqsZMieF1uZ1QVLC4ElWNePIl5kHNCpcgG7JvPQe
xTzEwpnhh0JBwJ64usm8OneVzeXBEesn3+CcLYPcCgNoJxlIYz1hx9wGp49NDSfcdXAyuX7vZX5w
Vc5iYbEBQ6CPbCsvdaVir6zSSX+ZoIP7bqdyKVFPTWi8JXROkzCzZVSA/1nPA0RJDXyBOIdo00kw
1uixoLgvdcoq9KPajT1t0EvA0/Ah/JY4s6HAeG7q6J/WlbHsh0STZ6+cdsuUDpLE2jwo0HZR+YnC
MaW4W9z/sOBczQEs8gHlrZ1SkjYVjYf6O/R4jqMihhMHiRvfDdmwMgplYwt1ed2p+rD6710/5cMw
75kPQCCMLX9OxujZ4fctdPDVD6H2osYpl3QaC0l2LigkHhR8yT2nTVZRtL3JHU/kC2yednFjE4Jk
tOHJk7fe/+CEJ9F0qdtMjk/d+ErFhJZVobSg0M0PAyOJDu9BZsWR1cUehRoboWiNTFrrX5qwpBM7
RDDjwVanOjx56n6EhQPeL23Qxdtbqp3XAbKqh0OwgpRvsafAlnk7vOkeThwKUxX06WRqSF1l0hM0
pbhqyrC0BuI5/kigUrD6662AOgOyyoH2ew0jNHths5cgBBsDczyIe3UYtz7DwZ74YLzaRz+43+bC
mU52ffSBurFrECxw9be8mlixkmIBehn679p5GEMVr9yPqy0PahT/JqtQ/qJIg5+9jyyWuejMIjoW
nYoSa/RAkHZx9U0iVOPTyZvRIvQyof2xqb/BLaUuFHw9orp/70aW+sOViYsDwsqCG2UP2Aw+hu6x
7sXOhQk8wvz2ZpVA7kx9JaBdi3zFpXHnE9tSEcyJFb5FE3DT+m3EpVl9fA3uyqBtaLb5DKuPUp04
LnykLZ/pq5lo4juXUfHj4I2QoOtTPwJ/hCui9qJrAKkeOCAxgYXnHEvY4OxuvGMNvMFax4t7Xu0p
7eVBbWtiaYAMxwU67cRJPJoHayJAZtrUkseQPQHDiUPs9z1cxrV96oB4NaRKqvFxQz8jv4yI8ITf
iepb1AcFr3Gen5vlvEW/mR4zp7y1/hBRlwzgZuwtgKuMnfvVr3DbBRzqS5l2vyPI6P1Y7Vs8xLIc
UstHmxr9BC12FyOLZvUTP/htVyqhC1oyvAte5qI/wOyJHfJsrwXDcQYU8sB4VrFjzZ979IE+fKHG
zevxZ1rxBuhFLbuB3GO/i8WQO8EYs3aFoAgd5TBQoLusMD6FNWDtV2wls31viSy0CACDqwf5QNFi
87JBvjklatH2qyzHZJ5ozIaXdTnaQU63wq4V9L4OOEYFvd+BaAHUcfxYa+wdubc2iejAevUJisQ4
uNNbn3fuG0BbHLSx6+scGBX0sCE3YI5nruJOvKzKScZu7zVPJvit9K5s3307W8T3UDcplJpt+go6
klpwnUYFQUBIexdqZZLQ9ID72idVr+MdHR7CzVY7R7Xg1YT+2paxTNGaBHtngyQY0tpJh0DEAq1f
pnpX5T5rqwKatZVKa4YINw33TYe32Jrfnk1+QejeEn+rIRrMPoP9cl3UvA+dmrxYEM7GpaOJK0q4
rWL7rvyOvihdBSkrxZuchyCuh+EesJF9oYtzWAbanPywK9aVXjzN/ed5end7HmZ963ZAbhLeUute
BH35QNqvCF7fzl2xVVlkgpMN/iaGBffTjdtr0OL0tOvbHbwf2gGXM3hUTNKimoM8KNUvR/fqsxPg
BjqIAUR2TQ7EvItdVO+xVdlOVqF/zzsbCuMJhEXpiOs2P9t47AleiBfW0JrunRoPQ5jA/Ytnvy9q
8ujaMxSlfW1DRbZ3ff/QN6c52nIeGnDXP5QXoX23Dc0TwOI06M1Buj9sYngVQ2GWnyncyeVJWCfa
fhOL39e4vDlB77aIFxAZDQ92vQe61tNJDf1yCTRQnykOyINCjVj62NygXTnNuV9fIk0uUfRuQZ6x
9Iarcbkdjl67pJKSrKmWk4S2Q6ru0Nx6IL8Nl7vB1jBBaogetf2rle7FdFUPh8DaN4ZFie+LMS3p
gG1eJRNVAQAXJ24t6nyjLQU0PDcn4MCcVeZO1GpfQSpEQQRQmQddlUNP84/tyscCJ//rZKWqFcvV
nyGiU4ObU6pgx9GaFk2DY5jZp7pvLrXGfrdRNKyDs8SeaYLHdkLpFQo/HSx7jd1xXPcRDLAR/Hk8
ucLPVrPwdOF2eNda/MQYtsANmzOeBSd2KW9y4W1Ju8BnQubhhY56OLuzrDLdgNiaDdABAOSxscn0
wMhFLOVD3U5h4ZRqSb3eAJbu5Ia6yIUkMAVX2YFV7MQyJHUdLHl9cHoXiNhSuckNTVTrNp5bcBgr
4+OuEs1nhGDirSB2CtR0UGiUwZ1K58F6qiZwks1Vlh04s3DmGbcmKAHduwNFDvDz5+bb6yGaG2DG
vilUIzZ4fe1vB/SyNfQbLIgeu8eMF4SrkQrqvAy1v2AN3eHNwTiP6Jo4U51LhvNdSnuLgzlSeLKH
Q+fj/QhczqTzNh8Vo1MwgGKx6iekF6rdCN8CTg+EjUiGfWKUFSUlh+rd6yCmcmgBt0Z7axpv3Qkq
xdJeVW41nsrCBvgRhKXHzl92a+2jjqigsQsIf0OHox8w0q9+4vu5rQ9RCZ+pl80SB+hG0p6tz9pD
/7BQgEK9JG9IMPnA1IBNVxDDHefZtuiJAA11Iok2Q3RvXj/N17X7HdDpbEFLmzbAZxA/sQ01Kq1h
38X1vHQ7g04HHIsoU12TT0/DJHLb5uKA5wFlTSjIY5NwgXvJvfJ9Ksvnyt2KOWCi6G92Wt9YCW7n
c8MFRDUPgJIbrlHBG/8IGfhTS17uxyXYAxQGG1QCizeKwBlYjZ36Ava+7AXWCV8aVJsjYEbA1Xk/
dVeL2lBPg8MWdBCMV2vMHUGvYA5/Sg+S18BJZlXKSoDitzvReGVariEIhNmq4WRLd2fz7o4oMPIa
pETUWz+u1/x0eFBPG/x72UkJaInoglYtz4VApe/3UBIDbMBVZB07Z2uzwRnefYflZVNOgEKwFVYd
Ei59tdIYbxi8m7T4jQpt94pAfwtm/bpihEAyUkZgoK3dsXKPg+mvw9ypoyMJyXjovjYAu576epY7
bwT237kU+rE0ojDc+4RlLk8bNOBkkdW+pvBFu217BGgFFdBTX7bw4bATuAVUb6d6ghQ3L8K9rV9s
oIA+Y976IzSYU1QH6mEMfJgeMKhdp0/CCNpntRlvp/F/AWOKab2mq7bXtBqsLQ2t12oSfj42KGiR
LIDADDS+MaFO2BryI5XZwPp6V9oBxCiC39qgGGzofVWFaPL4czsF+8CvPmbJH7ypLlEGB/qBu0+y
kaj3TyUcn3hqb9J4U+eV13zWlUsOvVlOUSmdl6ZbmmxbAMSC5j4rFX7gbEZ/Q1W2eTDex4aOMZce
ehw0SmFfou4psSMr9ysgRsSYENDFDpI19kDeJpQzy4CbNfi62aNrgxBawoZxmurJm8HVCBGpDBIe
yVfNC7LUNM82iUKbW2WDGoCGx9FsOXN8gBKbOA7Ohfc+T+ERTAfdm6STnUq1V5XYOprprYNGS6Ja
Pq6oF8vSHu5EF96PtdEvE1synznj1UfbVA9he9cYkAEWX1InQneKjZ9Ew5wHtEUPwfwJ4CZjWV0f
Z+mUCRYKzxc97zzdfLhjbSeENGvag2WXU1BlUgonDcv1XYN+hB3W53S531xvSKkzLYljkIsJOySq
eONe13n4nFRTgnFqwGl4QGj80YptOSLUYILqQtknjhMsB8BUkjq8cNppRlXWI7EF8swiAY3nwLx7
MPiUPwSX2V7lnY1nD/0XPxm5ZghX9IUR9jdvO5zzbRAk07CsZwOcZ1XEg9GPRbvMKrp01APFBQ6/
tXBvnPUOPXrAArbzTfuK2sw7UF+5mTZlABBQ7AjycbtZw7w3RmRNiLptlc/W1DxZuCYHmFAmRnH6
ULrYmmeBWBK6uLt67t+9ad1vDddAjnkLx3g8u9VVQFx1yu5A0bggEnYZ+fITdUodIhnt1SBeFpxj
OAtIt4vMGZzsM5o2sPDmnuAQ6iVgbx1yiL4uoAoT4hCorbWP277+bAnw665bfyYZ7FQ1TMmsZxv8
tT1l1K9+KtSuxAuOZg1f7JJ3ySTHY6PhGwpUS8yMX3xG1+Zs0BscfigNX9POPtoOKgveW0WpI/dV
z9OY69Wt//5h66CkCzeWbJbrXtrF0jm2RzD/LXXSdqg/bxxpOpW9uI7oRGArWXdbtIE7QPZtjZqi
vC2+1rCXzXew+TdNl1gSSUNT6oMVlt1ZUlWMyME1qPsw+fZbV3hYXFBZvls+jgsiV0NDGYzmM+X8
M9ShAwc4QOrIrkixOeSuWaLHANm7Mbgg61hmbaeD1A6nR2O8pwlBu7w2d+MEFJ98NRXUCFh8P3yE
l2GG8Lwa613XIUyFEqyRsUeWLf4DMdDpdqEXYhMs7ffBEDeFCPTp24NKjW+5F9lYRwD51xqhr8Pq
Lg+bXYf5OvjnxW3vay8CvycVviGkUG/s10UF90gYkKIW8tKifWTKSybLFTmHOJfzTgCbt73HxZnQ
oEfVLmqhKDTqq+dmLwRY5CB66bopBTB7kWv/W/IvU7ZvXdS/a9b7OZdIggC9slPN6ud6A8myEtHC
gPb6GGDGvJ/D6XOTc24oPSvQTXnt+lbiX8uuLQvK6xnlPjACC9pOEKLoMPAseDkB8/XXEgkr5h08
+PG2FxTMsooWmGruDwA1LZn1czaWRddYoENBNa1blDE5E8QboXBCS8RDMosqHv1exJun9kskhpg0
C0gFVTtA8nYaQFrWzPPJcpo3Ur/aDooMb4lMEawPtUQH3GugSNjQBd2PgfeKGOJ3GE4TQkH1E8Fi
NL8Q3qhTp1vmmHdO0UTzHe9/6rG9weuVdwH29GSkqWIlZHdCkuC4Blh2Y/l7nZR/IC4sf93C1Sh9
DxzQCEnRqLe6pO/ICo95q6flcZoOcBnOAZA6ByzijSeCbhDYXRby9aO0vH3J1FDU67Cf++6KGBfa
5A5ngvHFHdbRHcXZnLfwWgxK4q5y8Wp81RUepFr08Yyj81/1EfG8HVQnDa+8iY4VLKF5CLv9sNGs
6lwGXRGx2QFiSUDaPJBDuZ+j+UV0Bjk1DxsvA1VTO01BFbWLYH5jkhVsQgPNXGzyC2DC7Q3hxTYl
dIReRy1oRQ7ZLzbSvnoUKBbb5mDd/kCncM+GHXXnX7hV2OXboCqERDykBZPWQpTyFx+EDkd59Mcf
ROqrqjeozz3CHbpP1GhVeaSrO+Xzd2sFs0KrEABI3deptVol+MTazcSyvnu6w6qbnpARQf8YyCbd
3Olz2Jy3emuGmxAJxWDUbdraXcwidGJOFTTxOE/X3iFvZTQk1hY8D2H5wSo+56zpNDJxkKwNUImF
lFtqMwHnc+sKy30lNqRvyKe/S9j5semdg+SuE28wmZPO3q7OzICVOd7ZbRxoZJX7HtTby7Ytp9GZ
zzyCHNmJ8SE0kPRuevhmh3UWTWGOgMeEW9O8t9GMANEA+PDFWtYmlsph0IvQjxkmvi1npAUpUXzS
GSwhxVuxI/cBv/bXUAGHqlDPxjOBMzuF2MFripaF1dYHnErA+uS2RInJJlDLBIgMsIZJIMqZN/X8
xFr7LMTr1qHHYz2i2rIHEe3LVyEBSs0YLJEG6AzS2RnXIyzh1OKzwPaBwzdo6a0XHVOEAy58knu1
4EYQPmaz2t78UD+aAQ1MFFTP1vzaVICwjOFWUcHdXNxlLewR3qwuCWB6HIKbT9nVr5KIUMjZyIcE
hlUI4SG9fAP6K80GcHNi3iNPBaWLBHas2CQSrQnK//LJHebCtflaBBFIkFCD9/ThO45tmTc4DzVo
vf/vCf7duvv7OPavvw4q/3No0h/DEKL/cZICrLY/Jpr/xQa8fcM/HEDyN4f4MOwwM8EGd+NjMAHI
rttIBXwGI2Vuk76BYiCKDnPuXw7gbZLgbaggxZH9hzn4DwsQw09sG9O5wiiEd+dhsud/MjghxFSv
/90CRNQXc6J820d1QLzbDOu/WoChY5ESU8kBYbHpaq3TsZFjzql9lM4jNjzYGdhjXQ8N8hLmzFWH
FhQ5Svss9CoIFRzM5vfEIYt5qP1Bt1hINWzIubBg3QUzyXX7iwdIbMJeQJs1xRwKo+cOyNvbIOh2
fYMa1byHzgexLmhicqd1kk1P+W29o01H6B987fQxAsPmM3rvzf3o3pzJxJuy4KpR7F5fIlA42Fim
kU3T28vN8ygbdQJSrPAbPOymCOvqWaS8e18nHBneltPxYRSv/cwf3rvyCRY5QJWzG0FHL7zp6G0N
MtyoMR0cg/S+V5cOWz9odFdBpUSlD/UugCUTybM13vvDDr5bat0MAD9m1nvfAvfb8CJwEE087RHK
GMK3ET/URdY1eIigg3lpPX4MgB4Jz9m8mxhkW18dBOL3PaJ8sF2pPSBzf77FxiigTnAe6IDtX014
5Jhl4MiH0UTJwjlMUQiKSHc6PwhfTz2U9XH9rSXGMFjew4yMFqnAwstsg1vWq9OMAJgJ0gZZG236
DGMOYDzOqEiRjSXQ+nHTfCexJyTTCN4jevCiQ1kBs0i6v9xSJaG3Z2W+LSz1KIg0dXTDs3YxJYC8
1t3X7fhR+gBKFr0tNvTBwH1arsLa10YkPoxW5LqxxyHdDhnHsDBRVZ24mx2XEQD9msWgSBJju6iU
2rPr3ndkxU1Y0xADEWwPr9Xeo47E1QWTVYl0oDzVuw0lYgTavKV7yRDzVu0ZKduknzE/oBOJzc40
eEQoBtQZTnJfn6PZioPGu23NqAoeojlIZmdGCQQvpjn1KNGsWPA92saY0yfIZqv37BH/TlfzvfGu
EdjKauwTu8KlggokT5TrO1NKHD5TskDaNLfSv0RUojl1xoC9suKBmv0oB9TySNdBbDyF5IWz+6rG
0I5cSmhahUffQSMhqoHOFzAelLYWj8gCZJTq6MHhU7YCdN5cxAO4ycb2mTZYNM2S8HXNbIBj88oS
tiADB33F7su473t0wm1cwTztvSjB9Ii9VaMpre48yB9OZTBEYYVJDMx/a5Km/Ag9VEapQqRanyeM
EkEoB3U2GZERmNcKLFBihheEXzMBJyiI3V+0ZJdqXRO3BjfW43mFZLxG3bFFLrt1P6T58dxn0eIn
bncLMlpMQRkVDmxrH1pHV/gwgRAKQFwCeomnciNFQk3WR7saKUg1it20LE/L9O2pIC77dafrV0pF
eoulhFVTDKF8tZAp7eBhaftQjU5mrde6/yBRf7IxCUKhjIce4GM1yjbRannnzWEavyrzGcJBcxks
SIalF3223r3Z2gctvXjDEACGJTXiegfD861gle0GmYwclxpyjR0emvLRB8Y39zIfnTarfHeHf62E
Y4lqlVjXzUFvBuOzh/2FnrCoux+NnSi0sZbkwV6brO/c3Bv9fTN+qtBLKt3mlMDGJjrznQip6ueF
6INbTXC47zl448i7dkGVr8bJzGwA+SFpie2ilKLQxjszFeY2ZGjSyH0NvNVYR+mWQdzUC0dhqXZM
mk/eISwbvpkqGE5SLTSGbPihvSxAs5Vx3WtIR6WbTWGEsQNOgMcFSkzuGsJi0CkkVh7GhiwMdZbC
OAMPmcC0GxHPdcKzHy3dhWBwwbKOY+EwBIr8YbuTstn3o4NZORreojHfxLQumtlghSZiyfNwsCAy
rsh1v9mi/tI11Bnfgj0WreHB9esXF0PKC15aX1EVHEMfwONquUcVsGcoQrLoQwkxQ7bg4Xzki3S3
36xHSBAYDqMijWEoZdq7PHe1peJ2pBay796W3bgTZ+Uit+n820H2MEYKFRkBv1n3TUTrLIjqR8y6
uBc12rTOmxKmdPA2AKmM3G4E8gdrUTh17NloePyh/imRxdxha4cbNTcj/Gf0NsTsrEqbpIwwgqBl
67wXcV23PJ0Rd9EC3Mg6+gN24lnnFjJrMbl3W3SOFUaJdMOh6tcmDSe4X7JzQLvVP0okc4TRDJGN
sMLaDvZeBPw3lLsJV1CMSDFt8xyD560TAfknnqZC+a8T+7ViuHFMpwZKZntHGERK8BBsF63ye8tC
aVWZqfid2dY5breoQ4h/2VccciwV4sutp3uMzPisUJffRxgEkKDTn4tZolVYwnU+zKP9e73ZxkJg
Y2Tbhdl1jho8zMKqLAjaoTYcL7MIf7C5iThwJN3T2mB/Q+qkrUX4MMv2EjnY7OsIeRRoYVeHhbrw
1Lm1262oXQPAsAMOM2wMRoOZM7lGz83ai0Mbbu9cL58IMq3ZaChurA4A4SFCPnVPKNTb+LYy5C0Q
jCd66l4Uc5+N3YAZFWAl5RtsWzwBkcIm5sFBsbEnT5gqtduwk/gLovmcVK8COkPnAlDUxkyF5po+
W7oHil/i+YgQJQ0ho1WYMnPkdavyhbovZRhWZ16HbMcgfm4wUEVXzgdohrHCxYk7DCo5zCAJSslh
qMkXcK7tGVmb18WnNLUgE7jIL+9bJcVuycQGkp2VlUmqG/yzYM54AerpgsPwwkhZXZnh/oU7FzmB
bRAdCqRo7T58EWB6Dh2+fWguGQJqN5cQR4VnJZDtyqyvhpPnaagZLayKqUEO30Z8bENaeRdgalJc
ezheMNopUVhT+6gNHknFmoJLmyKHSS7LmEjXRqQM1pOdTsr2YaRU/sHfPALjemoSMsKSYQoN+Yrz
GF+GnlPW+sR4+RKETRdPJ4rEBI68YMqNXkDT8gmKDnL41Uh1zidPZHh3qAHFcMC74zA7vyPjPpLF
DtDpdVA89HTyLQ+zTCIo3XzQZz2Ive1OOXJycDWjDznTiwtDwpLeHf75p9SbMBjGcUFA7Yg6UKbT
m5M2YhLSgsPIdQfUQke/3XF56r09xayXlcNqlmvSWjPsXnSnIJ3ASpWQQSpgYAag94cZMZXnGMxX
JTD+qEeICzumv4RpOYgraQ9t9V45X5im4zm/vegaVQVEYaxtmHLqkXaPFiQzdBRXqVy8yWtX7sv+
FNlWYTU/Ab8003jpdIfnpMLMhJhBkJlh8DuH6b/YO6/luLEuzT4RIuDNbWYiHdLT6wZBShS8Pzgw
T98LrJn5p/sROuomi2JJpWKaY/Ze39oToqUFboD6jcqtBGMaCM2V5X4hyIRmfk7grWM0YgKx9rox
bLIy3E+YAQovyAVGFVF8KpT9rYI3b7ZlnVlFithqkkj0ACikvbXJx5RnW/RfqsTGMAedQoiB11dW
UZA1D47QztC+VZxdhTfDI/2qm9EP7UujdceOMM6tq7NnW8zrhne/WlA6s/1efnSyfcTpdVyqUOGe
7MGWcw7ADLKkWNkIXnbJkUqaJkfiW9+rW3tRhQzxyRngJAijzw+iGqvB0X1TUQNTRc5SPZvaQoN7
3g3lnB/Tmci0i0UNrms+PGRFqgYZaIUbzyKl4B1Vmq1SEkFbEATt1BXKfuaDzdlnAdQpY1jvss9A
0XZuUW5bci2zpwWyPFKY3I7u3qzFjQLXWuMzVII0teE5FnQ552uo13ssYH7kHEihxCMWKn6yFv8K
94pxbFZkKHWZHujHqRkFBdiWUOqb1v4dZ1ujH/2R1yofBTeYs+tNm3n8k3XWqsu4cBGxifvvnrje
NHNJanPiE6gRMJDYJik8P22DKPqU7ZbcuVpblEtOTn4G+1u7ZnV23F1mv3W7VqNRM97n+NEDwQHW
KCB1pWaxyr2GtrKOOPF7s1hcRauwWD4wJB0ToDSdMkdybUIBQiQvqO4uiJWSAqDZcQHU6BSPeb1S
negaA17J2tyFJlUuLZ1fe/A39uVNakbrLoc/Cm3Sta7vVIdmim/JYMIx8n9BmYZ6li9Gut89Sq+D
tFEzGZfIumnVrcYKoig3NXq45k3C+1eOeoi9YzNoNOc+9LFYQ2hsVWOHxGWt2ulxIPsrVWBu3GPt
8MdOTqFD1LC9u5RqOsnfGv7KYnL3PJ81sGHSdJx6s7U3l1uDztqkhDSd64fMpie7vkhzPBpgS3rs
7Muu9lOjPKhkjZVu3NSItgRph6p/c5VqZ4yBoQROTDMUJHAU7+xeq37p/to3iszs4ZfYPZhJtFJS
+5irxlHVz3wYUxuDHIY1Cpnrokj3SfE+lReI9wP3ncqBMxo3TUVYOvplRxwIBiuow88+9dbcNqV9
Ndol9qVGW815aSKUObLZJty+Gj0GOeJd61a8Au9WK19MGgC9Y2yr6aprWGzosRn0b8q6P9RcLzLj
SMls22NhAkJtB865M61qcr3uPpHyWXeeR04+Rjz4HkynYe8B2vaKslwa6P8P5oGm3lSXz12Rkn6I
Vjld9rkc1x01wrGtn4RiPoehtkvmr7GxLjo3+HHrLXHjmUDrGDj8rxraa8gqYcaLyqbjTeQIX7P3
GSWJsVY24xgUao9m7IHRi9zJ7xkmLBeca5IuxDaHz8Vr9mPbg/sV5Ez3tVbv0tTZtnYODZfH18go
1qVb3EbS2CEUaFxdy+JjcAn+RvVB4TPQRPq1GNKvKmFp1yISkpFzasoiGA8Gi5eWXiP9qXHnvRP3
O6c7zSCIVkwYRX2px+lAsv8wWdZJP7R2S7Z+PjqOEsx2uPYKtI3c4QtJG7+pnlgWyG52TwsOooba
poC74oryqsbRAbXXvWZjNtzmVDSUSrPXiYrCiKaNNlMDM2Y9LOfZ6sSaAN5qSnSKsVP27qVRkMft
tc+2jqGuO7vehVnvezG7bqXfHRUUqd6ptLfUpfyeOOavgjyMY17bGLkVa6MWmdtScQR3xuksoRwj
Uhmp6eG/RBKkEumzXkbK33RmOE1SE4oiZ2Vjuhv1HMkYL3H3qudsNFETxKHyB/DGH70lbufeE2e+
u1whi6KiAvyRqvfIa8n//Bnt525+b1MDqUDG+ffFDv/mCbkr02S191g3yFumcms0uOmqvrqDWwTa
9Bez5FaPKFpwS4is8XcN1+BO1aEWrcZ20m5th4MsqK47YtFp4aqn9hznbDlaC3bZ0X0d3yaX9P64
HaLuCucMU9FSkZDv7oQuwNp5ANHjonlAMCnLq47NRpWkFT0MUeYjKfYqbLO9vN3ni8KFSXDmkAae
IvOYE3B71czpnumIgsqP1IP24KhsJTVn3+/Re5tyNYjgrqT5V1A5KutrZQzbIgQUHQ/2iGKGK5up
H3P0ndRQtq1xopyyaZAMTrvM5biau35SfKll6OdtfFJM60OLiX1GwzpzImRH7GRj5yfGQ22iFAL4
Mlt7C7DXojNi6cXaybmYRnQiy/6wqA/+thyxEx2/JccM+mR7amZN9eLm/THFs9iqW81q91XMswAI
CjCEBJJPsd4cnZAAjTOeKsdjJzLXXnch82mzAJprpmbmpfFeJXuUKMes8nZVXJ9gDDYpt7E6DDpY
YODNe4hOIG5ZYFlcjWttFUS19Kdq4K54M+bqqaYHmR4rqAE+FXzkHgmkyAiDJNsvpKzPpt6sjWEC
cTY4Kv7t431UEziIpy9ZocqMw01YZIhjwlWCxIMO71PSvLCPtulb6H31zlcsLo73XOgDVgkkLHRI
iv6A5W5Hec2GGFLe5yZ+S6jatHPFXjNvDPSbkVFtpznfyKLblkBToIhltE+TYu09kY2LzJWrbSG7
uxiIOjyZN7u7VvNy0RTrMqI8WpDvksd2esozyh0dwQ13sHcTP6PmZPs6GfgZhn1hXTQud04/7Jck
rCQGD+V4TgoLN4N+NLZoiQBV1lQmRMbioTdA78mrpFiVhLei11d3Mh67HFdNXT+L3D0TTMYYmtEL
flL1wI2hFNJ3LzEB4PRD1w94WbqDk/RnPg0rY/oTeRzZTG1X8+Gc4a5m1sEFv9HKQ5XyonQsLFG4
Hfrl5LWdu/uomxSUORMChcrsnoXjVueoUqre76w3AJkR7hIwnqzF5/emhYmfD9PvJv6bZ4qvG0eu
lb5og7TlcttJcPCgHCRdzHmljzCp3yq4JB+3VThCJqo2mqVqNS65T/i4SL+NHSsPAKJa0k3qzLVi
fzgW/kmPGgDL6kSFUSDDbaZrFrWoGlx+kpIl1eNCl94fcw5CVKIdmujdoioIp5Srf05Evj8WOXXO
7JoaRBgSQgqLZ42PWxVX90m0Dxsdi8mVtCjCSyTT9W8hZihN1QkU0vao2yiDcDdXVw7LES62dfVd
sfQtkhCUgaqxpTbEmbU7wJlue01Zy2JVewlKW2K5VAD6nGKpBX2d7xJaxJbcIapadaAEYXmFKQGl
CIzkQHzlvMRj3f46TOGxyy6mx2/2Nma0lfTZRigSKEW/pfxjggpZ5nnCXtBkcp/yA3dD4A0Zwb52
LxcaaLrUTbKKY6qQ7h8X59bUU5krByrQDbG3iWABp6j6bz6+dfG8T/H9KlLf9lR4U2B3xUv2S4JY
bVchn9Je0f1W9BwXP2bey+30O2s9MnLdXuqfEem9MpqpTBV7BwTe3jjs1eQRaB3nylo0b4qFfynn
CNWtap6GsT4PRIDA8dblAOxTrtNEnMf0mqBOS1DAVtFqKfp6GsuFy3rDqi7DgtN3xq39WJrz1s33
GjxDW6EEPg7iNCv52nXerZEED6GAKgJSuIJoYZqjElxh3G0QActN/5oO0zqRvPvFqeCI0VRBbZ/1
fOKpYwt2r+rUsHIeXU7StQj3tfladldIEfhjZSXK59r6RWYE08MPZ5srlJgiYr1w/FpxtuerKi0f
f0TE1anPf5vJ6zxMB8cY9hNxeJK61D5pV3v3aFZJtqQ+VxkOM7vcxvgnYRycU5ocMvXSVDhIswNY
2n7MMchQUqR75k+eciiIIXK+c7Bf20+oXWvKs9GYs9sEjfJLa3FUs/rXxyVFUaW/IZ43WRr9McR3
7j2jtFn1xaMepl2ufcbN09x+DV6/GzIOQprhm5TVXGns1fEdN81aiGTfJEETH9XI3jJS+ABks9YA
uVJFOU2h7ndkQXSEXbB4HWsPJl+fAKsYmhUb3RK4SZZMziaarTV18dg6k2JZpZUdAJZrE7uAOa0n
7dNpD4bJCoxssh9wtjSbRpfACuGLqHBhOrUvNfGr4iy6lHsVc1tQ/ZznJ0hWv3fBKJzfJcu4QVZC
gVyIVAJHWXm2kXjx4q80K3tKHOuYas1B0jYjTEQqdh3ZCfABpugBVfgnaPYZpQKxaxtKXNdq2hSo
cwaQWGCg0e+x7tYwUsUMZpT+sVD8eIREhHKum+eRk4wx9ZsRIbaGaZnGct4HhltvKQxNHFHldOuM
YYdOZTeT/qCkwp7RvElrublD12lj0Mn6TF5qXXh0b4rr5E4vjmi2YYNAija6E6V7Coy9B3xXHy1c
GZ6Lgkf7iGPM4e5TnJ1dGLq5SF4F7yUnDDd5ea811CbP5vglm+rQuTU1E2Io0Hka3Zk2wssFmyD+
1rU/wT+vKPKQYaMspsPrF7yIqW9H2BQ6z9em91m+Tc7Gwsb0Hva/Mbh4cvRtiHgZvVSV+ZS/z+21
Y80aVbgFxHkZd+pMVW91TaSFsC8OseNgvtnC8dsMBV/vPqL5cyj4cFVuULXdCSxslSkIsjXhU8ad
wKk4ioNEFs9zTMhkRjlCHvxjVOfXPKY6ZrOnWxMZ5G7fUAyKPNyx08eMmCpsWeTYamsdcxYMWDV+
zVwXzfR1Gq6evpk0G46jODZa5YdQTV7zZqR0oez8Y6Aw58Qe4h15cqMJ12v3lFtawCn96DbE+Wtb
3UI7wBFjCoRZU51tmSUHYZ0UEXgu0j3O/Bbrohm+tVwJ+pFsC1ksqo08+7ALfeSPTkmdW3m2uHqn
ynFKpV+O3oZb5aYs0hfcAqsKG0bvmKtyHNZCH8CRb2n27NakNnCUc/vbRuG0zhJowzDksOM+I7ZY
eaq5i9Ui0Ch7a2jLhP1ukmx2o3g/OO550Ihf2PdZcAOuKF9y+VPbcBtHyqZ0n20v9FP3I2/e+tR+
mdrxd1/AFl8AWeDNocTtwKh0nwLrRspjLYK5cChTYyvVX5wEjZh48QJRx9c+rrd6c9PxuKLblQ1M
hUp7O3yq9GuixXKVGy/IPLSVJWM+lRzoKAbLvxmWgy4rd/Ec71B6vIX87RaQ2tAWW8x6uLDEYcLt
ISGC6uZP16U+qF7QcveZ2zQQqL7d5OSUaRCbtJOX5f+asp801rimxr/2ppOQ4cEC/8MnudZNatlk
pyh0U9w88DqAwkqj5TKCJppqfqR9sBHu5W9WAkjjqD+p845M5ug9kwOJtxobrib/sBMr8TVLXp0W
sZm7nZu3NL+76W2aAB5vRaUHjb0aHrXYR/FBeNvuBa4pk2cddzwhzYns/JIYygnysYt9Nvn8Oyu0
7ahwsovNbacb8PwA65L0W2wnm6mnFl7CC9VkAKZvzA8oN5o9Qqnt1KdvKcbPirMTnTtKus59cG+C
AkdhP5H2D5Sh2EVkCFnfxZyey4UjqKdHAkDQdOmnN+kri9wUcuaVWegbB02BRANXa5cZac7S+KhQ
O49D6ad04htZHzIOG/QNjyoNh4YdVke1VYzEEN2nkjdGBJptRsfEpKnLBl+24y5vuo09dnsSJQcj
/FDmv9hLuZ+N7Iz1Gk3XeyEzSHoHrztNUaA0zlYZ5iLMK1TcRn+oaDkySSJybqOrfEbOk+KVD1O/
m+JkkmPOaHF3YLuNjSnefgMd4kQASD5vbUN/YNreZNO0s5wvXdv3VOsFGswu/Fand07zPoGfN6Nq
1pH2S62SVdd/6oM8sxaYNJPrmZtbdhHpteQioLNGgSghVYVJxcLgdHiMlnhwPfyqs087wWWZE16s
Wes9sYlysXO+hB5zCZb8sOQuHaodC4+h86rcE/elAt7rwAPAgRHKAduqE59dPUh+odC4LqI7+IQ0
F5eq+Kqsj3LwiIHE30rDZlmEN+R/62T4shQSJBYa99fYUc+iCneC97aif+OZimftjdM3eEm37hTC
q33uu7LZpzRplZSS5kj3O2ZXNwUBDI4Tyk5lQ6efuk5j+7V0XqLib0k6sA2vBeUwjB7XVANSY5c0
M+kPub2Ki467+aMi3hGqi+3w0I5MCijwN+WKT7ZsPZu/3bojFeahdIyfq0Vyb3oHz3D2an9y5ctE
+g8By6bhbDd4b3bx1yp5Do4uEHtKDbjLtyGEusXu2lBWMxfIG8WDAd3BWRtaxTdj5RkSgxWAJZKX
hevcgAPZ7s84F/3a0TZ9bu+H/OLU1cS6nu7jPN7o/XjAQn+MUPf1SvzUVTCFw00K5bcuPL9x+iOu
CaqZi8A9P851tdJUqn00WkXR+pHrm/B2OOmeSYd8O/FM4QKsYCKzN3/nchc3H6lD3sSVV7UzgAe/
dZIDLncDyEiKCeNVSVqOUq+WS5c7W0cYSGugi7JpzoTz3yb9rjjmNtGqgD8Y1BmuFZef4q2fn5cL
Ay35D2Hz3GXT3tG9nveXpOhVc/HhVv+XY9S+0OuXwjO2JCfDR99TygvN+mB5f7RZrL0+2bWig0Q6
dqOxH+oOzpVqFfBB2r/lmbpjhu+3o8C0uwg4appM6jLaA/A4VK8V4UuOG2bIDACKBKuia3ZiJMyF
DJfCe6BZyiPVp0PXVocohmuFKSfQxR1T27UMtOiGS+VgDomvxh+CJXjl8k+HlgdPi11d1JYTuK49
GVEfQASgeGv/juU2jwAvZntXu+Yh7nCVWsMucuOgsqn2wLDG9TlGaMVyFilLVtah8E9f0iK4Y6DH
i7KgmsyV1urbsHKP3qgBa7PSYATeJLiENRxCcYEweMmZa614csf+txGKTZDZ7WHIeH3Sx9yyweQl
lbzm7rCtTQYl+eErNDt6m1owUCCkt/DwMmDXqQxJU2E2B7Qq+ge8iN/qxU7lKGGAaSqWvdYpUiu6
9i7m4ZiyaZH+enYsg0Q5tI6iftIQwESKq7XVDjXsEN1JVCr3AVtSn9Q3oSEkcOCyVO3Qy44bxYc7
EEcq7AjJQ8U8BPSM+VTta/Jy1D59FOc40Cvfwuok+37r6MQUIDfCW6PI1cSBGURJPmWx99G6Eefe
YdUML1puUneDz+oHP4n+xD2nE978FTrdhKtjYwYFfcVSMU+MA/o1FgoAyssS5E9SqORVwxLQ7xWs
wmrogw2zAX+P859eIYyID3JC3jKXwD66SRhHlt9mvNS9mR2kd4eOI5kSBxxLMMy9lssnj9jpRDZ1
dv664EtlNe7aiSgV5FEJ2mm3GACAg3LHWc9SfwXy2xihS7aNqGyBi1CTcsM4gFW2G7iahJX4JbJq
H+OGtQWt1nRXd8M+FeTUyg8X3LRqKUZHkbKXJf7EaouZGptVfKVRMvDmKMnxo8qdursQ8Tmbxk3I
827ilW65XJMPl6AWIbGBJCr82k0wHzd7ZWnCRcoriyYhg5utLX3nYZu1F8ucAwvqDPKC0JV50ULe
3IuxXFnlSX+Nwn2nyW04OIGeRD5Jhb2G5bnrJBJpqgd0DKME4o0ohamxeer9uq3sY62X1xDBUPvl
8obsIQOXVhGVdrCg6r2sYIT1ay6WzZ2yAsqOGr/AAL/lOe4DT+8mzKg0czMs7XZT3ZuWQApWV6ed
Dwokf5nVT8wOWndVSQHhwzQ/kpmDqMNVRN04xHJHpjiVekCT4dXh8NtKBg5pZyIvjCGQz7XAQWiF
v3WTT3E11vvElA/ihh96x1HJKO1dRw2mUFW/ncTRYE5B0yuXceJUhDhNZvNeRQCic1ZaDUxz6HAU
mBpPvM4tnPoFY2Sceqas0QwX7N0rYzQOSkQxx423GbfIlKSey0k8o4YQ/knCfltwKcuz6EXJvTUJ
FuiXenNrEDESXlu7Yj6m858MgG1E6ywq4z1MMV9hazLfTOW7ppCCVWjtle8MQtpFKZ3u5s9k7Ixl
VFZ8FeyfIaOE6mVWiv6sjNp+QlGQWAmGd3NPVHTlrAVGMK8KD01Eap62tw5HJ4qzJg3S/OnBzEgD
wcaZ0ZNh/ZrLQ6FiUOn5J9h5233V3pOeKvvastZhGdPZv8zqI6of+vg5lBSFyO9hZOhNZHM8s4MG
8GV0d5zE30QhhpKdgaOsGPmQlJ9VTHBFWk9xMRAHsBhnlJ6rRPEHo0bxMFMPE6i4U7Rw3VeiDh9a
oa20gayMUtGAsfcKjRKNk6Dj7RTlPFYD1wFAERazehaoBzm72Kz6jmlR6dFOA04Db0AvULneN6MK
PsDG/crKWEyM/szgg3vP8AynGX/NIctC91UVEUepMjvToM6M9sKCallPqlL0607T1/MoYFRk+J6b
6Fj4aBYX4FDeDZFc1fl06+fmqaniszUiv2K8WdypwYIzks8bhKCy/FtSr23r4zznn904I8v5V+Dz
r8DnX4HPvwIfulvU2f8V+Pwr8PlX4POvwOdfgc+/Ap9/BT7/Cnz+9wh8ItNimlAsb9NoGyfHzjeM
6vWVKPX2JMzh6LMV91SH3iyM9BzRmUZepyXgDgyYQb0YJsHPr82GFDqS+qdpzOgOLg9ZrnTc1pcv
f77585BbznRk3qKgLbl8+fNN0Si0Ugx59RrPO2IPHaz1z5cTuA3TvjQijHaVMpyBK2KBmwNsRy3V
Y788jE44//Pw873//PLn3/6P7/38WyGG//+P1eUcH932WBk4pBi+JpzjhJ2YhlCXphtlmU7tGOLm
acz5lAnGxlU9GlWgNCpTS36+VAsHtttTW3Fwm5ApsFHNFMO+Cv75Fxp+NJW0gptPR6UeyMZZaj8d
/3mQy/CxQcIG68R02sl2jj9f1f/vq39+mVj1wYDIU1KJqif7vw8G0f617kbKusYoElggVxRmrYCO
GqOcybGXkwh0RSFeuDxYKb0+Y3n4H98LGyU/KIWklp46uPIEOpnlK+7xlKGyiZoE9QzM5vZqEqWh
b3H8Vbs27T8wN5DILmMhTn3u5rCPISp2vU73FEBvcW+ZgTtmCUM/jQTVUjaYgZIa/+3X8RjNQfz2
n9/w86d+fmtforkKNbv0Z3VUTtRw/89DP9dt8N07NJpCNQ1+HgbPIJz5n18bPAf0R3sKByb5hd0Y
qp9Cb/XAskpiNa7TALTm1tMs3bda4KtGn2rq5h1JhcY4B+ofStpeJF7pGfnA3cQSdKRt+0snFwQl
BqEO2OLuBmGhiGrH/BwNhFZ73TvOQoNQJqPjY8iYsZmm8clO9U8AHWvbmSqTWAxBoZUKZvDzQMCz
owqkgD70dROMSeHypYIBrS894TNIw2mNIJq7rwzDE3Q0sAysRBeiia9xXUWh2dCEy2Tg0OCiYIXn
o3SHc9gyjSKmwrhKEzJ+ai2DtgeMaRT1MUtbZaDSfCjKAaygwyphO0gWPUDT2p5IImeU47S421al
sbPsGWBMbVp/jHKH1nF/TUOzOiTDsx27yitD0H6VkpKjPlvxTtehE2DNGazpJYC+RPgl/WXfYK65
poybyoCwZo4NclWD6hmukmvEPG8K5+qwmmMFAwTa2tWc0VxwJ7EVjbr0MpJHiSpq3c0iP1VRg06x
6G7VeXaEskWzw1BAiyp9glWJTg9lsoY5Nox6/vmrrS4k/BCqjDGrySIMyfxcTsQGp5DOlCXks60Q
ZwFN+fmNU0MZXcMWeyh1aBejEvbOyqm1Sg8l80QoyUVI6ssmaWjyMfl3NENgl9ZL1zW1pvsAuIWO
s/ho1bT3tb5otnERaavUUOw9w/rUW6lgl3SaudiR/5lvniMiUraSEr2YP1RvHu42SUgHpi3Tu2mv
w6bFc/q3yiOwak3LbhVTfOVcG2+8FrrPjClGF8+0JtH7RzuclP1GtwXIWJ49Z9XYgXIurGkY/WWG
tBXooMJhccDuTP0/q7pzajCxm87fq1W02RYp0vQrIR/DkJj2FonsMS3zSjTDQZKvOPQSeuchdEMy
Unoz1jzZ8ajbd9Nr7LsDeYvc1Si2//leky5VaZ0prE4/9te+UwEhVXGTM/17cu/VLsVtfPt56IoY
WRJ/pW6ggmdOXny1Z/3EXBJSoxUt/K7kaeq0iClrtdeexoRZfZpoKWubIkKIpkQBJfJiVxndSDMe
5bKDyU7Ep7y2oxPhc9U4y8w2aUwzjHpc2qUgK9HO8pz6DDlTn5sIDWBV14yxyFuIQ0yZ206MOhNx
iurSoOsiAWW1O3txYndtU52RokDzOj1AjEV8JaJYvqn7fjzpmp0ckDidxfJuzGbY51kCfzBGFFZR
GOgo7D76Ymo15lev1wJikwRRR53+bKmcpdC6E4PoiJX36omZtjzovUqbsMet7J5tthSG1CXOLdbo
mobAfvsORN0jUHjP8hjFW6uRy13+Ww3+to1lmjfBCI9VU5rtXVeEc8Pww9g9RtL3pnoQkzO+O8hP
6aQ6fFxerM4FSsWvvzIxONpp79wc2+oemRO+MVrQoTNFu4e/Q3VFsraUWAmSJiUq1Ls6ldQ5Oqd9
ooEV0+Zt0svYx2ogu0fX5siACs+9RCRfA1U4XZAh8WPidBX6DMOTF0YdysuoRXd7GWfMS20imIvD
i5E1rq+jdEQZJhniDrmDQyZGQ4euLTK811pMHnsfXlZd2vpLNwzSN92DKlmbYdGHAz2Sh9ETNPVU
+1x5Qt+Pw9CupibN4YumZwmKf8oZJ+anveHHczF/1m79POiEwMNUbQIlKdJnryVgg/OYlz174axU
+CGniAPjuORGMyBRGqU4MyxI3EpaqPhGXC9hDAkALZHUwtr1DfTczyIVWhTNGX8IyhDrD7vpzL1w
kQ2uwP56soRkDZ12GoKm4NXuR2cImNecHXKmSoUa5JDVEiQ0pypm8kjHm8uNsxmfOz0wGQnzmAEk
aGnyz/vLIcWj6AMTZ+MRAnMY47NQTp0VVfyRBA5wDJv6Y5hT9WowGScs5ZMa0gNWBU1/u3GuTTwp
5583lJfhs1YrXF9WEiV7/JqHQXpZwPbF1LPasREckf4GnKr3DA1lLKemKbvSrSCHBy2/ZnEcXe0n
Zmko14jFaqsx1XWt1Q2/XL7ncrbY6zrRBy/E967ZbJ/SMJyLWB5iKweQTWb1n0/0JM2zW+nzQfRA
9GPFYE0+cPNAGzMt+M+6UhAEUbpTzZxLgi1eDELg4Wo2Y727aozF27e8OVc0wsgDqfL1x0AHLKFf
ERRwGigLnMONvbNzM7mIUCTwpUn6z1edsIim9MCQePv9aAzpllo8bPAYvjFlVoMU042Na9k6o7rG
TRS3+noUKilASUh9HOX72EfVeUiA2Vx4mcxACUJ6Jlk6LNllFLLZRLW7M1KGboSsMTdMmX+72El3
iPhClI0PBmuGjOycvr2Y+VZaZ2zDUHXWtpEUm2TOSZg7menjvts2sMh7WmA3gzYnFKFKuj3EvGhG
IQ3QgYj9WBGWcj03aKwFR7f79xR1m1PGf1Ud11ZeJ8aLLFw2FDo9Ezk4S4Tpnrw2U08sYOUuswhr
sfV7HUBCCJ67c0y5nYrhOurmxiu7A/AuB53JuhGJejT9jHYuXA+azhBhlZxOLbzHnETPOU6HcTeA
Sh+T8BdjL70njC6gSG2erqvG9xI4zd5oYRqLODzaYb+OJzJopZngnxPzdW7brcyM7NgxemaVS+te
VPWeKUGoW2G3BpPAOy6kMp6qbUELqzCWXMCovKECPZMY6s/qApM0LkGdZVIhsrJryTNN6gdYRJ6m
0dU3SWpWOC7cq1kj1VXdRBwHORGgu04Gw4aNRsUsmrEOtzcIQsQmOJwa5AK4I+mSOfm1lyXHjOw3
+pkIlWOVrLO+pFVWvCK9GHyR+/jqHrZb4lNUu3SdtdGnnuYMOG3gCOwyDDyp63vFXbad+UtG6UFV
Uc+oytycemN40yLos1qbz1oz/HIdbluiEyxGJvy628PdqkxfSoXZHBqV1iCjWFbZSPgttaxHmdge
MyKYjVM4zlnlU+Nria0zz5Vh9YyEwBacnRBaPil6tPHG+VtPcOcjCwb2inumcipVslXyt8nGVAKs
0K5VtTODaDIClfBBxxp5N6rh0pldd4pM7RKVXvs65KhDrYIffarvnjs7K9Y7lHICUJGxNWj0IceO
TLLdsFszBpBhFqswQQ5gJ/q2wwqAKDw+xOaipUvqhaZlempveR+xjrZlytoTU1abS4gCHzBD90uN
4dF8AoAs23ub5sqH2iU73RVPuP+udds2G8ZtHRVCfySxmdyuehb/u0N65bjW7kmXK4deHY6lpmI+
wSR1HKz5ecyH8skhy3ji1PbaG/H95/j3c+gLEfIdFVf/co0a/GSwOcBW5W60uNeUjUEmEJhIdcIc
GeGUQAvApFtJD5Fase25KRMoiuo8/hdl59XjOnNl0b9i+J0eFkORHNh+kKjU6py7X4iOzMVYTL9+
Fj/7YTwYDDyAYfj69m1JFFl16py910Y2qDlTbzNz3lly0HvGrSSIFZ9m3zzLBPBA5BH3xAF1Nw13
UdYNt35g71Krro66mGa+nwBTDafQgZSTLdKJDzMBpOWZ0ycSAXz/kvy3oY7acEwaDslI0QAD9Pib
odn3g6aCx2LjO6597OYvMbfgI9vyngsObHK2/Y0TjP6u44ttnQxdODbCg9N5n17luGdz+l58FwnW
fNGD1j1g3H4TZmyFeVW7V6Z2saPPZ0IL33oF0M1sMgRmM0mAU8X1thyMsWP7Y8BiCOfMSLd+h+gx
uVtc9FwpSlT8Is0QFmBCwfAMD5OXLweDaNg507cYha1NIcrXZLZ+hePZmyKr7bC0oFOXJsL7DEl4
pFDmLxgxNepi8HIgi3qBjpzb7wwFxGbE3NvZS8chYtdnTRMqZtvfwXyruuKrsoqj9vBzKcGXapQE
vBM92u7ajKQKMriNLRLyvWm1JLT5NRmF0MATeERyaqDggnmzvLnYO9lbAAXuMOoOSYBuroJSIMzp
KzQImsN/ZzzW+UjKRla8alc/J1UcJjPdWse1HrpFEBDT7fDvmFXRv5qt9QPIsLjsMXsHFtsgyU58
UTjcNm5NDmZj6/MMOEEL0CBORARV0e56YLvukKU7G3VK76m7Rau3xGWIPrgICseY5BkfqD4+ShZA
6BvbNE8v5j67tyhL2+o39ozoQJqxszEFmIEg/rHzEvgeIAo/wRwFhv+YaIcI+wAqz+zHv85oTdsh
xwbvGOKnkgmc+HH6EJ7xpEbC/yoFrGamkiG0+tJugTgFo3MNZYGyoKq+ne7VkeOEtLz5bAKK92hm
BzdE+z5HlDqikzsJ+RANf7StbSriYTBRZ9AEi4puKy3/sifjpZrJ40XijRd5ifaTGK5VCXKJJLlH
Q3JC1+aKj+xeOfBg1ZnZPz37HsRGFN65KvtoiXTe67gA0c8CH8nxNU5W06H2fuJqsg9xQacpw31m
coqEByLuRfqVx/Kx9+TBGZbnOUfZ3HSlTWcBpZtoSENwyFRb0/OISSWEOnkyco/ckT6jgqk+XJ2g
zK+QvU0++elYi4jo3LvOZG5U1N5llkurLmsORCuzuPhg0oMVHdGpmQgEYe7bGiP9qNf3lTonD58J
h2nig6bEfnYWGmPSncJcfrV56V0Ea27LUuNh57jvAzMA2rhzuuY5oxrdQcM4VCo+R9MUtnlESjMr
Q2qjJAQ4k9rwrhXMVLe2iz01FUExEh67N2PDs/DoC0DVJN82IeLRh2zyzuTLXw8+6bEUX/TehuAS
bDzG3tnc58b8VDeY5NukYL8ZeUFfLvAe5gxZCueWImq/nFXNaX30YigxNXrvuY2ox1OAZRsPYTbN
jJq3Vkbp6zT0jzNbJ+AXefQTs9nF2jtULFuy5FyEIx94TUoSb3mbS++qQhKrOPSb2a32If74Fd91
pji1lXX8XbQ8JNqrsW6Ylw0uAPAcxUW6xn42kXeMxD1cGpNINHa0DhUV7HFRq4exBaxANrMWnnkU
yXecTF8lXacNMZtcY1ScSiE5Z5lDwyqaj6BDcibq4m4pYeSa5iFTKn0E7HgaOYRxJZttqsZia0cl
uwu7Eqie4bkHk3cCmUm2oEu6ilkC04EtluzmGdwJ+JQzvS97mzfAQ/PiyVEtMdjFu2nej339UCsF
JoGs9a1PiDy68vXCoExsZyJUK9afKHKOZpMMex1VFQiu9s7Jkjc/D+CIs0ltuk6di3Ysd2X6Matc
7mwbOIs7T3dmimPBigbUzYDWqEfbg5cVR6oq+sDs321nNvt+4iI1kG/Nqd+ZJpwlI8Dd5+UPKnWw
LZX9wdQQxEHOF6cycLACyvu6Jv7Jz7qfNJo3enUTYhlDo1jTK8ywmwJolcjk7kYegUi1eDPy5qvI
ZrlvHahAGfHe2HrZOK9y+uIwiCBiN2NzRcvpLsPycGzX6zd4MG4EsFryLbMLM8DOKuRj4ruXOVBb
1FH6tynbKJRigJmivvLV9Wc7XrOdMBBDwnVeLKu3N4oQU4gO1rfui1ukcz2NRdh2cxJf5zaNvWrJ
buzaLLdJ7O6NWL7wJheMS9lrMSclyCS8d7OzXAH2o1/mC7qGPACHpYbC3WJgxfV79gKQ2bC5xjZF
/QkqE/gBkegQk+q1wgPi0xBBBXsqFTPRxWAjZgnZy3aoHSoPhgG5hPRG8JHVRkG01YjWM8d7CkXk
ZQhq8sNjmO66bbwTm/qpqO32bOSET8A9WFRxWXM7QXMkVH3SlwGLlIUgzlHeq4j0maX5rOPgdyZj
4AgSEZUb9KjZch7otAE6TGx27vx9WXR7iMv+umi9l9yrQLeoQ1Z9xkZ9xbP63vyB6KE3qXDZYGgq
uc1q8+zH1lWR6cs5Hm9VZDWkzvcP4IBdykXMPHxyvMeey87YphhWhhX500AD63K5XbwRNFDN7gpA
4R0bHO2RQSgyteXX2NUfw+xvfCJO9rZCQF05N14WjxclqF3XxwTTvsyN5Clc5Efm8ZVbi9OFkzbh
YVNfbw12DGqCwr4eocksI9BhWhMcArt4yyenISInnE7O8Lh09ROmszJUHeV/IhqTeAK/v+jY1SnM
3gmPA9oRO0APaBud/X4iNtWE6cS7L7PgtrSTsBpxsY1+DdPQ8u4RDOMRJCppY6Tzy4qSIkJzU/Q3
o2U/y5jPLyiNIwPYC6GfO5XzhHNOmVExG+SlkaGEyPF+7mxcE4YBmqU2v71Ld2lZgQt4tBmBwLqA
oxMuhQOt3ipe2ok0HXgwu8qrnxRnxTpL6mNeNMFmBLziFSmNXBvTWd6dF8P6XDCM9U7cEZZC6PGQ
UPwvTsxCvVa990QTsBZ4YITBYCPGVlJA92uKrfSzYgeIJSE2L+d0BAxxdmCHgQ07LmNwLxIcBdLw
lu3YuQkvRke36jsYZg1K0Y5ku5audU7vlEQH/nE3BMfGJuXZMTjS6Yyggd5/KcXdSL4xjwMTEzPI
0e62L/5K8bGG6Lnr9LtuyAiSPd3XotqD9CVk3H7oiJu400WO30nwr+e+RBzvTIep6/XWJS5BAgdP
83MUEe4Q9XMSMoe5qWMRbafRhFnZFl9itFlN/Xg3+sULewY3chwIhJkTN2Mrz7Qom50TyBur0Vd2
90yauoCsN4RBNqKL98t9PKTvWL0o+0V1H9Fw2EWZd6VXtW+VTu0e2ulDX4FJCgobqWdEV3zuzMsO
gGJEitUhiC1ovKV4zxYydWzPOpUDi7muxYmHkGUls7ZRIr/rpIrYBWKgiT6Ldd/FhzgFWVnTsSp8
zMuRbHGYRQZX2B1wOLhtTaHGXu0vxT1zO2xAAdYoo6gedRVxIrDpRy41tCs7/ippC1JTQjph/vHY
TNZNBZ2LwKf+yllysV/oo9Plqw++RY/YzPoZR9PQ4m3u94ERBOQjz1ApMfEbDjTtaBrzq06VV91K
Fydjvb7JJmort0OE7ae1e8zoUBUxO3vSaswFQKNEivNnJnEaILF5jBra8pqJ6uLoj6zKgVXdNbjj
yAWmauxJp92RA3Au02nP2S8Px/hDmRGi1yrZVBbt12oBY1eNoB1IWQ4Lj4GkyunOiJLxx1TCqIiW
PSGzzwXgD6Iu0PwrfVeyScPirktCLeCNkZBzLqMg33UDIZIiKR6Vz6mtBMU+Wti6ATXCnD4nAgNK
5MFhNKW67XPj2yxrA9+IN21jv75bjOqyH8W7po22raJ03mSBuP3jT5ACq1AV8EhjZgqhxyhl06Vj
cYxZMiPb7De+h/OfJFwMHUXMki650NG4tyRknrog08Y2s9++g4QWw7XrUNQ3afILehJSk+UvK/nx
SGDW8KSt+oLiTh1lQGJX5mJvs2pCyZLU0XtTEn1pqludkkcWm1ju5izbL9gxtxbh1aBe/VO8blep
yTenYzxSyhn31dBfi3S4INTwNBj5dJvO0y/JyLjpbHvrWbDR8w7vQBShzq696TznWMbcfgxCGzrt
VuBxdFM2pvX2gN1Sg7VZOTsV5Z5d9O+p7snehg7QOpPY9vnwmy7qZYiccmcbu54TAo/pCD0bO1xt
UdePDqBKpyCtKSONK4iuGBUxfvDTVaONA4Jlceh/TDN+LiE+XXaLei/qfKZu6u/8SeZn2arLyG/I
yoM4mOZtecWU7KUxq3HrJgkEIYNAHFqp1C9EbLX2cnAkVyMrjRdKTdIS/JyhxsIp1E8Mpik8cpU9
n4tRZrcUlVNBd3ieIkE1pqZDPRAQ3NEh7yE+GItpbhfZJyG/zMbzjDvUPfYiOVa0gzoYMTz7IJkW
Ms6zlF/s2gsBPh6+W6VJ+iEnsS6dfGsH3GZJX8Y7eizcIuXFYHq0ZhI3lBpOhzvzWSSAhFYDHST+
gCQryFcVFwRvlN0RFGV+1TyXCXnkLLt8DlO1D7DA2eFUxREJ13lSL8mtWeBMWbCIxySVscunrKpY
B8qx9dnmpv1ixONpTuEMLdPvzMRzM+nOJwzFSki7MG6LzI2vCMoEkpO9jEFqg0y3Sfpx8I83MbQg
/B1NN4dj61BjE2fEpWYOuAzpQWP36HDGhKmDBj1IEvK3BTc/f3efjLonpmHJYd3y1sdD2SnKKpvU
prZeFwzitvK65N9nmA2bmJh1Lz06snmUlbCZiSUHZ2Jp1rN3XZTxbVmQSOUw7gPjwVG1AbOl46yg
Q1Kd2ua9zt7NpnfheBI1vQQ+8gLrc67cTyfic3QKosuYrMREN9/Zjnif3Py+Uy7+TqWfWomjfFFQ
YmsgFgSAsXLTEckLMkSC4MMncSNbLMIc8i/098/k7uyHKnufOVtsJ4vspIiw9njCGTorxSNnol7o
mvFitmAnimGnbaUfC11vs6pnUEja7H7uSJmenA6cczWf8MxckbmLoF9X/S5XC4kuinxOOs/A6yJ2
EnCDe4vQmpL7fpvFcuuuqVUePfY0xlbfVWRHrIerAdPCjih5Imf1cCgYDZIpkZUcgds1XWz9CZBG
bR7fi8FkayXK0VtbtoSWM64i8aFlEBbn5B5aPbSnXvzWbQq4oIjeyzS5XJra4SQQfGFXIBkSfqup
35hBhMgUoB2bWuzGXH7OxfRAIhfeyGbfdEPoWvNDwRyfEKS7wLjobFqkRUSzVxWK0NSqrrYyFaDv
Clh53TCcyihyzzF1uopS54Ko9TVarSf2lyzVpeS8LFpg+oQFMNeDDclkhqCft9KkaTrMvcESNFws
o0+xb7jjzjqkY51soyb3CbQiDDdT2SEws3f6xTUkCDi2vTt8ezVYDYmpzxzJoIACTjoBBI2phMNW
Kss+N1iKyIPlI9HJJ9aqSatfr4gCGN7RcvDG/LmBfzGSXLSNFeAk9Di7dID23wMVGv2ARm9/m1dY
BheXyaCsaLIYtK5ljbPR4os3AnEchQ/DDTc2X5hl8pXkMsfGmnPAID7wI8Uuwhn0tkg8ek6tc2Mq
cmpa0hibxuJSeEG7ISs1poO87EhYkPilVLVP6X6GM9EC1F2iooLMtyl96Y2MXEq9GiPh4NIfinAL
J0nDoThGJGP4qy0+Ed9FUT01sMSUZWRnbYEWwOnDt1B2KESmsySOcOM401uhcnwwTv4qnaY9OV38
YaY4Kw1OwrrbVSYsnLavh6PlmtfR7B2rtn0UFi1pRocAFOIrzXEXk5H6rtt4Aojlv9ll8FHlLmjb
+sb0s0edALLIjUaBUCq21JCHzga9NULrYKzEVN5lW+X559EgJJ14H9y3+bgfZIt7yM+3lagzBAx0
g0zkMHVuYNwF2OuvSERQyCenx788jAZVH0fsgCkxRrWB9a614SZMN4us3JX/fWfkOLFyoj6F4zy3
fePzpZKWkhSfRvRT5BK1kSew+NOlBBKI+7c1PRCOg7dpEjRZ8VCd+9n+TeXw1Q8kBib1pLdeRUAP
BncRB4cO4qY0nHcmgB+xOUTcdpDOgRmXHrmWMfnWKqIU7ZpPI9UXhl0FJ/Q8NzJu6/PcU7Ype7gz
Bmx8vUGbNv5BBHLOyCEBGJh+YmF6XqzUwIdkkEfrvaEm46Q5N6eSlYPeqrOl3sY0TazzdpgKyFjD
c/A2jM6PlBb70uBTXdEQKSb5EVHCbwf0PTkxOfBaZxtMSHTIzSXZ1orR0Li4wERh+jkdD27dDvSo
IEz0yfTHuvVUliuB/VTwEEQDRvPFjq/Q9Oz5ItwD4gMsd+bMAkZk8S/UDLiFemLGWNoPWcQgqaS1
7/k01oXr4yVt36cCv/zoEuwhILNIPkInKryPGTC3wAFz5v6qYLbDPhJbt9PnguPjYZmjR+374tzr
4wTv8KKz6j0oqOTk9tNX3MqMoVrg0XhR28BLhgdicVGJjfllwco8B1l7aEZxk+sACx6hYruWcM2t
zMcLA3RZ3z9ozM0sJ3HoOG7AmGQLBXyTISBCyXJLL+lEKAQgvQbytza71R8Ksy4txqegxTvYG+Nz
QfcHHltwQ1LCXe7A3Wkj/5NVmV6wvSCMmdm8OkMjWIonI4zqsO+4bZYIykBNG4nSEQPdDYDU+cOG
qx9mumEl6ODaK0NHW+b2/ZGyg76A5SShHahPVfMLkuK5YV7KQBOJVpq2W22QujJGzRF6Yg66PL9I
B0yeOb0wOyVoKRqan54m8TiKn9GAq6ZYRfkIzK079pNuRnFjtdzj0wJtgoxouXAoc1O5a1pa8i1W
yZEp+trcEw0wvomOVTWR4FCAyewGSgrY6jumdJe1zwqr5ZXBZ9zYbYBlLp4ObllVu7Gc3NCi0koH
km9V2oPfG833Uk7A+kFgOIjGFJ2dkX4KALjGD7PJP7QLOJ2KA8ZOZcbzOLNoLRIOBvnZkB/ouflI
LaoexNe4lC/LQiRj9dOPMMtjXq1w7cMMyooXov0aOwz+SLlRxsKkrI9OygjOIiW9vSBdNYhNeTLj
+U5N8EYEop0NwYbbylQv1B7mbvKxYqPoKMnK7YclYTbvM1J0mb53T33aPLTIiYBXAHLqZzpk2n7g
fHXQtgAC3xBJ12l15rhBU8V2dwanH9oa5D5MiK5grFwS8vbIStNt8pnsgIwVvUulyZBnPRjngEEs
Wexng1XAbd3TQBG+dSIffi0cnI1jVXfFePZmsNoyvTEz0piH5bVK3ibDOjkDKjnL5JSslObpc+yr
lK4pBRYIf0UetUv0gmEzgplSpu/M6fcBsx6em9zfrTdHDWyNSVaJkmKarpLqzWSH3DpMnNj3m1eL
7k4tdbqvsvk5LXS/nTQry+hUcPpJZQSln03fvIvLIvVuVhPwOHWXQLifGpI0Qcfv8jQYjosycILS
0y4cgM1LPL55bTBvkLzNygPBSbO2jrwKrK152wY3A/mV6Iu75wQf/iZ4UMn4mUPX39evS0a1UvcA
eb1aXltF8krRWW8rqxU77byyggo0kePt0hu3BuhQxC60nZtrHsKzN7lHkqU0QkBJSnbAZH5U2Xct
cDujs4jXNoLRTPtEcNRebCRHIqCPZFnQUz1AfsK0PxiZhUaSMhFNFfRV2Kz550TP9dCpijprxPk+
JGv8FqSArTEeU93YwLUOHJqgZFnSPzTQaegcgSheLLWEcp009sazKOqA+Gs6QXFXJSejfiqKCTQ5
1F6LkokiCsqIzVCGKc7BbGE8ZwsrienhnF9EfxbMF+ehJDd2jIvt3EykURb3cen+lsu5JlQ64CZP
6Uxu2yTwgQFBVpcjHdqE9g4VtrGpG9kdizK47ESvzyO6IA7qABfp4p9933kxFx7xXDXDLpNfhgPK
L3Cb61EIIpZj/ZjY9AvqQT2TYEs2ecQaQ5Sg2rRlFJqSnolHO5IBwMgMClAHgme5g4/24eTMl9Af
fPoxZZPrT48FraMwGYcMdgEdeVfQ1afMyglWgGvLl902twwlEBL4zncpxaU/Bf6eHg/chBbHcwd0
IVmccGncDxlLxOaSIV/jclhiCDXnNCVsssxTBRxpanKQ/37B2rvw/xsr03o8Gsb8k9jtS5a4Bw42
9xPJIbUVES/mwEJG+4RbPSgTH3hb4tIGn46dH+mQgc6AcJUnT1jH2OVB8miWKKDmcVpK8hQj40Bc
iQ/71A6ncri1c6u5NXTA+0naU8mMk7BYfSCq71o0fbprKg7C4xidfLf+mhgRGDMjqyzxEAVr4M7F
cFNlyzpRncAHKCOkfuGTilycTId+D2SaE9VjaAV0nL3O+kJNJ7lIrAdEGOy6hWk6MEUjrFT2lUzG
naqKh8wZXpYI2QA94a8qsKpdT2FW9+4R3cVX1gb5CSn7rnCrG8tu+7Abku4YSLmzJiBedfJBKpAH
b0ZdumBUN5Mb+Ughca6TXbdS88mT7Imf7hpA0wFSfgZZV7G5GBfaMZ4Q5Xwm0Cp3cFdf53RiBpA8
mYBvt7okJ0Y8LDONAheRx5KXIKB7WgIj7bZl8mjxEboXVMhn8zp/iXJK9BZxLelL4s1qZzpC6p39
3fO+FWmbdkupbkRElmTdbW3oiz7nAFJN6j3z4S2W4s2fspxHkgF/3ib2rnHT+8F+qcziuDRpfoko
f6ujnXCQneQksvcd6Hxj/Bhs8aba/sbJnedOUEgOqU2kJ0FrZJlOkkDaIf1oSAAQLWqfbrDAiLrZ
zq7QzApmCZ7UHCSFec2YYAgtei67lAtraqdCWKFuWrZc4jmf596tL7yR/0Fv6ELI8SZt0H/rGC7+
4ka3matolAFUAgUHIVNM+YM2fWaptDan/ikKaJ1KD+1xUOSvTUV2RVY3FGL7AD5J0qLl2usWNk6X
N0TDzytTAjLwUKSXMkXBTog3C2Q7QYWAQ7J3b3w1MGlfTRlWYwGbdKrXwKHxMc8vsQuK06qSM0AY
xes5zc7St9Ij4UgzRHABpodZBCjGF4KT/ByDZNDrDkrza0wIOiI8NZjlM6kpcHNTmkblK5LHZj+Y
vBJdEdTrKEd5fhzJX8tu+lVzfh2UQbOxyvl6QAIWpm1GE1d8Imgsz1ZAUjUhrxa3J6wO290nec7k
QskbMy2evQd6ggFoBCbHeYZ4kegovxpv6qm/XQpyGX1Kcpv9jvJyKXeG4Z7skrFuk92M7VrczPHj
YOeHfhjsaxdOk7Qsd+Nr9ngzQSfnpu1JNNmvqPJj1z0Xef3uJQRML62+rSLeUjmGTuC91TbLTYNU
MyySfm0c13zBdnCMLPEbjYyArKYNBQlGQHWhIMVoxRHW7aV2HwDQP9caDtMa4KkkhyvVGLsh1e8y
L2mojNNl3xdqr3RvhUuPINnbiQwEhu+7fhgI+7UWRqgp1UJEhk+ZSZfWIv4pNGrErnqYIcCNqLeQ
f2K78RRxBOV3xpQ+TH3P2jsomPJViifK+ZsoFAqPfnrU6cK1W9OCkXCeC8slI3ZmrmivaDAPpNhM
kN8G2rwUT6mPDo7WthnaHt1na2Zg6cdMP5zROPVw0JEh7Azb/IyJkkoj7811oCkOPr2EwX82adUf
asnosYKedSFVqCpZb1E0tHBRuue6CkoUrSAjYp2G3kp3KFA4E4eJOnkOILQazZPbQC2BCa4dGCg6
iy7KhH3bzAx2Jel6G59iJLJRrUYpk9++08fMtj7jcaazZcMdbOpNCYiDfF80Z810l6bjccxIWaxX
itecOkSae/V7UxP8TdQKoRi5+xOP8n3xycqpZMp4j+NzIkq2CDe/vKoYyG+Lnk2gst2vOXjLwF5Y
mGlCsFprArz1CK43204ohEIbDX84GcRWmt5q2LIgx5UkHvVMBCfwaCGBDhm5mNix/CR50Y4nQ7bL
E7veHNqxcVra4N6w6fFiwAha52B7I6HQWX5Zr7lmzDbc7Vz4T/T00Tj2C7emMOiCjw0BJdQKnS4A
IQI0ZWBHOdl4PxNIePJ6yOoRJfMXSu18epoKEmAJc4w4UcC+C4Levevtb7fSvy5fxH4opR+K/Kv2
aeiTWkQsr2JNR+vIwVBvgwFmF4FbziALFiWF/awy9+whEXUtmkpfTByWHOlvq5KBQqeIfopRS6DD
tvckAAPZj5Wxn22Gl7ZlHsyqE9c9tKBlaKyDiGELVwuxuXraOnZ568av3thdgUY5S4B6WfNkRL80
Fm9tq3zgAEv8fEZvWRbuLnOzJ+0y42vr9AdPyatFbBK8RE3cghAuSBWw6MGw7OeEeVCa1mS+G/YT
0WSVLM9ehY+lTmrWV6sms4HbOe9X3mnzrjSr9ow+a5Co5zwB3ApF+hJ/NDESym6WioFb8qR0d9Tr
guKXZ6PV37E1w7/molcZPBq0Oxv326+ND1Hb3n5Is183s+rDYJkIx5w821ULZ262jquy1eQcB97J
xRd4gXAU2H9kUv87NJ8b2bb0D2luQzkKoNhedkUEPDt5c1zjdeIEsZdD9Yzc86ELzB6H2H0guna/
WPrXmoBTEUNf7xyFFKXmZisMJ9uhB0H+I0++5/XE9rI85euLT/cTyp9SkCcAr5HBVWxPJ3ow30ib
dir+ZPkCI75icAgGoVZfs/5Gb92Y71e3S5LNL4soEPK89c7IUBRSllmfUshJTikPSYyoqw7OCCMQ
L8b1BXU+b6e60AnxgCTSjNxbnDTJEFh0fhuwkGh0jCVMaXtd4EnjWKJjq/PjEJRvDVVBOsXnecnf
xMKSZEz7yn9rLY7lYyQuAjv5JM7ZCr4aJc91ete8uXV8K8RLbL/zxF2M7IIFDCD4jEwGgwskNdcU
RmFWt59SuR8dyY7ji24TAvz08ASt9YoxfVj7q6CCtwg3WY/qtWm4CprjgNu1Z8g/uVNsS1QHbDJU
p+Zh6lEPi52tgn1ww2xk57pAWQtxR+Hx3g7Ozo9uI1qZQezcuVMXKlKKg1WVICdGEDo6RwU447R8
WFlPnv6NbcagQ2DPm5EEnzEQJ5llR20lL26dsBFM15orw4n0rUJ1TRm/sbV1SLzpMe7yC5Wj42xu
tTV8W+JJEHfEarJRab7Lch5PqKOOvJ/NmDPKvEkM/1qr63nmCPT/j2N9rEr+89f/+Jr+86siozKN
k/7vf/2XP12lX2wV1W//f/7U4ae6/ih/uv/5Q//ym7u///HX8U8VfvQf//KHHYKvfr7TP+18/8Oa
+Y938c+f/Hf/8k8/f/yWf6SxfnyXqQrTDuvTV/8vaaymJVxpen9cLT7qP1/kn/94/RR/+/NLlf3l
T+8fX0n1jVGmrkrIvXn687//mp+PP+JY5V8CBqC+yVFZSiFsglL/naBWVwYB6DzP414zA+fPf+oq
3Sd/+7Nr/UWapu9xqAiETyPR/v8EtQrX4gNSpJBLpNYMWoKHfdsL/PUd2u6aJstL/fegVk6tnsMg
BSacpY4pmwTwLXCYFKRztPrTBprjjgNlruc0qQOLwgr4Lg2CNrZU2NIVP5ozyDMSEGbOVkVhcPt3
DqxL0JaKyfWhJrYdaVW5yXRwmaalceE9WqNajokRnSpHxftGMJ4pi/4ya4LrubWogSjJmxiFhNVM
vBO2A5EZL6IfP8lVQnhk5uSSupC/GCTUdPMvhjrtt3Nb2AQcCR9p4njrGWm35wdfKufRYQqB2htR
DxvyNi1pbS+J6exq0p6cpExDNVQ3zmSUnPxe5rhDkYYGsOa7AaM3U+/q9DU30jpEyO/mNOZkzW7l
BD3beWxsmcsD4Y6WI3bVmySw9tY6JMBZh2K6BN8IjZ76htA3+9vGGEXSz/gx9gHDLvU+zuaxsswb
U/sulLYJXPQyYbp+1gsithwMo1z2bs/gyE3YxMqSYZ+HVc020FMz1J3tK2OxvvSxzvoXvXpB56VD
IIQufOygyaaPvbQDhvkUDFoi6TAw+FwaGZKRya43nb9cNuW4t6P2heg85qRsd9kV5x11WKKg2Hkc
lNgkItivA33OjvZB4MfXog6ugtbHspqKh7H2knOhtbgxsD0qd1qu5iUTN75RWBek1N0RM1sdY8u5
XchPh+HIXl5p0KurrUnqRl1yqsOcAfqTicCuNBk9omUliRd7+t4Nmu+0p79DqYmeRKLw81OLGks8
SYO2Q2QSw1uL7NbW83Sw+iLd0+7YBRoY68wOqfrT1NrnYczfg5nzV2nNYo9FmswvL5guyIW5TBx9
qXoDVfXkn7Va7I2vVqfX6NxrzymPaQEUrTVHhDM4oYKCHW9wA4bHYuiZy6YZAPiEjjFKhY7M8V3k
9+31TE7jP/6rDYDnd4iiM4DPYvrVA7MvxyFjXS7sneQ90vEGlW8QWsXHYpqtyJmau6PVeUQF0CWF
jVwdU9t4rtFeX+KJXDVlDcJDs6DF1TyVIwBx7bAd0LP8bYfmQG4gnZ0chC6D+pWtmT/XaVdziyUB
YVdvhdEgXDfiz4XctkjhqXUT6Fa4nYkrhyMOqvl58ZzrtDUfbB/jqP4o03WGUqnfzsnvXH4vOWfE
yN6hcHrmdMGY77nC/V2k9t2IcLalR0P35Rn3kL1ZZlwc3uxfO0Z+FyHyxCu5lWaNpbM8OqV3v1b7
VvAypAMtS+O/2DuTHcmRNrs+EQtG0mg0bn2ewsNjHjZERkYm53nmXi+h55HeS4epvxtoQVDrR2uh
BmoTqCpUZEa4O224373nOm+zYeDeIT42c4RqnPJdV/lTWtnrDIc3VtUzJwMk5UAvlbrE+rsguGkJ
cNBMX4sKHTJd0PDaQq4v46LmdCJ3cWEAT2hiTeg4KBGY/a90npxjy9CgyKgY8ynuaJkXrlyDtA5h
4ME3+pWacAcOljntmmiONmE8vvZanmPBuB+SHgub+8JU754r7xmBdc0yjFuDn5vtO8BWRAqhZs1Z
XWhjfnX8Wt0XQbl1ZgMjsA4/IbBTcsyvxycg2Mdu3BxT12DuZpFV7jzT2co4iO5qa4j3lW/iNncn
4yAcdSmz+tQ5TcSNN8s3oUOrYyXTz3mQ9WUofnJLyVYSQMC2jC1M4YWJkSF/JGvCwHDJbY3K+O0M
5iPe/H0WLnRWI95R5/SJV/DTql78kjs2B0WeN3k918uEl+keU5sxeogD+ZjQGU+Bxd4lf0t7xLgK
MUztOvtkF/ONfx63bmICUvRjakMa76NIIpMGxPZDB+WvaGRoFgTr4YEY4bAOSsbNHRO0zvuqVdAd
CXJFxVeee6QcLX3npf7rmJXrfh6OGRddr0Cdch0slJ46WcIBFVpjoowijPjiphyxxrW+PDzd+28S
RIjHOXlF8tECWzI28kmfRmw+AUk99qn4ZS56c50Xw5Gcz49AoaTexab30iQ1VpncfaYG8zlxpzdr
BF4/alRHb751PGNxYT6SGYYNHBA7jox7v2n7g4iXQVWtnnIsBAGH9xJCLKvyTKNaZjzn0aQ2XOkX
e0h0GJe5bsUFBgPSYv9ZPqCj8d1yLSJCKIz0c1i6WaIsPzlRz2oXXfMYN9CkDO7SxJKp7sKak7ot
eRoRHgzcyM5u8oluemZMk5xFh3P5HTL3LCtvl7jDxbS5ocLFuPlOTj1D9UTkEJle4t42e30gAL7U
s2DQggWNpi+Le7CiL44FxCLN36qa5zvnyDwPzkYKkLI8/+tpop7O9RoikB0aH21CdM3JO5GDyUc1
LNDyjt2UHsuA4GCHJW/T9/U9fgj8MyIEj4+aKTODTlPfAFcgKUYniY4lGFMkSZdtyhQGgqxZbl0d
H4NMmGfouR+mdLJ9ViWIFyFxtsaYnhJt7RhwVKcMtYEDf3iuNbJ/Vsl37FffGGQwJnQHjNrfaeh/
GzH2c0+EdAgah1aO1LmYFUTdnOamWWP3uk8cwgP4sREyO5DbIXNZGooZbXPFoPj45Eue9gq8xUrW
o7+JfPpmMgYmIDvPAPg/OreKGGesRgKKh3qgsQsqyEtEb7jvvHiYqzcR4RPsOxlXKONnZtovPIPB
rpWLTdmUZycZFSVEWNRtCMGHwgv2eUVFod0WuDQovsRBHd0bQNUvKXFyLPlF9TozNsChjz3UbeP3
EkE4TfEvOtr8csea8W7z6vo9+Yd+X2s8oog0GTNJ91SN9buHfV3XSIqLqMBU+nUMJSVwER7JaUDT
76ruC6/le5Q68kL1DzIrqk2cfeBcUmcG9s2uEoAtpB9hNgZn4eAHM/k03WVx8EYJBqzm+Q6ldh/m
+T6lGXE3jxYMbGZge1ynWEWWDwH1csmIdc46MPCez72aqf20xLoSeUWha75PJtoMBlqmrLHw8XtD
mC0VXa4iJnqxWI62/RQfzgmHHHrH8PJqvI3sfgPVgR3YkTp+MAf6Sgc9fLAje5rrYSmztYnaiVQw
r0ab4m/q3V0Dzaj1kg+LGeEmaTh6zE2TMPb07/WiSwg8muXIUMIKOD/P0iTC4zz9z39pQYpjAAaZ
XNt7kx7esXHrTTdMP8lVHxQz0ENQgZV2QOKvvI7j2WwLXmkHo3nGGAU5pFq3Cpo1IgsQYl+V97Md
kQVDgjdFdVUtncZFICmogJ7r0alYD5O18GEDQ89nbxLoDQ19rZRU+WQc65aVq9kpc14CEyV0c82t
1c/Mx5YZQJVHRzUxWNADDZ7G9EmvSrHBk1WuQjpqYhqPZGrR5zdfs+J+6prvnDzjPsycC9QOjkLN
tNwOmCGW9ZZ7LRtOjlGoKsCupM5bGHIXtyQD7O5idcNV8LuvcNW84CL3NnnclLd8gXirCCgCj7H3
Jx3QcCB0kjtXZRDvDeuVSPaEIzx/0ro8hYZ9MsbmCf/HI35WNMVfLLafnNHFWmTC3uKs8PFn8wCZ
27aI1McUNc0hEGJvBZR+ijDZR2whmYudspRHfyAL5oXW3u6GH/D6LxmpZky8wV3zOgy0f7Q270jh
UKJlK/aoKE3bHTXtwYFI7y9sO9Up0s0hBElvAwo/ID0fqQWfH1NYS37PEZjuWN+VP4lH3btzkB6q
BV6N89GxC7WPWraWoIZGXCvvR2NiPYHAxJQ+Hs65wFGNqZVcPjgS+BbeFj8DtoFOP/SNpFBy8T5O
/lbTPrAaMbbnk6q3TOh1/xpTZUs1AH94wzlE9Z+GEs+W7o4BRv0xvrghcuMreI0duIWXtNCPbedc
l7BABP6/6BwaielOo8iix/hkmdhzdLB2MrkzM1keyrAl78ihSDrSJbn2c8obm8jz/EOTWp8CK9pr
Bs9povfGzMzGDmemF7rdVJH0VoUz36JGUSdGY1MEov/OVgoMu2+d6IVGXbFga2Mov3pkXjdC+IJK
lP6rto0FHm5dyyovNoVJuxd3LQoDjUwdqVo/lDqguw0zNAU8APk7hwqOuO6JXymsEwP7YdQ4YAzG
mWsqMYRr4cAVx2WB2NwYZyca9noaRyj173E139Xco+7bzs+uLSglxjv3oporVkIE56F+dk16ohvm
E7s0bI7C7V8pnoZHwz52SmT2mvpT8WB1+x672kbEQiMUjWc+HCZTTj/dOLbiYufVORMVQd0NMJYR
T9K5CYL8UDA9XQnDfaeqrnlLGU4cmWv1GyowdNS/GZAKBqkQn3W2OOPtB9ppM4LK971Q6d4mzkRD
F7HGdlS4DTjmUB4udo1qzbvCwAvuJ5dK2N6mTKnc6chLnTmBIe5Xn4Hr0CRiK33g03DCHtWfJ7f/
SUVct5vy2Obl8551llq8KvHeUuV053KoVyNaPPrVhG3OkpeEJPq4cB3o/PQBqsd4R+Kpw02BmUFM
/WvnKHrvEq84dob5VIpe3HHqZS11MfnEymrPOH3uVBlUezX1j/6wGAQSeow5EHvtkJ9IyP20Jr+/
9NQKtZgUDSy4yOzKPlFynBy0Ex7dntthLWkyMnPqZcJOP9ULmobCbAo+nCAgbTsEFzui9Ilhxmmw
mQER+pLbuk6fURg/2X8oF9TFLwAB00Fh6blv3kU4j1dyhPHWahybSmc9nR2DEIcyI9j5dXhqZEet
bhZcO46QzH54UB3mdjNV9XRLifbLtmq6Atp0WAk0iIN+Mm34OqXdxgfyZr/n5VLpmzPHREx2m8oO
oBbkZNmiN1z54R3FdfEV8QrTILfSzmXbId0lNhFi/Oj1xhGS2H0jGu6AmWo3pBmxa4+wJ/jvNfNk
+gVtoW8hrVBR15i8Xaup8IerLJ1rkXjy2AjxTJl5eqQ7FQeZz4TqanMMbW1+CoL7z3E9MpRc2k/5
7BTWt17q8zKmuHWWku31nY1Xca0zvTxfZ7X0GEX17n6yfLkvvD5Zz3oEoxSxPk6kHO0sM8/QJsjx
gVMZAiJJqYH7ak4fwmGct0wA6d4JSUoVIKd8wRFlKXeGf04Y2I5GDrEcSgvMjHQFZHr7HwOBxFl0
YdhLIDuZ0o1VklbAZ2CTfdmWRiCPdKLkAwXg9Ky6csLkqPw7dnRr4+EdIAvVr+IYgUzZfrrr8feG
XDxcaT77BQMl3aefMjyWAy08iujwxjKp4OpJyibWSSf8B5EOmpI2vNPjgrjxtfkI/SLZtUL+HtiA
6MrOnoSTf8WkcpzAevf//LVMANDSw4duGInBZcQjcKK/ECLh4X8dPOfdgGMAxwaPnxVTMQKD5ljH
EFdcd6TBryiOswlPC5AGTedB8dmGmoYDeyMNjl5pKk+zVc5nK/WPMxf1a94yDtEZ70uHI46+gPw1
nZEADEatTBodwkYelulYOeshHt9aEnHUDOmVT/KEHFpS8X1JsPZ59NfW4BBg+W3R8riJYwdPdA7G
qHGf3dJtAFb00Lz85XpQ14fAWEx9tToGFlBGIUAvEXjq1/A8aNU4pS7XIWP51sUB5KfzMRiph9Po
iVpC/2/0iBvWesJMI1a+R0fWaHDz1QN29TxLNy3QkuhPIjwmipROMU0rAzXEVsnAsR+HzexyTNMt
wohVNNeSiRsDYH4+06I2awx2SpzMapyIriW///xyLZsL9CjGB10RfinpUF9kbUxjems8cqqdGvr1
nxcdezrNRzn/LZzSR11LTP38zuVIx92Er6oSHDbCid66XcM075Nz0cPoY39odV+dm5gMDhNRIB6K
/lvL+S0R7oDkYXSx/DjfpEOVbWavOlSpYR/NYo4OtSkPQdZtVccwMYGwtmOst0PJcO5H17yVjkV/
TwyGpuR+P4fSR5w6D3Y/YbLzv7I5+0kyIzpU3bR1c2+5Jy6G/14CpIg8vSoFKkXn8YEtEVv2xWLS
H5OBj/RgvGsHT3Ulsd6IKn/vqaMrLPyGjbEs8sU3sKpV5XU3Y0REGYz6ZnrGNXhR91OyRPL/xueI
v/E5f+Nz9H9OfM4/P8z8v5tU/kdGnv+/TjMJofy708z//l/T//Zf/rdDzD/f/Y8hpveXp1zb8Rxp
aakUf+w/Zpj6LyGFcrTnCI3gvEwP86L+M6g0/zIF1i5hSa4rpm3xTf+YYUrvL9tzbMaaUlvSInLw
T80wLe38LzNMy1aWZwrL/vPXwe/5tzPMwG863ZXYn/+2k/8nspPnTIlSKffRFG372uZ83gS7wqFP
2S7VzXBmyYXFeUpSc+dF1hfgsLs5dp86lb8QEPmYI1C62HDu4NJNW9MuaFz1IqwrDmpI0aRQROyb
WUWPJJfhH9jlRrc0Z/p5466iUEJKq8U6ijk0R17zYFVceBwgYStDPjqNm+CvJBsbBOWPBQA+FudJ
YXo2GSIYfZsgcIcVucbuLZvyo6zhqEb2Y+Pl/apo9L1anHgO9pANushRjHVwaAWmM3DJGzGbAmlO
7TJr8QoH1Bg7M8wD5Q5QTxpXMFIef811/jZFXFt7vCG7sDbzLSfofCEdupQ3rrmYn7kEEnzMMfQr
2EQbO1liFFo+hEj7544y2wrD7gmzP2RxOGXQuSl2xM4XmQNYg5BiSwXqCWfbuuoYs6ZJyu2eyjBT
W0+JjH+a7m8rZSDmN3jEh1kS0wcGfQ0z+0S4IXUFIX5eTJE2mxojwBrXpo2iad8zj3vKwtYlAoMq
1Qn1UXQquYhksaLCqTWgh+xo4yzXgw7Bc2KATFC5VgXgwXqqTtxTYIG4o3G0XP8lS4o7IwZxFNXI
63amzoGDiVr5433j0Aie2dQdutRIUzIKXVttGzln5K4mrHh9du+Exge0050srXFnfYIPCnc94cl1
SYB3XUMe2NJivlk6fu2hzDfjCCYcC58f1+lmWvynZmw+94kef+QTzjAzPo7ZeBAnO/WgpJMj25fJ
+CGb8CgTrJAQzn/Xk8MVtJvBlXlotEG2DxvSqyVL4iptoFYXaCtWxwwF0GtFRnBMuQ+7xQljG9dV
FKXK5h7Y3cyo87nJZ/4uF5zWEyzvmwabk1mR65pl9ozqm62iCrIHyg0Xjpg/yY4LcA3hgMBoVxCW
hps59h9F058Nr2J6yaiZ0KqPuNnd9Z7eJuFgPnA2p62QBBux0n1pE6trGbQjzeQEbJAF9mglF6Pq
EkhgvI3MN2i4L/PPPE9+aqh4XEb9Zyjh086YyE/KlCJyORSPSAuf1phTqmdlMOs1+QezIuhqQUPq
iSJr/B9eQjthNyTyguyzx/P4lGR+x53BoLeQsEmfi10GPHkVVEVHFR1GyFI9zk2pcGICiMkiEHnj
4gQmHbqyBwuBKnvznbikR5s8fIQRG4fdgNdrwS8wONhHZfe7NxkLxmZ5pyTguaGBZhKEZAganL7M
HoZNQAEzBaIsAFVPn7vEbPJsGKl5jLzEWUvzAcADLsx5nl8gEa06p8WEZnFlnuE4jFSS7tA58VnQ
ZhhXdBGnk6rWoZLdabxPl+l1YPnDJgmrlzRobmoRouxMYMwGzdq1mBDGuivWVg/CY2yK+3hwOkav
BoHGTv5Wbk2fefgnm82vLgv4MTnIT2Jd7q7159/NJLJNJeG6hVV+NhYTc2UZ8xp1+Yq8G+ITjLni
N0mztRZrm8B6SER2OkzzQS1iHOV0mPRzB92/5HWPCFhs2o5ix4mHsbHqZkPlcKgSrv+oGSEqX+gS
uezDdN7xrc9Tz2MM4XGHd3Pcyqy+0433mKW5t1YlRXV5/OzZjFSAa+M3ARXnGD6zETfb+8NBSUxw
AYl2M4Ih2CDQqyHEJIPSotyUgkcWDpUm3dFxG/s0980x6NB+VFSOhPHDGYxEQSktuGqbaN66ImGf
aP2E4zvBnSw4K0Cl5QkhOQPq64AiW68rOEKb1Kb3k/XsWQT8hpDeZvKzpesaeIwmruMEh6wReK0P
fmdLr3ZrH/qDUzeEzQyA2aV/Sy7RsO4tR+96M2G06dcfOT16G6mjH00T8HDEE0x0SWH05MIzbsz3
YZ6njcxvwsNPmRrmiB42YXWvEeGRUYweUkkr6BiINMr7BGJxCunazGJ4OqjvSBcsDnVBka5onuiX
dte+EMTCTLxJkEbB3bnISdo9Fn34Q2HsQwcnpFaZ8dmqwLIoo9059QwDmLVtJ+caCZHgbIP/bSXI
aqyEtIw10/vNQsdeacth9hZsC0i2Gx5674xrpV/PI99r8OQ2M9tMOrTVyjN6/AZ4m4UBk2Julv5L
AGYROsMI7HUtZwgJQSzk1SkbaNOZuJTpfBt6+oHNEmmyOY94bu4GQo7gJd9VKONn1/aePNkNx75w
2BvQUCjRtUYo9jlOalKy8Fi8342ZHBtPsahC2ySmDc91sPkFTJoT8cMCAToL5Hvy1J3YpGV+n7m5
cQGFufHWmtAtsw4+qdX8zq8F77xBs4oa43dhDDPrBPnjKPnRhvKpCZp1NFGtnfcAwLSoftY1seAy
tx5DtwXKU3tM8/1+0+unmZEef826nSq4q7S0MjxsTwQubGLcLjK/6z/k7F8bswTRNtbhBP+ODvA5
OtIuwbu69JwaZbevWpwZ/ijEwXWTD0S5ee1rjWtKNk8D6Z01Xj+gHexnZlIwAKuKN5lTQrojDTvc
yOkFR0wgVQKZLVEB2C4WfPKfxCZnGJxqLJYU2tGyNUZh47FI8FXTfXqdx+rbMQZ5ig3zlFWj9RAF
NoFCMRNwTATztY7a85a/23MdhCHFdGQ05xnrt/80Gs0tC5wjTZLuZRCR/NMcsCmYUTWBlZwMOk0Z
om1ZO5J9H9sCp5a1svscPSNM8G9HTbaW9pu/IACbMBm35TITd/XX2DY+vNWfud159+QUNiiQMEsM
Q2w5+R3CQvyc9HRX93i8UzxivhkP5IWt4Ir/5kzygSXrEDnAYJM6rx+6bIS+40NjaNTFLlznhgcm
O4U6s4i9+QOuYOfq+M0p7PtfMX4EtnGcNvVMhjrKelLnjcvomvzs0aINde2FMSGkRj+poQ72zCle
kN71GXrxxlS0188Nxurpj3jJRsW74MOVuXPDottrvwEu3gPv+Cb57u6qImpXt3iZG6QDU6mgc/Jr
Xw/RBYicDWxj1UAVEB6c8jDctR7up05Xr7Uh020+mdXGTdN3Q5FEAyuKzDkm93g7KFyIeuu+AYTq
CGsdTN1DyjGabGO7aUPsdHMpNw0qL8saNPo4P80G1FZyZsbGtU51EpU8PRG6XBXBNYyK56AgqcC0
800MBKz9OTn3AfGWqRYfNc4jgFCQunAYs4VZePnqRmI+cecvUy6Ux1BfQNc1dz3ZWPP3khrBPvac
9zOu9lQsdkyOEdmgbrViAyP+CWJ3cr1uZ6a6X9uLzqwoGCHcaZCtmbCmtIOlt0SP05UiREd0vYVb
7m+jPF1+KJ/VyntryDkyoRxBw9ifvmo4HNTprSQOupoHfm+okneGzYeZjx4l7PAGJOEccx4uo55/
hDhbMPPknPmd8OAbOMDL7MdcCygFI0ubG9gvjuux8StGMlZAMFLme3pENuNQDzuPINg9GbcGhOEP
1wEIB1uwr+xiF2KAYNHA5RGKJfWd3IH+A7ZIpQF29ofOO6b1j1TEr4nVHZzQfLdB/m71wAFwSDWz
cJjWc6egZ/sQg7TSeivEmZmYvvvzZWiLR7dKkz0tG/4ePMyxSih4afXEEHKuroJCAPaOpDnJoaaG
wTxjXZGwD4JXW4nsEqfJIVKA82RaPZST4++MEPRhhtuld9RzW8ga2EPzCLlpPEfWW5YttOYq2VUg
CXdzyiWnzKWNyY26hX4aIK+FJ8P2f9KBMwMoUd6ly+zzyH6wdiymmhRBaLAwEVhyeBcZ/RQJOzGx
45XZY2orrBeQ0vPJII6272kgcLNpN9buemKsCZ2Dixvoj3HTT8ZzQjqLd9HbxJwcAWB6kvk3Lzer
bIsBYJUMpKhA7wZG/D7l9i+VqZ9aQiosh3Ldhaa7LVV/aQX8u24UvMlh8RX3YpPNZHQcGe5MzU4R
mOa0rLUE7z3cKy0Jt0k1rOzMKgZ7uqZG8NYnIxakbvpIsYCt/zRBZQu8lc4hoLfahVVUfwUcD4+q
w+jFec0fsvaQ+SSFC67Mqt/1peIM1ZO2zF2OyurNI+VLWEVCV3VOsmuASk2ULbh5u4o6qOn9cBgL
iCUJpfdcHQbI4WK4qcp29wxLd4Vol3iny/QWUNYIEqH1yoR76E0FWEWI0NYgBdpyW5UGs0ncAbMH
/9hQv6m6oW68Cj9HwbNrVTxfPkXEjsslj9oaay1wUHCl/JUUlDykVFdzVhCMgH3wpw6EvNJ+tgfC
aRO76J6l+GbMh9mlrzgDkRDpeiKfyc2oJLUqcpMbzPVvQsnfhJLV34SSvwkl/48JJX8PJP6ZeJX6
dwcSt/9Dqorv/teBBEMHx/I4PitTWab5rxMJ9ZdrCodhgGNzLrEYFfzLQEL+pW3KZDyUA3JYfOe/
DiQc+y9HgCPUOFv4Zqm8f2ogYTv8YP82VOVZUoLTU4J5ieCP/rcDiSW1vpydgcMa0YKmEsAZouTR
rKyrE4Bs4/DhmdbejfqbGnuug6kOV/zsrzIH2xS7+bNIZqrhApujqs+pu9SHiZDyNRL9Ka4tLp+N
91xDUNV1e+jL+C2saAMrEBQTW1ukG8yr55fBKUkAE+QREYN5T03UQwnvvbEAZ1vAaKqZFFJXvQAS
1GtT2Anee0wbXt5iXBvCHAkrI+erx1dtFg+qNn6l9u8U1gk+xt5eDYLAAM478rtWxUFlsblUyfxq
+mSbLfB2kJ92JmHlbeG/WSnSKKcyWo5cE10kpxZoad3BurDqsMBvJNlI4FLks0i0/Pmi3fin4eU4
PEfFK9k/OkGJW65EiYzdx+UfWpMQB6aexyrpYE7A2Fi6lxRhgmEiDzBlC9tEpt9q5pDTtPIwkjgO
hvQe/e6MOrvALwh+99E0b21QrkM6/zCtkVtMeUMKvXU651DMRTCfAgDHM6OJpvBTLDTk1Sn6XJkz
JyTAIpzumujcZuM+n0HkBYqAEXevTzIsWBoMuLaltId9RcHXSiAybYFjnB0HLL9nAYKjc6XYSQIi
qgmItHC42wV4v/iQVM+i8ndx91So9DlNrH1se2+lkYCo0OihHhph7ya/lNO9e6VzmdIIO6NaSHd3
/hAQxwtLYiFaAW1IFjw7oXsbQ7QbApkqmXusYGbiAw5bTpO87BZgwzhono0ET69NYmuUn63u3iK9
vHYfYRC/8sEgsp6W9yq3PpO3hjT36whvu8pLqjw4m1I08K3abOswFDEijKBtGj+DoboMZftaos9O
Bhdm38soxxQxYjATjXG8Gl2+LwvCPLZdA8XpprVlqaM3Akmf2zi7r5Cr4tei7m04MrpZ5BB4IQWW
0jCtrnnY/Jgc+TDlFf0thKqjNlAUNcGKk9UiEBnFr6Aqf3KYfskbdCXqfa5dUepdXQEyshSQAEp2
bvAZPuJ6+jUkIe+u479C5f+eizDcwmc1lfxVBMVza9zqrOb6W8N4QQk7ll1773n5C/o+0xNKve7+
fCEIQDKydEI0RULBbqk83oyWkAiOKCB/3S5d2JMTZ+1Ta5Fh0nbTbyljGDW27ukX+Kg7C7bAESWX
NrHxFRm622XeJg08zHckWB6Sjnz1EFNjUky8ZFGFAJFUH4HqPggO3aq8inZtdJGW8ex33f3QtkQH
5lM0utdYeM9lOeN5gg9ZAS3azktg0TaQcMlg4MhT702Y1nc4Ny9ZrzZeL3dzWdwny32qRmtKwDCf
o69WdMHR0QS19HyMMSOuUea5ig9jfy+9vtgRDJRPPWBppjzFaQq7z0DmP3DkfSovQwJOPZx0yT4E
SrxtkoRmBSEu41T5Z0mE+6Da6lIsVa5yqXL98yVSuuT65D02PW9cUYu3Xqf31HVewpK84LDty/Sc
W+HPRoXPYP9rc/hSVfYuuM+btufyzAbxzm3Tbz7Z2R0O/eroGRVXxjx3t32RPyc+mZICo7ho7FsV
ZbxcebquHQjS2VS+xOEXCNO9pOdJh+lvCwTzxdTqDCAX331TU/AXvzRZ90xT42+v836x6z0VE2JY
kjyjb90SQ57rKfslG+dmO8WT6bZEQAKMqcNMQWj17fZ07iBmiIY1aSqe6jzuVu7gfQ5Ebzvx6MPD
G4tvuMHqVhLVZ9xI9GOUNRtFV1+z5M2N6SkITfEReg65FZaqFaVHb3UPXqYT40PoDc8Iy/dxVb/U
dDaarrrlrnhOgX0gcl6GObkbFXUzo7eTIe008zWs3BmtQJxzMLOHmgfLr+tiZwYt92V3QtwtNokM
anCbdbYPEIGlm77BPSIpIeAOzF1/tTN/XJMOfrZDvIx18xnv24zFAz9vRDYsvFXhfAaF8EbnkrvO
Kt+7BWbywzTljmHHS5S5H5ZaFpuwPlNhBpZsXLWtUz+I+dDS1LC3WPqzsvyeINLeucHeyhwCuU3V
HTPzzipJoIHxaMKQpapzqG1tp6dMw9xNA4hdsUMktpkdogfezoqcaj85FfZcr9sUFX7/IXKJUQTe
SxUD3krK7mBZnT5k6uKk9NV6PrQpjGkntzAPQd4mu7Lqz2hxiNyTCQwgJmTWF+WwcbMIxHjAAmiI
H9Vkkpy013oA1cRAqvWdkzvGUHSd93QZ8EbuaK7gyX1ZbfRN4IZplM34AiH16g7VbqpNsgpNuO1c
1lYT/CCbO9Unui/vw6n+rRrs+3TRfLGrfzmDQHojzQw1jomJMYHMajArAsKd2VYMOioAqgPz3mV4
nNdm0n1NhM5WlTlQLWg91JL9jnJL+gu7TRQWd3gR78OaRKJXPo++d+IXlceMMeCq0F1I5wrbDmCU
cJ8kKbMPXhNl1vvMMQ4dfYuPHVnRXdfilg2BOGTokxl6U9kyBfLfy47lLnS/fKMNL7r6VhAzV5T+
2D00GpY0c2+Wxl1m0hNTwKwmE8gPOYbh2UlHYzcM9qVkLL4qzAJoOT5sy7nzoSg7aDMoIsm1wtHL
utvCZmVKa0bIdtS4tYjebbWWJAB2QwMtzIvoJa2Nt9oCzGl0VFdF+a9xlMW2y3/6tnywdUwrjOxA
Q8OBcWwKPgQ1YsC10Xhwr7C5mfneHKFZWME9Z8Npr/v+qiAAbMuyumXZXJ4blDhjcpkqFHqtCKWt
JaHDuSyjy58vnTYoTbamf/yra+SnQPc+H5klCduy9Bhl9Oa2Eych4IQHE7z8WdM1kaeFf5un0btB
ofVuNrQe0DfVnWuFEgDgQrqfF4pp4upTb6QjzMl4J4eZkfa/tERLe57OrRDQdy3az5vRnJ5c0OH8
/+Mj+z5NsZ5+ti3bu8ZRe5nM+pfWQXYAc9ZcQ484tE+56jUyQr2L44JUFdxb0QLHTUWa3UHt3ppt
j2wuMkecSKzTrTpKzs2lC1qqj09az9Y5TT0Is8uXquVAVQchzCj20D/mfkPW8qSSdjiBGGvkEm/y
t0FrzxdLZg9lW76ZfD5w/NLNM0fmtonG8ghd7zAxnT+UNHas+lRl+9bOwmPnG28lHRkcgpWzs4js
3VPb5gNE4MCrsu699x3nOMSUGrn1fJAuaaG2l4zOky+B/5Y/HSVUEd+LLPdG7bF3iNxwa9W9e1C9
fbayfE++hWq5BSZStH4GJWpyN/ZcdttxYMXkf0VljUbiuQBwJvIR7J8OC32uLI5N5odph0RTPTLZ
+cC7J8diVevmKUhbein9zFlkPzZpWbCRMIOa9HtnQ1wzrPrBT1S58XTzOdruL0E8AiUZK3OcmBQC
14c5As9TsaWZ4nswrTc7A4YGF4viDr9ekXc4xmqqeZZdxTiZ37wx3BaoJlZ1LUjJ5DTEh9VMthLw
ge9j2Z5Gch6ebVznfLwIg5S5MVpU42Zg5b1qurIPnkT/P9g7jyXJkSzL/susBzkAFHTRGwOMmzln
4RuIk3AFJwqOr++DqJSekpIhUvtepKdESIanh5lB9ZF7z+UaYbTM3HswSHAZn9Pkc6yFGWqsfusu
eZ5HfOODflEORxUQCFy1hEXnTJ/pQfhz5H3hQV7cByr0YICDFRAOiyO0LX/XUT7zXqo4pAk5tVUD
Uhjg9cyuA1WCwE8bPa2JgkHJw6PN6969B/zIjpYAom9lOa8iST9Eg3p/MF/9MVlTViadg0CsFe6H
r+rbjLoHxyGxTcBbsb+7WxIy7xRBD5tJYvEsfLHzY42wy9VbBs2IYAubWDzSlwOVsb1NOpIFpwkf
U8p/Ho/8PqT8ZeOAxYR09ziQOhJEk18i9lmGLZQesYPNBzIyoUtwOWKXiC5MIKwftG+psZFw129u
FNOpk9VJLkjg2XNVQe1qB2ENF0ozDEpQ7gw/HjGsET8WcVEPLDhm2Ed4M4x8mxRvpTZjRHX8V8J3
CcfLwBwZA/3W+gmQhMFgISx+MMbT36zfDSeNs8bEDLjNmMrnYVJ30bZp2Yiygyj9aty5ioXx3E4U
zNod1rLHjsjLgBC/EJtBfdZ1DM01WoUdyPg0b/du6dTPg31N55FSs1XNCWAMeShUEnGDL3j0GL+L
Ojm5cMUubI++x7nwjpNOhVhzrsymhnYJQ8RdJQFZLcSV+vny4hX2iHV1IS97JBgsdFTKXhGQIUu0
KTm1WQ6Mb+AlnvEMh22hjkMxjEeIBc2GkhssxOACyZBEHu9tQX+ZsDwByaz596b3ErPkPyQY6H2x
tNRt5SmXYA0AR1X7ocX+NivPwIzkxLu88ucjjOJ9u6LumAbgaWwT70BzhE4+dsgwMMbECIivucPz
BD51du7+5VD8czx6NryuqjE45FAsnAG/+AF6BuhYtZzPf76YyoVR0bQN5kJOcj7vHNLGtGBnSWKs
+h4MOCH7mz9fhhY5Gbfpng7677hthz0JD7F7+PNbpuEbh6K3rkZaYSQodchUk5xhr/dVg6UQQhUh
0bCTaE4B0jmnFY98+fOFcqU5N0DMm0j3sXnxBcI7nn7rrc7XyMfeK47tmspdAnG6tzMPHRdp81o6
VwFiNOu+Fml7TwYBm7e9ZTXimptS3nvLJC+Lnzzq7ZarpHgbPN8/y3TEdy517srcftRzld/DuQzz
9VfJQuKMhztwLxH4Ua7W4pQ0S3/GlAuso+n2fzaSyRi319Fka6EywH+MeciuNOOLqHPnWg/NFChs
iMBZ0LhgTFxWh+Jk5AgrZHbT/3Evrj5GQBMnc3U2xtwB14Si05njcV9if6xXH6RaHZEm1sho9UhW
q1vSTb+n1T3pYqMkUu1jxtuHPOJr9Af3BJqkoXZTO331YFqYMbELSfD2+DPV6tTMBjybJeZNx3O2
rKyDeBE3U+Y89Jg8pSCqynvx4q/cOVc9TIK+O6b6/ETL/h5jE+VaZBeGcdTHyrhsiURU2xFbqbv6
S7HabYfVcdpjPXWxoALmBHyD3XZrrgkMHcGUGzclbBjrqr96WL1VBTZ08hPkMCXS6nS1eNL3bcac
BA8sZrr8QK9yWxTmFxDuqMSbTjN9ik0xPxBtf8Q57h38Aa3SqPDz8ajMsfd7Ehnu25kgi5Semu1n
BZiryxsoE+MUZE9uF11MTXk8y9EZ2/GHh733z1lcYfiFuXGk3w21BSewgSWYpJb9tHqE29UtbBpb
D/OwsbqIl9VPLFZncYTFeMRqTDrGOHQPEQbkvMMbAxC1qQHKSm6dWddfhMeHH6jCdcHEzA8skBjh
a84wOBcYnVUc13d6bcMfHdznNgYVES39jZVdDEzSkiFWQNX/6q3+6QLpyrI6qiu1bVaHtVd3ZahN
PuOeQVyK1YdNAMt3NN/alnFDIO0lw66dYNu2V//2ZEKkVvFH5mH4awzmWY6eHltM3xy+D0QfQUNa
/eD26gxPsIh3q1fcWl3jCdFGqGxHTowIT7m+PECpMa/J6jbvEI+Yq//cxojOJ6S56bGmz8gf0RHW
t6zj4cav/vUqpo+C4OEG68xoaDmZmDtyZq7O93j1wIM36Q9j1ZODRHRBYaqQN//VibMVfM4gc/XS
k91MkjL2+hmb/Z9fVKvzfsGC765efJqH23l156etNyBpxbHfYt3H4JXCdVnQ4hpbF3M/mj3wxAju
SHVlvEe6hzf+0lcegKviewST5FkNTBSxQMEhSd18p8thx22UEEefU+VPsID8IqlOStkyiDjkwlEH
XaqX8UGUxb5eOQX+SizoQRdUK8MgAmYwrVQDRi1kJplQ6/akb1DkrfyDmYOYhpv/LbnIUcJWO3UP
YPEIwcmjR0zoL236xEKfPO8M9bJljNlBSN3baUPymHHiOm4P36RK6+PkkFtK4lW0N/vMYARaBspj
ETumDkk79Rfc6/ScKHGzaAQ2abXe76NMfy207o4ZdhvkbfaiFeLXlPh3ccETgARC0Tu66TZeMKcV
TR1tYQqUO6/+6ohiMbPHeU6L7TJ4H2C1kKZ2FCuoms5sldn417SO+cSbbVYQxwuLnjcxiKbQ3I9Y
9uqoFo6uVvjXSBG0Z7DLDofmzVjgtg/+tLWr6nYwdIQc9t1ipD55Y/mRKd+mq/zrOMl7aeSk6tg6
UIEObWuLo58Bhmnf9rpJ/HPk2jwD1bElzuYG/bJnG/klhlv631uef2fLA+Puf/3hBf5fIXrXj6Ua
k99f/2d6Hn/+H3seU/xlCINmz8Jd4usexo6/jSf+XwDjTcu3DcM1PPef1jziL8tl0YPW3Pd9PCH/
xM4z/tINWwfg4dJWu8Ky/p01D3hA/V/WPLgOQQayZxJoPjCzrL6Ur4+HpJTtf/wP43/yrM3xFE0Q
JzsDaP9IZ+sqanM9M8K8V68a3XNAaseXZRDxZor0mRhUWDhcpt3wo3eQSGEFbUq7R/seJ+OW4elP
AjYXZn7xYpb9b9eEaF/ELdoUyBIbvQdyD02WkhtgJHhZe426SAtPD/zGDsmT5XHM9+ngiK3XcEB2
DlOkZaFv1Qv5wZOX0x5ZBDLmxY9idrOJS99GNAhKKIVe7TnxyOFP0KQJBNVXKCnpkfnDo8WWIrmD
CzihMHlSRCEjH9ZwhA8OeB0kPMQk7tJZfUxCR1leVHYIBmql36g6g5jZtyrUPdLf+qa6951W25M/
AXrPsC5MbIVhPOL+BGTSE5BWkUGx6Nq95Xuv4DYRgXLGbeIidYJ8Sh5ASYMj9KZm14MR3uXFzmp9
JJnWEG9HYN17GlzaMJX4e+Q0NCcwh5fuUdldcxwJzABDTaoWtfsJQNBRS7xntXApgAV29p7/u5vy
/FZwCWpTd8Qg8dwDxLmpCup5+20R4/xSlCT6JMuPGaOctI2yxarcf0O3L9EJxU6oN96dcq0maDPv
mHo+TCsbSGDikLkIyAuMnW7viI39sAesGXyA7iCXciVmpHtEvfO7cJFcJyS4b9paZ/rheuOO9ikJ
fNDZpe3KEFQkGAwP2yvKy9AlNngDtKW4d5KJCCa3uE6W/T0Kc5u4o2B84g9Ba7jgDmctHI3cBOO3
0AAo0kQTBr8FsrhuNh5Njd5UGGIMh9iudogbG1uvt37S3ArNu/ey8ZNMN29XGiieiVI/DMTwOXO9
HDMx3GUsnA5uKZyDbft3CU8hXW+e71yPtJ8Mf3Q7F7spqdxQj0H0NQbcaeYez3Dn5+2SSh/bjOx3
9EL6biLQNZ4HjxQzedRK7WmNgBwjiwgkKMZBrlFFMoBZAit5ksZYhw0KKwfHxL2Vx+EYU34jWLNC
vffOjo8yvk5YgJGfzAtBcp/JE1jN4HILuyKAHcuKP6M+s5z5ITUF4vJurrdxz+dlvWG50LAX5N2e
knRL39fskH4fE6YduzKrH8mn+aw9hOaMasyNQ1LJZAng7WONpWZYUXJ8esnINpgGzB9EU7CK4CPt
GBuvEkwy67wJuwSYmZUzWmr69tIoln9JB0UijQtkz9W0d0bKpIqFJ/ehT9frXwdC0K/1TP/ckTQr
fTsNh/IZMHoL3gWzUZ7blyhuzfNolOYuWYl4Fnq7yR5PHq5t7ORLhfPFglFsibsyJ0Stpsvf1T68
sMzd+hhsNl6WPVSE64R2RkYcgbDwJ5Hz6fEsd6YNsGo9unBSgX7uP1zE9Beyrh+GDqsHtf1A1FIz
hK0LzlhPxp2RmFviAn4N/qqHJaSS4XcnQ0g/hFNlQ3ayis/Gmq91Kh/jlrllLX3BR+PBL8WdjYT4
rKq8ClqW+9vYxu9nurl9a94T34Mivo/tDdmNPy3urYM1Q0wnwnUFm3xpipqnGM1Qn5DZ5+zOQ8MI
/XkmqyxDiCcWxfrP0aPTkPMCg5wLTL9+acilpHLEz+EolIjdGwh4ZikyeVm6hCW+d8jZYZxAlO3h
IAHk0HvQOfmjzOS5kETwNSxwbu00dkgGtIjuHhQBpx37wAzr0qgUSMmFxF7dxOFCzHKqN9g3ev05
aWoKYwYJe79tv7lXCHHsTCZGI2Me5LPDDkc+qcHutnTHl7qoOwTp+Ig0Jhkg8AWD0zBKc1KaK/fb
AZAN6pipqNv5YbcmhzspvcAoAVxqaR86LOGZ+pVpwMAonFf2MQOY0B4BCgCJYSst4ms5q99NxZGU
JDljH295r8yPpcjuymUmSQWK6CGDnT8kePEiBWq0hgLHypIHYD60dndvd6wDB5dZPM7++eAJ47ci
RLLyum9DK0uiBaqdbBFK5JYg+k77oOdkwlKbP57irx7TOMCk+iKcY2aBsoy7OSsPaljWvDc7ByBh
kcAQwWbzPT6uBH12QdMVl7xhA+5HXGaFheMkWu7coULTbraUw3QpQCkyuWuzexnRBDO62jhluhzn
A5/V6eCxg964Fpv4tE2OTPeIFyr7G8Kc560+8FjDQC8VsnGBCCDQ+mtfObA/FWFiNTgh+hAIYma0
80byGRJIsRsYbBFHE8l3CcF7vddmF/Yv9zJZoYL23OBva1gUPrRr/K+jLDO0e5hEpTXf+Y5OjO38
qGYyH3koq601ZDpJBDi+Rnh0yAbowkzKWhgbPvMkLwK/aKPCHXwaVb8li6V09kTN/GSWjghAJC9W
TWohQPmcdVo+3LjaRJxwx0IYYx8xa5QLZhezu2ALGWCZ2hYE864aiIwgxV+QcJg4O8WyM1p32HCr
7zzipHUE+Fu77vRt6g7c23CMCKDI+QzrdNvNUm8jw2luoIDj/viz/NOvpNtO0MtoP4zoMa3FrgUN
y40odKAR4MQg+PXHjjzDwKvHTUd48MZdCFZwzepgM/RllEfwhxfdTkBlRhaPGCiY2kzmOO0TsuH1
JdX2HuoIsL+v9aI96VXnhoZk9efobxjFttnIxybr1DHLF9g85PUA1YdR1zlEevZwRWKizo2ans2X
Sxh1g0FMqeeefdYKWmqyxSJSdyn4TKjmVcv1q+6qJwdi6FA1oZ2CeO9pqLCroePm6ZvMjpTmRPtI
PWgyvesum8EiXzhRJeAbj37HJtbB8PGQeAh6pY8gHAT9Vpo14Kyy+qZ6I1WlmyLws1xtZvzStNVd
4fdviZO9d8Rn80O6O/IF0UZLgOoi636ZZfmQ+fhYG6O/Nl5/mS0GOrH5LjIMprkhrsiHUZDo8+2C
9ZAnhPkRAlsGL9Lc1HP/25oRTEvxms5sy6LGCiZLziy9VEnwEMtEKLCBFqf9rnYlthXnOfYZ1BnW
GyPaWxvdDeMLV9/YZKHoDU/7VAueopmRWD0bbw4YaenwRqTERzLL6p6sAYDhOL23HXfHMmRoKeI2
CT3FHkLORDFgzHgnY/yuq7V4Rxs/Y2dgijnrJIoNt+BszJVpw7082hRQua5IS6ILXklMuUMCbJvI
g2/2v7TqQMT1vXTz7LT+M9bNuJngOeEQtI6Wx9zfmol3wwCXh7LX38Ztb7MuMBsdaLyp7VmvtGZq
7B0v35tz95mwkONxX3j+/P7FVZU8Jg7047pG5e5y/xZmtK9nD7mBWxwxRDEF6PxzXGrDSQnvwDp+
OMuF+aRlAGHq7LbYlzF7Hs1mquXnSKFWn91i3mlOdecyid01q9wIN91tPFVHzW+rvTWYx2HqP/J4
KLYmM0E8GdDEEgXNp4kudnYCTT8+eia5LqB0342lfSOMIUSLzw2RQyW1TQx1c8d6piHfkQ1hkLj9
GfdRcdEVK+ak6Z6qMhY3aE/yUDN/CNm+GwZU28WIYMHGmphVy69q62T5k6jmLlhG95sV9SvGQWfG
jQf75SFV/bM7Pbiluey91mZfbLxgCXpDOnJRq+k6Yea31kJVhYt5giOIkKml9edpMXpSZSCND5CG
cLUS92CF5TT7a3YpB7J/09k7VW3jiIz3isFoZHNoGtEeUs/eagiHGiNxyuxJhsKs1QYl/YEcbm0n
tLII1oAOP03ob6pI2/nXFHVB0FV5utM977qofmeW6tMgF+I4TaIkoYVownRuePWi5NnrJjD+ClX7
GJX2rvTLd13mb2361U7l70z6N5CCWKS4Lw2lo2JwPmbtF6i3TevHB0usDjZd4IYFe0x66ribRp+2
B0PUZE2/56y7GVrX2k+tc48m5BW8vfeIpOITlVi6m8z8nnzi66InnAPm+JA6mQQXbAFa1c4Ac8kb
JvED6b33WdMUhrrU36HFV3tHO9jLw5g/ggqPKGRTXGK5hkcmX1db7nU9xeCZFz8eftqNVX5zsJ6b
6A7yZL0Tjv3UyvGR/B4nLDg4thVxda4iHNt/TEzzTtWO4IU3XE7YP7ZT+RkvV1L5ooBxpkPUrSkf
ydgeY7mecF393fOpa3qMz+1eslO+MoE7KXgVYZZh7cFBSNLPEr1YHKor73a/lCMNVDudnEm7a8Ro
b3tZNre5T7FZVMlnNMcmNkqm8sWoDeRXm+aNN0cBkdB0xINvvo4sJ/djzyL1zy+zUttzILbHXD9X
xGyBkcxPvhIW8azGg7bUX4oDvKV8PtlRc2ahSlip57+MrXfuuCyzJftJpNNtC2/RcVRVHQ+7cyiL
6aewRlLByuQzBYHOajFj3L+sFELyL4NKMV+38Vwn0XKv+9q+0ThRI/b2WnGYRnanHZRXdlrH2tPb
U+7PP7Q2NytZzZTFSfXpWcS3ZV9fDZHmuyVLh9DqpmPal+/tyi8e2NfEZipDUzoPJli5jQQ0e5J9
9jSr55z0nqO2LM12GNBUgtI8WLI5jIt09mKKvrjkW/oE3iZaalouOI5jUK622Tlv8pskJiHLjTWd
SCWaYFn+cszVsDp09/pqjGX5y1ZZ0ZgMJL5gSIPqydC39BqxJ0X8YuC1h8a9VgWtcbIsfceJsno4
t4vHSWyZlxl/0sa3B21rr5eKll89z3+nIUo2dT3geKv8c5IRCVKnzoOLnRYOW/ZSFWhOR+/dHMct
nftRLvK5n+YXEH+nHP4UjqVPz/qaLJZijA2n2wytZ6Bbw0NCpM82svooHHQixtO0jvawFTcmO1pi
Llc4NWsmE/8k2X82iqTpIy3Y3JmoO/ZlNr5XKplPBQ6wcPEeAb9GW3ADxQtVEUvKpHgX3hrfmgWc
QY7U5y3mTAYHHdcF/NWZhX6/H4drpAv3lvAX7vTcPduNeB6tyAoHm6dRw2d/sXUAgEysK3znvIaj
A157EnxalPvsxscYOLQka6XT9HJTttmTJzuPAOfc2lqzdfHatyxlv2A7+Q+5im2QtQQdDOS4Edzp
3TCcJ/bKdyEAjtpzzHu+S2uL8n+1vLFiw3KU+WFWGriD9Kk4uaQQREue3WJ03/L3V5sY/mgYNVyw
quxYHIzrhzHd/E6T+NWd0BID0ix5nOzLVOVnbr8gGpI7xIA34LXfa3yZ2g/IbkYE67XJ4vdQEvEY
TiZnGJlUe6UvPkZWYsALBDl8cMinIHrQyvEFwtAcicNzTJykjckeYnkfK8Wu4tI71bthtXdRzKZu
xiBYNdAene5WGmQwk7XUkKhZvbD2BkDBDG3Mu2Uj/GRX2xXCMhP2wcYmKCfUxtTYlIOzNxjuuZ5O
Z0wiBqTE4oqtXm1wUNM3L9Fd6xUfrHPf4jx/70u52jEJuO0GH4Gt9THB3Yvn2N3mc3TpMknNle4x
Vf+SYvytDOvLI54rS8rxuNhpFvSDfQO+/mz1aEfIQLqlittlOZy3iO9gO1e3EZjUUgKX2aag5mSL
k+nsoTPi8zrSUvftohXHmtoZAUlyyq3+K8o8ta3tpKI1HLIz7lV59t+jAXKHqeffnUXMNMjpKxv3
DW67U9alr1RrPwbKw0FjT0+cLLk7DWHQLnljUU01pPrhbSxdJi7LFE59QUuVNnARDVPbSVshDUbI
ted6AI8qXqzBRebs5zcaqYHCAn8Yt3zvir9wG01vC0lGILQFeAztgcsojCEq0tPZ4oCy8z0dXXVr
MZ1Eb2JrXMqeQm6cdcmvodDusnr5VFy0mNTlbcx5AZuD4e1m0UjJaBqWyrFTkzmviudEraD22HtQ
ffODjXI4dihiS45i9izuHcuZ54QACrumy+ije2+2AsN67ZTstoZefpO0maN+oROVJgTr/F0au8JI
4muB2ibsV3Xen1+O6I7PfUbQCiZNP2WUk0xOuZeZdsCKPdMBk+nbSqTIsrvT4uJ9yVx35/BCJ8PM
AifC8ys8/T7hrDKmHrezPjIahtWwaSoxoeVzpj33KqkNjMxqjOhR63w6aUVHKA8FLd2AwlvjBkjm
5tWKfGZe2W2DEhPNRg0nMdOulZles7q8qUf9d+enHY80TbJHKZgP1kc22P5lVdFuMr/z2A1nt9XS
88OO3zLu1c6GD2mmSDWEJNM2i45wFm96JR+g+dxovGbDtATTkH/QpbAGtylhGIHo2SfIzOhMcgiy
a0yEftO/xGBpGeywTWMVDDDaJMfCXbezqqdJjfz+qyQyN2C5Du/dveYpzF0DF75RMFXMkKWY4rqK
EBNTA3lR7ao1it6XvPV2f+F6e+gr7q9OIWEybCYfvpbvW027mDEbP9AqnHar5HWMSX+LJktnH2vd
RlMaWl5xA2/ite76V/I096iJ8EIjF6CIzKG45s5+TLLbMWHy7nmEEqaBFY/6U98V144g2kr5Nwjr
mBVjwM3IbR6dy6x9zTkI0cawD6TG2ftZmBgno+mpcaaQXvhh0Vx34zNQQtse386Sma4pSe2Kmb6C
HHlQhN7sbK1DdKVrV19X/PnefRQoZ+f8WiIbEEV30pg/mwqavIyhSvSfcYpLm0S6snpG4XQu0lYH
LVSR2xYqFHOb2qbeymVGd+9AAreeZh/TxZ8vzIKeRhujiGslX9gqorVAeny0HTbqEqZxwDsi91Y0
7Toqj1vaWD2sNf2tlm4czO63qQHf7YbxPRrVnS9Yw0f3SeqfJhRXU7yq1RBik18O9CB785BORpLy
jSEaEIoewUAu7zvDjT/p2DZFOjsPOtScc9k4N+Spogy2l/jBZk+0i4W25+6nl5HaIVrUIS+917LL
HywZPanU/MmjARESM0JV96+uhDldQWS3B2IamIeT9uWOZ9o+SL6Iycp6Xs5q5FWQsXejOCcOyCZv
kbbg27W9b6snobOrXlUKz7XXgokxm2peIFruO9idXNsAuGvGmq589MGMJ4v8roVAjc4+oqZpCVLL
MrZzQ2K4qtwRLGt+bm2k+01ZUEo1vNAEC3PdREBv5OyH5DflyJS0d4uZWiBOvW4fPMe5VYSJMyfb
0Hy9Ib15LFz5YqLFEMl4r08M2FGnnjBpf7jlxBK1HSGOxN8lRdemrUx092sMlEmGKFpYlrGg9GNm
z5jI15IVfj7NLcte/gv0v8gttWaxERlFwz6as9+2aV+GRijwyurDWcuESSYnWgZQKgy4ba4oUbd7
5kCMdjNGJ0yAkq2l3JoaJfskVrLZEn820Z19yepY2zvA0zEFivzpXe7f3I0BP/jkXiKWIj00TU9p
ZqLlWgyX/S/IlWJhM131FuQfwlUGQ+xrCvV5Y3pYEFC6YwqnGwr4rAQDCuW57e+7mjQ5pRHeO/K8
L7TjKNySkzcSfFxFWOwto7jVBbdiifRsTL3i0jrjm+40T6VWDGFeFMRnjPPWJrZmMyevU0EtGXm6
DBEt4OUREpPE4hlBTnHEIBOU0BCJLSRklBQpJNYc/3sNQapVfUfwln1e8p6IKOLWfUV0B/2UL5kA
lqt6fFXYyITqqZU24avdXGxnzZT7RNifC3x8MjyZ5SpujQ2f9Dvhm4RUewzQ8yeOmGHLjFEcF9e5
N1l0niI7KTfsQxq0I5Kyqp0cYgHLoDTsPXdneUmwkKzGNxzchILM+vgVUWWftbrj72y9jnZzracK
PlBT/iqI7WXekAcyv0fwGgWmgk7fxTm5LoRMGQSKk06LxkYS76nDcNGNaNzPZf8LJ4jcLPWKAjcZ
6/RaHVqUE6FdZWAxgKJ0xcyWA5EEIrWT7r1aS42pZvCJRxIMkvuIzEbhj/IwkXKbmT3lLbQCr2CM
WiXmY+kKucUd1JJRWj61ZQ5ZwGMC4qDSdTtWhBU5j8Ac5udxaeWeeARmioK9K+LPw5L5r6WKN2pq
g65lMD5YZEBSgz8LCsMAxC5piOBiNA24g/QAMadeciSYR9sMJXQpc+S3kKXLwFUT2UYr9MRhMjdQ
BwZ5DfRD1ixA0J2Yu37NOZ3LBaLXmCKFEdtqKOedVAjG2r5n/oXK220ovm29uK9U9akm+ai1GqGk
z56OOJPzQrGiI/Kj7lHi8PYfera4Tf442WjJB6M3uDmm+0xLv1THjnlZ8xZ0AWWux4K4pJNNKvN0
jNL5oWqYXytO5nhxyJZvYzbHLW2Y3vs+gD2wZnJYEMqinFxKZ6e50X7uyVSgtiUOU/AaavhpDIOz
RfIGxSLR2H4yfCmaruLtG4O+SvsTdwfCKXJEsMOMl44NZ08+y91YtnFAOMr8UlrUi3bE59JqmYn7
RvVbY4To9xAr+rG7oU0mECuu6sDK8dCM1tmxERUP3Fiw4PAyrICdEpZ7VsE348RAodkst+Dieulq
exN/ZujVtxEOyGAib4RJJsE0LJjOU2S9V1aqngYBDW22zJnJT/WYJtHv2ET+wjrLh4AdSitudgjy
yaNjLWtSe7KX42T1YFYZ2sTTqmE/8GwJLpwDNDW8zUTMCKVU/TaV1LN6exsLvbqQj6KQ8VkIcsR0
jxSHePiEc1dve3dLEli3BWFIrguT4IZ0MFrWwM1pT6IiZukE4p6RK6T20kIUyPwG0nazicw1HEym
cPaEFaGecR9NoYmDXsTE+GbU1g1Z0ghyewDbmp8yxY+erSw5xLP520DRFljTQq1dSHwSaQaqCzz1
ktsPRiTZ5nhpvp2U/b5ua9H+78zGIQ65Iim70ke2SGZ157R2cvATzH1zOSXndQvoi77a6ZqOMax+
UQtDzLISkgMxZhzr+w9OPRPElO9KEqRgeETkB+v+fSthD5btUIei0JIDKo5AMzVogwLSl7RSbZf1
5K6zcivQ5xVJ/MvsBlI9ct6HdCD53XtMWo5q32QpOhM2uIkj9O0EzO/MAiqI3XP3ioRNRAGUESrb
73TqXxstk2H2SbCTfmK+cCWvYLyAqeKajwmrdYi+rdxs70f0jk0sAhY7V8GwmhXqvikBAtkxSREw
2RjyR13IrJMDfOfoH4MOStzFOOgWqb110kELs3kqWNnY8GBAiyD540zMtRc/ptBt2no7kXOQiV+q
GKNtunRINs3qasnWA8hmX+WofcDCsgKdOIUwsfdapZlHbZqIMTaRP4sKAlBcyoesnS5orFAgLnHM
4hTHLlhvfkmaot9Tfq3bU/sfyd09bucZ3FaUx78IUwEcLwG29U627WxuOotYd9TO4n4e5GnKMJ0R
FlMf0IgFXtPqYazYOi1k2bEy6Dk98UGQZ+UdnciyNgSpy7Cu5N1YI7MHGOKHTiXPrcNmGrfLS9bH
CD8NBnE20l4QW0bM1o+7pVk6rlavrEhw+mgKUlAoRIkBSo5qsBXBbghp4NbA5+werF5cUoPcWS8B
ld61XOn4CtrSEde0Tr5bjFnRJNjOagD0WD8/KBsThq3cj7yEyZehnNaiZd+ZGokT1tTjNlBsigZz
R6bZgLCWZc64Xpva6Icyg8NUmDZ+D3SyXpmPXIH6Nmc8sjVYGXEDuy+j8vd6j10vQ7yRGaT/0nCs
XFFILizvZiOZMVWQTyPk/EUa5E/fZxCu8A1sWYV8uqmu7zlXUjiCLkS4/MpCGJ8bLVKS9R5HP0LC
mbsELow1bEVunAS8YHKe7qKqf9cmLh1Pye+0ia2NS76JNinvBHHn03EIOXCxofAT7DWYrQT78kV3
OH3poeVw1PmQ//m9BvL8aW6L9ISJbptQM7ZW1+xhxvW7zske9Fpy4J4WC2Wg/4cd11IDaXmzbefp
3c0Z95YRf/uKw9ty7tFmI7CaTTOIOT1tY0CGSbC3oUfZ9r+VfP+Okg/B3f9HyXfu04+xBRD0/wI3
8G3+C9zg2rYwfFjSglgkA3Xe34o+9y/TNrGHmaZr+hb/+t/kBvEXrjTL5vcQZNp/oA5/o6SJwxVC
uA4BS65pg4T498gNlvWv5AZ41fYqGrSEa+vQFvkp/lnSp/jJUupvLyDE6iBaQHAJRNpD5XBEo6jl
CkFtigA538xjPJx0u/aOVnsjjc66+oPOQJAUAhTKY3WRcr5Le+cmkgU2LRxsgBXYAtSMPYg2rOBp
LVlhhQjnXsFJ4N/09HzXIkq4gECoqEZmBDG5B5zR0XcdAabobj/GtSczaM4smjRBs1bStCmat4wm
TqzdXEu+Cs1dEbsHdbFod8mgTz54dfPQWIQfcmOTAE+D+J/sncdu7UqapZ+ICXoz3d5ob3k7ISQd
iTbIIIN+1kC/UT9Co96rvzjI7kQBDVTVvCYHmRf3SjpbNH+sf61v5dKiLlJgPCgsvOP5CCS0Tqft
nCCqMqBZW2uZwZwa/TEidb1vJAkEncs3ssdIBLcVB1Vwu7qWcNwPzsvMQdbiQEu95qbmgEsM5Vdw
4DX0ybfnCEwton9IORQ7ECj5fsFyXiD2sdohoBlhh1awZnELhHhfCECSwbmprPEVeAMv24UTeOT+
1nXyTOnbg7fEr72hDk2XHIMUDS+gE9EYiU9pQpRb8SRQJpFStvNmZHOK05sueuc2rTvSp2JR+hFU
MbWhMauY2ZmxEaanjmzALhH2a1cU7rYfxbfTFjhNMr5Qb0rQtyrcZyNTbmuCna1MXHiW2zwVIApX
oxGJnQr59OHU7UJnvA1wbAZ1HW7ajgKW2q+ujdWFm76anqSOuc9NaHLSbfCdQRoOO75lzxO9whWE
WSACdBpRnubW2H86+hGvLPEH5I1rWqiXgNqrA5/OapTTpi/tat826qVO+juUgGgHL/rCTajWbjjk
G2ckNz2KYUevfBpSABnl/tNQobeYMdqu6pznPo39BxYoK6lQa+kGdG0MRZWE6BlpWSVAX6mLt4WV
MICJ9nnWAszMJ5GjyHTxfYw+Yw/dnUyWD0bRZJe1P4j1nFo6582gd4Z9GyKPg9pT/JV9logtB+P8
4ano0idpcS06XflN6JTgBsrRonWkv39UqEoKcUmLTAgo+d6R4DdmsRGs5/rGMnUB7tlHoVIoVVm+
gVjxhdVGZFS8UD7yEzj9qUbfWsqLi9olUL3iv/JXEF0gmvF619JYgEZGKBx8IKrZouWzsMlveSgR
+AsMONlOQtZgpgG6mZ9mOs26qff2WRagxyHMTcb34N+UWq7LfPYwZn1OKuPao+dhh7sw1plPgaap
IPhNKH/MdbcFSiBcmfwwa3GQcB5DM3ph6Y2vmUzfEqe+RuiJFbpipAXGgTf/etCio1EhP9qLh9hn
Q0Uj+yRz8HNeVHDp9Oy5FoufdhhvzL6YeUao2wmFM0XpLFE8eQBeJi2BjmihDpqoQBtFDLzkaKW1
Fk0N1FOlZVSulnjjoKxObXuH8soz0TlbEgEJBZYGc2zPSLKeFmeX4mtCq23QbEMt3o6ouD1qboyq
Sz7xihr+EKL21qi+NuqvpWVgFz3YwPm/i8c/ru11d3Ev9KKWQ48WkUstJwt05Qh92YCQAz5Gdtuo
dn5ULmnfLS+R1qS1ON1qmdopbj0tW7OCJ8aAkK1QtKvyvUTfbqLm10DvbrXwLVDAJ5RwW0viSJyQ
8rRM3mvB3NTSOZH7hzy2KTeuU9y6FvWenLcoJYYZMtcfk9HfhU1GAMkYNlghiXZMybFZ0nrvpZHa
xkaEz4kWSNM0VoyDTFTKov3YL+Z16cRwFKNunYfTiRa8gXCDyIkeqoZgZrzBVs75AhY3QGH8iPNh
NnmsEpPaYmy/yRfjbWhFdMqp4l1lDsybIckdRiVCmCFWuR6zs3tTi/TeG8LfJW6xFo48Ir22JVGI
AamNR9omSSKtYyey9q00L4HoLqOz8N4LgewEHNbk0mpufNdxbLDfihbUpXQnOhlzUhotlX7wlfGu
VnsvdzWdmBs4C4KejaNMzmAc9d5kNVfUIw7k6edm6NZBmh+iOAY3EtEpDu3vUT4aQFJT27xhVUcj
MhH9vHJu6A7fVmb06vT+J5L1fUZmvqtAAVMZ5Yj53U+rSxQWr4RvWTKGzpNvnTEIHfwC/3DzXqLe
VL7hrlO7OhfEAeUYvtShsWnaITlI0bHDpQc84qP2vWRYW2X0Hvn9iwDt7RF7TOsGpmb0brTTpk6N
fTwsH/Mdy8afyd21hNcPVWH8VGCaEU36b5ond8vCQrsIqwtnwy37o6fylz74aT2rrWIly+vD49ed
pNdoDK4hFG4AGpfBzR8DuvUM786zrZ84JgdtBWchZ97x2Y5nSb2F8n0xTRXsC5uA8NJmL8XoHIPk
GxPEU0xvdtRar0Uq71tGDjrrR7U8LsIDcu1p2r5h7stv0/TOQZpwwE0RL8aYOjosHdWC01SIU9G0
R+Gmf/j68wZn65vfRzezX/0Y1UIfZ82ZGIrH1o/DP3nYnQBHPurdumHsPEwhp4LjypqbEDmRAYCN
4ULHYfpH9hRo15kgnEvGecRZd0hoboDoVR4UqSRBnBKPRCfXLXSVXmNWpLWlHU6zaMsnUgMi2KaD
PPUBvn3f6MVlcDiApT4L19gNuB/yOz/K3wCPfw35WwfppYb4MkJ+8SE1kyooquZmhAsjW/O106AY
ATEm1+gYT5Nk/v4hNViG73DjadQMjuD4TP0X61bez5kG0jiQaWKNqAlg1aQwa5KmgdcxfpBhPOUN
D11p++7j2Nk1Vkw8riY20R3LL8BQ8HB8uDi9BuTkX8o2krPBXp0iw3lXdeIW89suHryNNVMXmQfN
xVdvnC6hb1acd42ObUCrwTyBJvRoVI+jAkLqtHEup6Hr1EHM6rYeoqfUQxAD9TNE1l3q9+85DKAc
FlCSNjOOL/BApQYF+RoZJDQ8qIo2k4YJERh4CfE2x01bHueiv+Rq+JF6Xnpn4zJsdYskjP3JweUM
pQjdBgARIkSmMUahBGgkHNBGroYcKY07sjX96O8fjYYhxVCRtPOP1o0jcQP8PHLgddHcj6J54nP7
sdODqfFKJZwlG97SpMFLBQQmNSTvNM3eMStyNNWQppg0NEIe3Zx/AU6QnFKITn4lfkYjYOfkkgvO
NfZpgP+0aBBU5vL4HuRnQ0HmNdSsKA2NqjQ+SraApOr8JfO3HAbK26mZeCdU3hHLwroNarwSpIvB
wgpaLaerydq407iqHsgOFnXUUrwoo9G8JEShJwNKhz9gRbONc9aVmEmnP3ht8Z3qiOM8PHUWmKzy
FX/bhwk7C+oBTmpoWvPwnsPWwuH/WmfBB0LyYakF8GYJSkMSAo3yc5ESEdKYrkYDuwwh8HLaJA8H
jfOK8H5mGvAl8Dn3dvSLxNMy0s9VHKHFOjee17/1IMJC5qpCM8NqTQ/LwIgV4MRw0z1l/eMCZAyQ
xJORs/UY8snaNRkXLvcT9YnEnGXWGhvL43WpkvisyBKxf6q5kvEg7fsl6SjaoysVrfcj1eyzxZoj
PIowBLzkbHUByrYmpXEtrybB1jDUY6TpqHjdAqUno8v40AFbawGv+W3FPp1pHxgbH8G613Q2hBB/
02liWwq6zRjK21EP2QlrfsIKayvN/zQhQow7W+jGbTait63J3od8EOq2wv3Ta1aclXPva3qc/h8+
OLkxf6B1l65lxZgUAZwrNH7u7x/tvHEbkEBxRaW8bFC9eInvek2uG0HYBfjIkblwnbvjq6x0VkPz
7kpbEBNhOQoIr9FEvNzGz6Ickh2T5uVNPq/OqTWdo6x+/Tn8UZa453zx0pUgZrgu9DeEv2doEp+t
mXydpvNNfUNKafwcNLfP7Lw/DSC/BaBfOs773HwPC2q95ZAmJyNYaFPG9S18n4JesIAjeEAY9Ycq
mBlVgydALg49Cf1pjsAHLaF/YPDiMWxaB9V09NuYGDU1h5Bc0YvSZEJPMwqNvLvLl97e40WSUbad
BhOYYfZQz+Ad6ghbsPBw3OHU2U351K4YfKtcfJhU7d51A622QswuvKA5XBt11J/N0KzZeoWbhlz4
sWpZK/DewDcQRs+BFYPTUsaD71GSHUAQTwSIK3w179Sgq+3Qt+NWqLMX4ArBlmE+5Y58K0TrX1oE
5At1VQc3nS7QLnyI+9j9zG2QTtD8pwK5fPFGNl5WsSr9ytpwpIy3pp2Fayc0DpaZDXuAzBe4UMkV
VDKFhfEzZb4bw+DLwRTgPsvRf22q2jsoT0szIc6jIxJkVaei936x+Bs7147La82ESNagohU4Zj4A
L/TkSUEjOPCiYNrLXv62YWGuy7AszzHT7dxID3CA5Bk4qeNIF8YN+yxx41vDp5xHSo+ml4Yem6r5
9eIB8xbmHdgEEf4Lqc6MP+ekpaZyUOpk9kg3xqMzdM8G1kquxfnotNpdwTZgVQ91tKtccRMo4wlN
mKvHK+5D0/pqEunsfSrdw6BmIVo2hMX98gE6wtw1L+lY9Rsj91L8tDW8rJFUrjH0AAtlfaJok8Oh
Yu2Oy8kkwtUERnfxjH6bwyrPbPEwRhl9r6ZTsTflVEkDzBOYZ5ZDFautIkISbfrlTKdpsrOcjEhX
yNOEpLRJr8KScspEhpY9I2NX2BkWVAkDklLXPraHvS0ymxMrFTqLT5kI3A+MM2y44jmrt94UBts5
p/S9LNRycjP9gAbhbfXqmc6Ljd83+SWrh/uwY2eZps1D5wxnTqPJ1s3MB7R4QOb52YztbxQebuPk
ue5NzKd1g6fMYjSranLVJTKrl5cgsCJ8JAmM/Mjk83AVVmfikEq8YeD9YXW/SkyAcNj4BpRiwAwW
43/AIweuaL3rY2t86NwluGPPybGg9k7BWL5ZjXuvjPxQsjsOrZ41iLbJkXivV6FKvhwC8vsyLp4N
UV764lN06W0z5Dj3iAVVk1/edIZLJS3ptK2v+evU61JykU3twbfBr/TlezQk0ZmQ6UuYEJSKQxXs
JHaV7WRiAHQ9GJiQaDaJkz9K2721WmNvEsBYFq/apZL1A7wHTrw+UVd3FztczxANfwRxWd5RXbnp
Y/PLJzR0TC3dVAqsZcXX2iauwRJ2DJNd2eUNtJX0noJlfFsMU3X/LkdsmdDZa6ZaqOztj23SJDA1
xZvTxKeJYthhCG8UnqgJiB/OynLbyrAhEiHlZU44nU1pfy3b+TqqCqyANh+14WMVmbyfj2U0XD39
nWJvHdPvEFOwmkh4CFE63WYNTdpm417Ssf2o7OJlGB5IArNtJXPIgbO6U91N5QhQqapsr43X/jZl
DEjTaF/wbLi7cHH3ECKvw6JoTWnsZTMTkKV/KgDJYRJLAmruHvKwYWhelnPm07NB5NNlPU/DvXq0
oobnKqj7IE5vgzz8lpU4Z6LLcAqr8+IY784CIG0spl1S+7dWVX3JcrwjJ8/hfH5MAqxvMczC6Mi4
fcnS/jZM7xs73HSeuIAPem+9R2IMx2FKPlyUpK4jPQFalO4wOgkyy9u2XXMV5lPa1UcybV/9yMfo
dxLHZflU8DIjx0CiMmED+XfDNbTg4mlf+uzt4KmUDrcQL3/L76+zzyvcEfbFsoOTGaR4teT9VFl3
RceHUVu0mnNeal2gGrnJ/esitnF0hA9itM7OL6LfclJfjiK1z7w4he5t06GWQV28g05oppLzl31P
TBb/t5Pmq3B6qM26vSiPJFXVV+m6jXE6BHZxMGMkRZGBNaRoJBfda6drIkzxKbspAwSnW7yiaNrE
SwAHZ7jlr9D3TDQwC5ztFJMp7QT7wLGJHTK5lPUomsm2owDN2Q/1dSTWdKxD7FhGbwQH1yvrk6f8
51qBl4Bd+JbXzjHyqo3ZGoCXPmGcBqRdJYvpxb83gnnYtRtzXAZMtHgBwTIAwlruk3EUKwsg0YbW
tt6peXZTvYy5m14docteip52j/Hb83EghJ5xzgd+j6OL1zbD1nOrhim+1ilFe8Tnvsp8ei7BjtDd
kvPeqRNzO6l2N9fVTbT436mD63pkN++63jZtzTMd4VuTwXKsQkocmpspG06J6s7h0n53pva2OLF5
8XM/3zTCuMw23WX1SCbO+RaJ07OlSc9FG8rzEJFNi6Y9FwZlY3WQrpxg6ba2NX9ZIJW3Pnrxqq0x
T9gkuKzZMNcK+gWF9ZzxUVVQPCOQXdQHtPZHK3gJziZR767yix1rKRIAbZAcwtyP17MhEb1bqLmF
cSvq4n0usg9jtFHXzMsUDsZqGafg2Gq+kNF2R6HyCAodI/Xo4eAvFvkUGOnLUI+3PFxpukM1Xvrp
tDjZ/ULVHwvbfSzEdvCMYOfGDY8eFraudQMS6lG0wUOVZl91DByFam1eo7b9Gmr/M6iDB5/qO15I
1mPiBcfZ75JD6tRbkyIkjNEPKDsvRQ2K2B5oNVcSr2TS7R2jPBv7tIjuYsM5eQ7e79ijfRwrn2hT
nKFTl57/ewH2n1+AeVHwHy7A/u1//O//9Wf5/4Es/v7X/wRZmP9gSwNeHMdYqN3loCL+ufeiQjX0
TX6xTNmmy7/wr70Xy60IlEUA+YLeL8/lh/m/ey/zH6zCXD8AZO6Bp/sv7r0cE/j5vyOW2yYZDHAr
LNPgnzPZ//u9F71iKa0uWLpKhslioqGnyMVxhKVF+zeGiaXgsBb7Z5SQcZtoTl4naScpeudYd3bI
mDBfK6996NqloYnqsWnyrz7PrZ20KECxh3iTzq9U32xtJ82gL9L37dWqIrwRh8RvI5tDoPkQGNgy
g1vTFh+JIsMDgQl9S5xFoW4SgcEyklcPOk5Y+y/Z4rkriwfFavxNEn8tM3WYJxgawwBXSnxldF5t
OyN9TmLxmDYdqf6kvS9rUWwX43aZov7O594l//09FWjKiYswtZDTXDKz2FQeias+cVem5HUP9vMH
QEe4r5zHREo+CdLkKydWD9QfMoc61l52I47ZEs8LrZtPpQLPZ6WufCziTm26Rrcljd5daINuNcrx
AdX8O7ddUpCSfFA2Nrd9s/h7b8mvYd+QYsuKtxbJPVmI37mimtcJp/d96beEtgtQNozawiJ62M/5
q4C4uWsFxq8+vTOKODwVtRWe5CH3mE7Bme6jhHcYcKHiWE7VXWrmrNSaOd/JmTPzor5dTSLoI+9n
Mvw7eqY4o6XYza3ehSfirpukz3fLVGIQ6rqdGdM9Z0WY0ybTN87wHWj+y4ZlLWuDJpouTXY92UNM
x8TZRQ7ApDsjBuFlKjBMch5zlqyjAjB01y6lZhgDKA+z0WGrwYHUgApLlpgELO7YAtMNIDuPdyAe
6Z5RYt74JcvYkb/HqTL9x8mEUjXTlIOq5JBMLwnQ8N9s84Y9YsOiKAymZ+n2HJPCeS1LLExBtHDh
Jc3R8jIYaKhjRm8yQqDXYerFWWT7w6cNJnEztjVLkoIaLjLNsKUME0ftt4H+eB4rHVvCFJd3HJOE
M9MPZsNHqBbrRsW2s/ERGjmErzrqBfcSZz+VYjW3zYQ0H9rFnTB+/24RvaJz14Rapy0JxKQ0cIMg
CZEbMW4iem8BLnhnhi0AhGP9jvl+3/oIQnELQBbBo9V+I0oJXztH/NigTgJAeKtuYI8rGKT5LduU
YmnvlRniYOoIa/udjQGVOq1RbqVTkp3TQrU95u92bL+IZgw4sp5qqzF2bdZx65MC1uHydeCI/LCM
sAGUXm2WtgFnL4M1qH1XAwasQBuxMGQxf9l43fkkB4/UeRE+ozo7XB4Yx0OggzBAszObRz6kKMkP
SQ/8DLsARpM6vceqCRcCc1iLSWzGLLZo15it/WMmRrJAO8pibjOrAy+G0EH6SvvOOm/5qf3kgO35
2dLOtFF71FrtVmu1b80sI36xS+Ue5iZCIU9I7EYlmGOJFtqDLwdzwLUc+6TngWJxi5BXccp57WvP
HHZKqT10jXbT9djqHO2vW7TTrtKeu1K77xqG4ET78WB6YTHTHr1F3WJObW8tzHv4RYHoYefLtK8P
2xJGMbDSMoODWvViWY8OOTwP/+Fijwyr3Omp9grG2jUYaP9gZp8L7IT4qh7Ja+JX0k5DqT2HM+bD
RGFm1G7EWfsS7cIGHm5SyxYj6WnvYk3Nn/YyFtrVWGJvrLE5NtrvOLTNpXXxkHnaCxlpV6RTPohG
SX18jThAdtdYOyjxiu5iLJVuM7OpB2O/rrXfctDOS4pedYUgbkx8tlul/ZlKOzUD/tbkdfqTg4mz
0m5Oc27oL7Bh3KVYPW3t+TS1+5O1JGCfv45QrKFJGPM4xCvq2f1x5r2y8lHSzMWN1sgvep2mPaba
bTpr3ynx7lWcjA9uNx5ZEHu7zkHmCo2SQCIMPsNzkFkwsgYYWpe0wWHtSeYy78FOgl2M9bXRHtjS
twR7IR361Q7Z4jnp8MsOXfzgOiWk++LekHQKlGl3UAHPpFS7baX23ZbONtM+XF+5Dbxdg9Bn7Ni7
ZJIQe12bkHuOPb3Tbl4jxqcfYvDFJp/AbsDzC0KQTEmLD7jAlpaG/KMW/OianwTCrIip0sU/XGAk
HrWjuNfeYoXJmOPjqpqMV+U0BxxX6FhcV+txWpL9wLGhnpFsBx8UxaL9y4V2MndYmnn/PmFKV+tg
jJLtWLkYOvA/lyaZEO2InrFGu9ojPWi3NMcIcpfaQY1cPGyL4VUZJr0F4UuvvdZIRC1OvOKO8BuZ
XgzZhXZmm2gXK9YrvFCxbaveGfcyneuTi6WbkjgHiiQub8yavXZ9O9r/jdc/po7zvtDO8AqL+IhV
vNGecXdSgF/918UCuI4P6Jw1y3enfeapdpznLEka7UGvMaNrBESs3emVLPvNpB3rsUW7gg3Q5GR4
IEO1r33WDveufFIY3nEjwTvBAq+0Fz7SrnjgNCgR2iivHfOW9s532kWfYsdc01X9yaozX3nSNEl7
r9LSVptcu/ANCkv5xUNdpZwtcqxzmDlis2jvfoqJn8QnZK42QfO2B+hfPFUXhHf4HrS22MZAISRt
bqR8IH2wAmKPM28lOBus+MMGasZTR5yA94O4gWF0LCaqXUePKFHAM8TEqIS2mZxYcFh8sBgGFAaM
XmcWeFLda8x6RZiBOYIQv843ODrpUBJ5YJum8w8TQYhZJyImnY1gZ/FW6LQEi4KEiCsJCpKNq0xn
KoROVww6ZyGN7DcWPkaPZJ/WeMG/F53K4EHUbD0d1GhJbPg6uzHoFIdSnFLbtN33yA6YZzgyA0sL
dfajSSkrV/IzcMd2xwR9A5n+h9jQsE9QbK+shHGPNPQKrmydLPF1xmTQaZMkU1tb50/gTP7wQdS6
rFGhZ67qv1mV9I+jsyuhTrGk/Ep8kw5UwyU+mzbFqVSpRgrBDEyHvtxNEpS+63uvFd7YTYVLq9Z2
rVT7tsj+CYNuQm3oKnB2pTi8qLBg78rNwZYY+1dqde7FU9ewTUPNe+hPTYuVpF1sQn1AFnnownS2
m+awhCk/jgZHSF5kpTCBVUdUNKv4RH5Zrisj/BLSvjpTsnMS4G0LF5zIjT/lxColG/Aeuf6THaAD
BbEE7uDuOKhy9YXFtIbDsU0SaIeUOwKDlv1pidlpJV0/YK5qd4WTfFademZL9Caa+S1y2CrRqDSy
C8CNNdVc9JRbH9qch2RbedZqRV15iIztovxX3ZWygXEDhIBHvoF9oWV0KifkmGmE6FJgWnMrYCuY
eTbexCJSQS4zGviYyP8V7n9LX0LBvQypkJi8iZEwhAJHx/lKb+NWGf0vSO3a1TKc/Ly5c/9uR0p0
0wBrdNJb7c6CULkaxLTJAvZPQzS/DlZS7n315M35d4iUhkRPujId4FHXohQbTydiVWA9FpiAT9lS
7Ee/OOa5duOyrQCoQrekW1srHuQ76RAxZ92OHlckE9LUi1lVZ7OaTkB1n9hfCRLGDeJDwmpHlQhW
NjXdwzIfefC1xNrp0cRaeyMqGIBISiHOjo7NdUZSCKqtR/lhX5DLCl3HgdXTT6sxYkfad4QBe0EE
us63sWq+CcmBol5S6lZMdkyxdxsHTDJqVmz3K+L0jeKpq3xxDloCXWT/GMaF88cpiN27jn1j1+bF
dg1c0eWJVmFwgINHa2rgvLbZhOzBuIfvi4VIETWb0MsFdDnWAWpqx7Xp5PYukuPOBybWwLidXTli
1ndZluV702U6nooMZkKYfam5/BqS0uENkn01HVGvvrC3U7lN7B4Gncv+JmvHTcyiZZNhulmNk0XW
DNSPO346eaM2bda8ztgJeGwRYcMVSIhI5/t9xtqIpS7HEJqvUUh9/t+2sCRpd8UXanxea+yFbY2b
cbLfwspAqVNuvmpvCaoUG1MUv8wGbxIc4ioOpmObhW9jSGO1bL3nuCk23Rjg7vP8a+PSD8I40+wx
leE5n7A3mn2wDmIsfLidD+SUTbha6bSRQfM0AGTY0WONWynJbixExsHnB/XU3G/nPv8waFgFL5O+
dmJAekdxR2pdTg6G9h0D3tHN8/tumClBEKC9kyR/cLwi3FgSQx+s40enADkXBxWw3zj7sAF4YIJm
ZDfI31QTOIuuBX4Q4aDrefgvEfgMr4HiupigcQZOaMNosN2f8JnSEQ5HifKKVThXt7NurmUTuioX
rtZGkdPz9XXVgMs3CxZuho2gKiZU+zSLMEdZ2XQoeC7qbMd4JbWhPXGmWSWcIRzcnN6M8h4fBlax
7IC8GyHAVDYNS3wPq54bfPWhe2ODlMQCgMKttIGSYoBwVefVFl/RHv/FdUreDOT1A/v8BuQL6Gdq
KljTZb8q6q2DxxJo7Qb9YenrfsuzTKwpru83As7xpg+iR5/Nls0uZV3XIC3dnO2PNKcXYxq45kwm
RBIkHZVhA5iFNEXRpTyFfDzPLYXYRwOUT35ktnez+1JmUbxbB9b8Jxd5zrxs8NFnBvq5+YLn0Dqn
rjBO0iL/oUa4AuEwL3tiptOtCeKRc761wxSG4a+P34eZNEaTx8m6tjc1FKikYDZ238M47aGB9JTf
DB5CR/HbzOKOvl9O1h1O2situCmorEBliPCX8dFOImnPQ+jCI1E5200sLTsZxW+syB6SqIwIt5vU
6PDLShpK0WNpcPClQ9oxmFRUyjZIhpAQXM7LqTY1hFK+xcV8v+TjhHSyFFvJJnqVhSFw0gAtp0uG
x3zoXtnevRahYnxg37tOexpj/Q/+Xib4PhVsGKbG1CRV1QNqSQLOcwPRnrRnhnWKPwk+kLUlRga5
wP5QHM9ZPVucBqiCn3CQsqvpz6Vuh+0qidOjYD8KRQqqj39spxCah2dRP0CIaCtIQaSVYpf1SNPf
TxD/ApUigzN50B6r5tmX4xrlND4sREmwHqizkuoKZJNQRhZsCzBTK2Uzpwbe0bR73g9u+pg49OOZ
WX9neCNgP60ig2/kIi86cp3AEluTXR/JgwTz7mm5baempaGgu+/AM3dYiKcaXk9KB2+NPQBAxve4
ZG9zafUEqg8Wchwy+0w0y1DTGt2FKX+BriUUdoyhqE4ipqlkwCRw7qRu2sm5acs4uXV9uHHYaAG+
Yl7khrbpHpGeQQFDc+uyE9optpwYBqCBSosD0DAQqVkkSb38OauXbOPEsFp6uztFSfazoFFfzOoY
x3b4nhnnOHyqmW+3oQBUYXNKygK4cIA7O4pEdAhPjnvH5Ozy4i+aq0yj4c75I3UdeaCvqWro9wn1
47EJljDiuJ4RxSHmQajZIW7EZMWv0qHoPIue/R5vn5zjR6QU4I+6Fj3QBenQGolxYPFcqcVqVqku
Ui8SS3IlzD/RQESLrjKRN9NdNDXoELxdT7auZJeScvZFG0cw6ectte2px5ncSKhyH1dMV2fo8ckV
HhBkel363gxyP4XzJaENnkTQwckEHTCJoCuZNgXhUB2vlu/xb5U8nfI13fI4lrgrdN28o1+X1M9T
EpUD3FXuWmDk6HNK6h1dV1/QWx/TX99CrTpVnCL6KJkwkIBqssmH39iDf+ziHqx2+hRVLk9wH20K
HjVfhIdq3AOylq4Xb/D+BYeGZsmVCEP73hidk2uMnLam5k/nD1c3pBEvMB4sJ0QuGocjr1IyfUu9
7imOJze/4CDn2ln7fXbAtMpZNzmO95Ha8eQcls3S1K9mUZukomS1CfjeQ0g4qHbVYxSSYc+Teln7
QfEeTaZ5gAWInCH7PZcPQXfUujVdEcdCGZ9jm857U3LB8WnAUw/ie98NaDjLcwf6enfqACZjSm1A
tuG3ndH9gvpp8PNxYxVDBNQDRkXjPhiuZ22KpvvOkbHW/OvYpzCue8J/JLj6aRCLroyR0nVl/CJG
jMgbGArl8sZOL0LucsYtZUkFN0xQGTeQKW4TGJqbpcNN7VP5AC3fspJQ/xoYpGZXrP97Q/Kf35D4
JpuM/yAi9PrZiuzf/qcOCcH97lviYz8Egqou6+bjH0jZpk2qR3+hfy5L7H8A1vTCKAxcm11EQH3q
P5clETxwz2KD4gEF91m1/2tZ4v7DdbE/k99he/F3I/L/liVQxF2LL2hT7ef6ZvRf4n5b9t/61rqc
k7rSPy7fgm//d2UTOq7jeqbmgn//i/td5ottqwR+dVryZAdxAxxWg3UMA2+XnQcXC3ghteS5v6De
ZbeeRvIYtn2Om+DqRFWxzjW2BzvIrmoDdq3jjzSGd0a//TQABZDJJdPgnxkCkAkJyGyWiNwdQp2G
BGXQgkojeFO9/OwoLbjLZcj5h91yPNSXIcFlNdAzp43TjGUBa1yO6Vo/2lh/GUW1p3FFcIsGDTAa
B5SHqYjPadG+pBZTJLt8Mh6sveuOSL4GIUUQkSanv8Ml+hF3N0neXUVsfYxqsPHlgFKCCzSeHI1X
ag07JENC2JbqWXoy0nM1oNip1Kix6jiIJILHVt0dcM7xDNUQJwnNqT5D4/jEg3ulxODORmOZa6gW
sX/DR1yt/AnpL4MO9Ud50MbkPH80kKMijZAiA+BvGr1WzZEcIg2aotOGTSpMiVxDqCKNo3KHaoRP
VhCGgaASKZChtPK9KBxCR6z8vHMgW/UacWW6SQ9zG3GMWM5vrkFYpv/mwcXKNSAr0qisGmZWr+FZ
KRStDJpWmFI0FD0nPRSRBAepgyq7GoEVb6wApBG21OqmHStiqBrU5ULsAvQWnCcYXtDlcQENlwa2
lzkD+Ur1aNRo8JenEWDecABNul6sDgZY/eG1kDewplUvbmTFW6N+Egamlzpv51NuzR+x9OXeKGOU
RGF+GlVwb9sR7oZYxGfZpCznEEf6FNDshBF8keO0i5UZb2bBqGGSeSgYP9fh4ExUdnTqWtR/sJd+
FXDRiEqcRDWSSI2fIrhp1gg/LQUrwstqssSLAS2KDpHwgUvJIC4XnWttFDeRM1hnRB+uUV46qFMp
Y8w2G2wojwnh54lzNttJIBcc/s1dBOtNBkwWkjQ9x/36Jq9mHGnLcIh7NvY5CwQIw3QDaXycpUFy
5TjcBxotl1jvacJWhIY+i9MxOZisN8trIEa1UZzZ1sWQwd9NaaPBswy8DnnpO/CUva3+D3PnkSQ7
smbnvfQcRcABh6B1cxBaZkRqMYGluAmt4VBzroLbIffFD1lF1nvFZ+x+xgnNquKmunkjMyLg7v85
5zvCYKGd0ucK9OOOdivdGK4VG5RFDNOk4LxQBKZ3M1pMBfrGIp2Oba0p+uEsU9umnCUryTjoX3Xa
0RlMxa5uVvFpIvbR6kN9rWVh3wggm609veFuBBxTFBmbtmIZykltcpdck8bRBDP5uHLbz9ROopvG
ZF9WSkp508hMtxwtOWnXwS6N6g/fV+KCI56JOMc8x2ixvAoTR2V/W1j5RoHl2tjB8GZakGpNsPPr
GnNCwEZqRacSLIcwfy+cblcLPcbSPY9momPc+0TFa8xekWRcZHqF2jTRXoY4nIqS1kp2xq92kWVX
gzxeagTVhaKntZcG/VNUeLcWL/NrysiIbGR9T0HeMuvG9iXOq+AgBriAdYiQYrMd1TIfUJJ2Ayfn
yNFa3tBQzZQhc4+5xoMT+fm0OGP0dhms4+OTDnTTAtjUJDmCDFX8UDBZh57BkDPHYbrvigFNBYlr
KqiOMq0nzMr0SYdmtbBC+akbKUDfLnoEZESi3OaqUGtAKbqQstswateq5kyqee+2EGd7HmRxSOEs
lFnG01SOp8j1rUNAtV8J7GDTpNh0IqtdBNQWqxmY8zgBM7xzWuqgEOHuxjp5l66zd+r4MQidS5y4
t5VZHBOC6JyFYCFyX3YuXDz6YI/x5DBCY60YLRz/Rsdg1OM8s+lamk/mjY0tedBsnVFXxTyi59cz
TuYu1zh8iLZYjllZ8GDYNHym7V3Ga4oj7SqH+bYYw77YqkwJkEwdRsVMPyU6OUKDWdxOmM2nCAtz
k5n6PVEkAlF1uGceQCQz0+qTHpsfNnr+NhdEEK2SMUgRKfBIHDYfaIN6FrVFpwCslGM55RfUKdMZ
siPoK9g2gsIbR3XPLXOlRYu4vrchl7PRS5INr0RUsIyzoUF377KHp73xXDyzaf1Gj1i6TsfwxFH4
ZOdaeK0rnhAeXDdaAaxu22R1fZxi+QwU0j0pP/z2c+176iC18ULG4s2Tc6zFDu9VtAgHp6ZaD2GN
kUu6Y1I8syCtdWjW02oYgm9RuZzmtHJTwU1l9+keajJfc83xUNYjhqIWbxr4Ti6X3bAyCpgiEC44
9CKnUtHpqbUYGYJ6mrOf6jrYC9F+mJZ99EvpbUWEj1WPW+7+kD1qMW52ipVwq6Y1FuOJeXn0iHP8
DZf2sOqRB8i+u1u9RzEz0uTGUX60coT9wfwCkTe1wOAyddhVUvLUi6ieA0MzN/lR4zZUVDl1lJ/9
cjRTXeide2FZS9GU/JlAfgqE8SjCYd84FTl5S86wspdeq8vtBC1h4WT6Y9WBfy/qpEdHmzoQGfBA
grC7Ur9unhwiqhyJOV4hDak8e4K3Q/aPJlDChRjQApwYC7szoqMZDdB5S5CZx5/3rUq3NiCMaS5K
pkM/3ySpxsn3582fD/7cpNJhBRN9S+psfvPng22leRhFu4tXed7BVVovWfV5c4xmBx51P9RLsfbh
6qVyrC1wyDV6roO44obaoen3m5+P/fnuz2f/8rGfz7Zt/7d/rcyn8ODWh8KkvRhbdotXofNxrRhN
TE+JRsulY7ZXDxrftiMXzOV74FWuVXr8x5t6xqwJERVzmQv7h6gEDLVOFcffP2HcmJ2uDmSiUKZK
IBCgK+gl+f2mQzOK+05bBmKg4Q3/5OHnrfJ/v/X7uwDu9iZzanoBMnZx/+vGNI1kKdyAJ/yccfpJ
OxlSHkmYT1uieX4+tkcaP5rfb2Cgt0dzvvnLx/xKAwKbdehQsXMEeukcf96SnXCOIqEW0mb0B7Sf
q02bI3kmgwTBGatXuMo4+PKwbal652iJwSjfFKKMdya/tVBJ60gtfQTjx4zk8QfGo8Xm370fDsF0
DJ///IKfv/XzpSoXtGcZdr6e9EE7Rcr544YpR7TWSGFvsFfuw9FgsqsYYjB8/YgrOD9ozR+Z8HpC
zVDEzaVR8XQnV9qvNLYpeMJXHbtBrCv3Gu7cFeQud4Wctu4a0obpdJlqqzpgX4TnVpTHpJdyTZ09
VlD/WiPyA8ee4PvXg1pGrjLXIfzR0AgnLPKadeFAP+3se51rRFua2safWhC8EPPRCeTsoGkBdeR7
Pc7LtWx5RlSZcxvhHFlEjWvuA8zEWTSqvTbttaSCd5PCXCHBae4h1XGVMnVO/XWw0mW800ZsGgiQ
lG3KepNOQ7SrKrbmk4pWo7CghNmgWhDwPP5P0w7lAHbrTtTBMy3td11O9NKNul+Zj2/HGmrcsMNF
BVg5YolNnZNGjvD7aPQ6YexARSdX13bAcr1dV9HJkpZM2J1q3Nv0rw7KugdKAvcNWSfQaUWe5n5k
y6Qp2Z3oTNbn9mRBjbJnWrdt/tnP7crgOn+57OYgsOFO8N1n5G0EPpqu+672Ni71kezmdHI1sR2t
2N9vG0o3tnY6E4yod7bmnmevwERryHPIBCqnCDoNefozdTgBT9Y2LcGxY1FF/ZyeblhHK6YaABLn
bmkxt0wTNBhTpsO685mR8jzJxvrAfb9CyHgxqKnm+JGm6UvgltinZ+TALLTS8jHczVnrwqbr2qT0
Oqb8uptbsKO5D9vy8nCbTV3LPM8x92njHhozf6DSalfMddrUateI13PLNlEfvAGRuC0NemQ8dgCD
1X+IwULmToFU14RF5tZuuuKohucAAV7P2Ldzt3c1t3xbPX3fXZh/9K76wIeMzkAluNOVl3LuCJcG
NtNMJ9Imm2Bd+YPiuVtuilHejG4Z8LLRx6VB7XgceR90KWC9x7C46EbnZS6Xmok4PAxnp6dPiTo3
5qtP+KTe8dygPgzgLkfsYcqc5tY5L95RHQWcz++PBRtXmoTELo4irtIcG72BXr/UPhmCRnVX73aV
FnubsdQeA8s3MB9Qyd053aqyugiPzYBGM9HBnnFMnRXFBXcwW2Rj/ZQX/X2XYd5259yCaR8zw2ee
VhNMjNQeK7fYaJLGy46PjNkXouoijGW0dWmB1tr61gzZKsE6n1R55AJTMpWki8FsH8vO3BRx9M4C
6V2zuZ8+0aznqh2OfazhpaHBXs1d9sk2p9jeouDep54Wu/CIma27wQTaE+VjGCCd9DkELMR2nv5i
K6hPHBXVnOwXASXIWl0XmwZttCAmvDPFeExVN93ZoH4sDNCUkttiwGyTnIOyO8meXQttnaFrXXNY
TFpYEharLq1QD2rqbiuMjAvDd55r0Hss2uBajXR8zQt0GBxfdpzUNyn/TttrCbErSjaGVsjraKdf
yiWZNd4FPcAjmzN3TGRixH3UTO+pS9MDnTo5ZRSYBff2CFjAaecwPMmW1rwy6vulV+aR3cp1TJKH
cuTknhX3vvJ+kYTidV0/dOLBxKNynmh1XYaFPGbRNJ30Ivom8LXmp9x243tWESKVbo8Sl2NxnDPD
iOHs64gRu3OeWJP5I+4CEsZz1rhw44dUIN7FxJCxHU4Hh2Ay6FoSyhjCWY1FdIjlBn1yTbjwPiLU
zKXlq5lTzvGcd+bw8Qh39xflRqeRQDTxHmqD+G4xUemQyDQIiMcAqNFOt0y6FcsIKFPwmgTWMSEN
rm+9OXs9zinsjjh2Z+DRpi4hyG+lNj5rhLaNoAO6/ekGYp9HwVP8k+2eU952DYVhzn3r0Sadc+Am
gXBvDoYTEI8IitvmThEb59x0dqW+HBrvJiFW3s35cl2PoIrgGOksrAUcunX9wSCPHpNLH+eAOmSX
jUtiPe4loxov/NbcbtrhtYOW+c2EnZx7Pufdyb0n5N8DcvBMQ24yMe1d8vF46F7lHJh3Sc57FhH6
giw9UdoAaLu2KkjZx6TtvSg71rGDjWR2D7ovo9ZwihQ7aRD6Mx/ihuNXWeTPtizoU9BfW44uodMe
ozG6UNxzK0j9Y4d4zjNaKojXeoMM2LEolGT9hIC+L+6tmR0wQwTcGSdgwxWwvQqSC6SBYUYOlFzh
HX/OPwIjCPHqrIK5G8JTBIWnusm3bkFHegWctqz3rTSHdUP0ZtMn8mVwSSNQcwm6YcYgNFzWuxmM
YGftuSr1szcjE1hZtWU1YxTqGaiAJeagjcx+uiijZQLqQgFf2lSntqzvrVSiudKF4bhiHl5jbaoM
TH7KczEhaC8QfU5JLZq5zJWo3c6ZS6gs6A/ljIEo+FXLGQyhZkQEdcAASqoedFBLq51Zbc0ZKNHP
aAny5axUug5LcsZIpzNfup0v9+kMmf55V9OpOCreSsM8hka1Gkui+wI+NQBmEhjWswe3GlTirV1S
NTClV6/2HrteOVfH1s4SO69Kq44+tvabjgr3zganV03FYzBjsssKYPYI+mAhdGoFV2lOq1CYaDeQ
0InmGP3HlHnXGPa2w6q+tGYctywXJnTuqMciydXrzZ/B3cGM8BawvDOY3nipWAGAfCeN/kL3W7L0
QlAfxIZXdWPfu5DBzQ4LooIVXmnuVrQd/pCg4xvD6QR0x/nN0KGrDZ4FzCH1LpozvHjlJJjxgSSP
od24THAx50DR1uGWV/DLYzjmgceevGX+M1bnUMPrntXFF0bRcjl8dgw8j5oPEr2Y4ehcZOp1Ai89
mcHphRVhwwKl3mhA1WO7v8QzZv2fVx0eioz//vU/fQ7/+bMocTkGYftTu/nne+fosy6a4rv9v37V
9ldx8579av76RX/3nZv/8vPpPyo9/+6d9c8o/1b9Yin41aj093vxx1f+Rz/5hyDwMJa//u1f3r+y
iFaopq2jz/YfaAVM3P8d0eGkPgAe/kOhgb/8B43M/s3C2MVlkFQGMe857fGH0GD9NvPJHM+z0SZc
gtZ/Cg2oCcLSTdfmcz9Zjj9TGcZvJkW+Hp+iERTtzP5nCkZnZeMvqQwWW7pP6bm0PUEsw/6L0FD6
MjZySF+cSZJbfAgRhpQwI4eUMWZSEtNzVeHaVOJgCuy7isnqWjakYhlD0IGncOVOGe5CYsh7WXli
B8/hzewif12WfNc4x+gjGOKnSrOO+B41dPyAyeo4D/+gNVQmHiuTUzDXWebtTsQwfKjX7kzks1OU
4+Gn9EkXlCKT4NX5V5fMva51QPjO1AiBh/aHodEE6Wc0RNXawlLqaYxv65BdDkgZQMkD3zOx48sU
X7uM9D5Lsr+YIExi/Rdq7Y3NMzSxT38QqHzDVar8PHU0GrsSDIptnPqOF7vxGczpUK9o5FrkLrGT
0XvyjGSbiWKLV7qBXI39Vwt5OfsXQ3UbS+bsUuInK+OErWM+zSOn2vlhocOEaZZ2ZGytczFGHdae
8d1OXoKUnzDRIcDkUchQiKsc/Z7PVcHOJcqxz9kMaYQZ0JsRtUB19HA3hsQ4NWGzznv2olftU1I1
4jbxjWudVuq+xBSE/xldOp1eBqe/y5kh3OKTK29HCcmDKGQgWSyjeM4rnFMTxITFtnOX5XAP3Rpb
Xt6IraZzjIhKZqWS637V+u9Nlg/rfgy8E7VuE8xrDMc9aumgYubqcW+shF4g+zP2i3l+MB1tZ0tB
xkUT7GIV6FsoFhE2Zr1ZSQmtRguHX8KxZ9ty563paOZUP/uiOR+wu8XXXbPGSyslRTH7LkP3MSu+
2nicwRASPD5TpYMfGmtQcW9Jpr5UWdL5adNH34nIRkcvj7HFuZJZ0Qcx+ouXc2APzPZilbRUmTYO
8hIAhotvW4W4D/vsylnPSGGAsoPBqMSemgsh8nwIhDpieY1pgd2Y40i594jTo2nOfeD0X04l9hIc
Ctd8zlQlFVT4qvFHPUyZWW4LA+0HfxVZSO4Jo3dM0XY+WPhz6TWbvb8Li3Ekz7M9I1aGKqI44SBY
VcQyKnd4zAvcqRQfA2LNywtnEqyMjIJdldJSyj0oMdLSYGTtiPfoh6R0ni1KHkX0BCxnpxXT3jJR
8ErmunoUQyYFSFq7imOwg3Enr8VJq9mell5+G2bBbUiZSfVpm9aNTDBG2vJ7DIt8m/Tesk2AHZAI
xtGn84LDdDxh4tn4iTVxNSBE6Qmc/rET14fcvcSuYR9tGG3SQweshldh8qzA7gAFK83spV+U+j4M
24/YZv5ZzfMnsy2hh7T0D5n3AyTrRah7hyj3001luTSIRuUpqiccKS1aHmNTUOtyeAa0tuM1WNiE
iSNUI716ckaLqwgPNpMxK7HKdatMRsk2jfYTR31eFctZnsqZm/Yw7zGNqJ0FcmiTBCPsG6Vehecv
DeuLeeCuzd9y18/2cbdFBWbsMjb5CtMS81Rst36PQ1MVN64mHnAGsf3w0w+qvr6iNry2PMncoGKy
S+/XwqAb5jhG3MOwCDkPcFFwJ2JESLtD88uB87Lu3faxcqxiZTbR29QFON6aR5Vg6+l3QVvvnZYh
AvVtZBvCmkcnwoFSEp6qXAVQjSuSMRr7TjsOHiPHVeWMDxElt9jfp91UaV92NiMBzCTDUpSB/fZg
AKTZdZB2tm10pgw6jBTaNpl40w3h2tZbXmgvs1PN9c4MHlBV1LkJvTc9pkJ3bumhzDgSYJMs+oq9
6JbaeGfhWgReevLEUZESLIvYaIHpG7cqyr8CSNWbtC8/NIolt+RNrvS1B2cMziteYZdMTmfihAdr
sLf5gDUVMNIyzzmMZxNx86bvKA62Pyg5skgINelOLPHtmqsIvi84D/Mx6ToDimZFhVr0hZz13cb9
k+sPHxqpD4JL1sdQhHdWwrW2wTDPtT6fyUDx4tUauJ6N9d5y9IfCbhRs8Og5hC+uxvy7sKPbMmPw
VYnwI+VPP4C05sK6RVcjX2KxEGkC8WgkMLOWsXpV6XAQmnN281ysXELxONDv24magKn5HJVMN5mQ
t04HoLIlkdaL/tqF2m0sc7gGRuYctBhNse/3w+DvzdjaoMhy4PeKb6cEDS0BjQzthNCEwBYGw0mY
GLhVVF/zgUwjSwMxDxL9rT1ewC25dx6RP8AD9rE2go09OVRbBpVcBJV/I7txYDZobbOOT5nx43zh
6NlkO4N7MuviknlcwdyStbvUaYvU7rugf9Sl86h1ZrmMbeu1r8Sr4TGtkW7+5qscZg66pCYxoYf8
tHMhHnSLVTAJFmz9WeF+p/zILuha0T8pPiQmohmfyHrA8myyU2Egv0lwX/hH1tPU/4rYpcTpO9l4
mr1xKSpEiZr8CCsGUr++8+KAc4LSCLTFgX6E23XI3Kbc6gqtDoAVwSm2N43dyV3Xl3KdjFzyRj+/
0TRrVQ0oy7HWp1uzTYjrJIbJq7gQ+FN9sQr05uRiDa5DCMOlpcUY05tXo9bfWrDlC1DcZxgKNHGK
eX3yPjxDZ/2qh3dxSNMM/aLMKZms3BfRjk+mh7Uv00lCiWKZ68Uh7jl/OUzip+jOssFaexrrDOrv
xXb0fdfG59E4ePaJmrZkEpcmhM/m99dNLsmNtD5VammjTkWRbLoGDwE86nSVNzUL104n87alKVSs
uqp0ln5Yk7YboY5nyZMUukOcCjOHsIjH5co76LG6Q027CWKeP+Cprk5fvs4tzrYBcYjpH+7JEddl
bT+5mQ2vPHWPw4QRUQvu2fORJorbw2DEYMRrkvT0Vdb4z/UAFKbXwBcNsGdNdf7uUjNlQobB617B
uVRj++EX7ndks8nJKxfxI33Vc3k1EfqWtBHS9NKVH5lctSPIhoxCjoM3GF+2lxe0i9nBqWbzSE2p
e0gF0lZp0fRR5QzLTZNuQ2d4rrT2g6bTI5HiYmHMPBc3ji4iKR7zMhHbudQGQKFvbqsaoJAq21fN
Vbs7y3OuaZd9FzUnwbJIDlWj/HOOgT0amscoUr/K4WpLnw2tNSETF+pS5PLdcjnyB324Nfz6cTLt
q9M4Fxi1JM0UT/4VzvtnmZTAe0sJ+TFqbeoQ9B11luBgMx1MIFAcav0WAH4QRopbMHwPMflkaBbx
XtUgo5RGG4sYeqz0xrlpszdX4VyQcT7jIo2LoX2U0rlN7XY49FF7yNvpCY7YvXD0ZB2RAmIdIo6Q
hxOQ2vVo6LRj1erBaGgBSMY7k40klvaSiezcMImfeYrqk9vbK0MRekrobK1Cwgo0FjOx/67Jj226
KX+GF9yuXzQNUaGhTDW2U+KUkgIpmTntktM4GulwtOrwmpveYy9wamC2u+ld6xgBWm8jjKWDMJBH
R37YwddwN2V75vR0LBiCCQs9ZDMfKblRzSUDIryXwv9AhcViDauNdQahHoTphkLGeucGZK2Trir2
IOw4jxjpE8aireoN7SJRA/MeEBvrSs3KWh05kh2QnpZ6lt7XsnzpZPWkSMmNbO5X2mg+x1aCRNI/
W+j//Dx3tKvuHL1kKE3Ahidcr0W3gLduRlAX2xSDF35496lKu0vAa1EGxm0xOVvrXhPs/buAF2Bk
3CqbzSnnFIt1UyXfGRS2RZA277VBvfB4PzrWTZk+ueK9dfSLxwUV51V47+U+0F4Mw41Pm1saraP8
1fEd6CuglRaWHT6xaTEXETs2Hte+WTRdta1s9d1R37BAeMsXqVnA5qV6DbPqUiaY/dMYalPUcLxR
+a6oBFCVhhRg3Y/NDv7LIWkY0fOF8cqNuOh54atDwktaVOyy4NKJbAzfaWzfho161Go2qJ6qbn5u
sjGub9B7/LVrsP2uU3ZqworOYYUNxTEhm4U67HhIGzgbqHama7dZUZKV7eJW3DVqQoPoGamxoh2d
jAyQF7a0W4/gMDw4pyxbi1zAc/IpSV0TiH5LCWPxuO4TN/0qax+79sT/abQRCr+uKmlU8/SA9LfL
RVIZjw77l8Rm4KdqKCajFXJyZfqc6PiP206C/B2RvMcZwOcgOsd4u0YN51VDx81lkJm2VTYZ9lxP
NjyprxMJ3V0XyNsk84xDJC394nDYPTvsKIYpNi49INYjD/+9X7v6XpTe2XeDm7ghth/z48vMLxeu
zRSySzEtKKJg2yGNzungn5Hn4ql8hvm/QdxlhElnQJDg44aPdgKIClQ4oGBZcf4HBfwwzPFvEgbT
NMdt2Tctq7h97naBLj5xP51DMpC1qX1liGILFazbiCCPR2Jnocek2RwRHUVxse1Hy1bD0vG646Rc
GkaEfulGnchz/ta13gnfyLtwFPsRzfzKMCjYYKp8K6SVZoZNmrFcRZ4gHOdeckdMO9o3DlygfOpo
bJ4CpfkIcoDkzvQr1uCgCRW9CB+EQFsbAJ5rihrKSJ4K6yngSswKll0K4OMYWGZpFb613YNC1Ypi
GQsKxHDGSM5TD41lPNta1Gy0tmcGbbhrWwcaEXseLTqgwQ4ZChUD2X1qOybnFURLNIWP0OT0rWJ4
2tj3IuWPZKrxVINfuOsUnvGuPlUtIHVrBhKknbfPTG3cuQ9xRHAjYbQPRgp5lT7cIi1LIJ9wX3CY
7LOUrmd/5GGlBuSDDT27m3LXeT0N3BWbTGo+/VHHFmTOveyWv2w7732g9X3hxAJWBLAEsp6cebNd
7/Kwtx2La4uA6FpMN5vxE3vK3P+a3ZE2V4SCwBYQtnXX/B5uaiuuVghKams1zodTWPKoD1+TK7dt
OR5aU2DuixCj9ECQBCrlWVfyhKoA661/bRkLrPQqHg/uyGo5FNpeCQvlsq9/aT6R5JGHbek2xaYF
sSVxDUUJKweLBfgerzJWFDHeD04ybTXlbsdYXfWkJBJsZC/0u3wblkO6Ky6ZzIqMajr9s86wlpp+
nq7o9poBEtWzi7lu5bUGwfQ0G46UdxGi53QFg1C2JG7Bkq5ypkpf3nhlQvxZiHSnKNymR8oZWEYA
ZWTSqNd1zME8zdjuGU610UWNpdudE1/58BQiLWIJxQdP1blwxnRjxa+eoweooWTSyaCcPbz9kYY5
yssJ0pRA7sqEaFMbpy9K0h1IlQhRxHRpSXHfTATRoAoCgtCLtH2BDf7LIA99akFVEt7iF0j/+pL2
NJ54ZboFNKGOo+uuuCQRPfLXYZLWaxgfG0kb2Bqg9qZ18ltw3oSfXLpC5npOpg+MbHSbfsaKYH6q
EV5PosPYxndzhVpdfJPR97d5jHCl4/WEjPCL099LNNKQBJwFSvyY7UKFS7P0sAvQff5t9bMKmOik
LTUD+sE8GuyHd8PRHvM+l+si73ROWOpgi5DTAXosvWUESgeMUUXxZTUvlo3/c5TVR+Vhw/RHfH6a
Ub+NPq4zo7HXtuJsaHABKE1wl12nW7vZCeRD2WA4irxh78mY5+vE08I1B/bNYHQ3ecb5r1oUD9os
EChdPSZ580Lku17OOyblmHcY/fzVrczjdwZh1kYFKVtcUm4+8eYg9OMlZIVfQTGYW8ZueLrQLfWe
1uQ6Me6M6DMJ7IfWsbdWNz2NCT0/VZOZZyWYvRmMEysK252EVJ/d8UqPw0ctcSCHtzGB1uJdKqzV
NR6JxeDKS8z+jrMDw6sBK6Ff38ZMYnk+VaDdG9ROt+lXngOGq8lHpkqGvsFs4S57Nd+vyNpjG4GS
npYgyULzCZYKbmXseon9WUMwPnhMi/SpZDGGF48IVNNAv7aa6im2xmJtdsG2yIOjPwwQQ/1VH3Fl
iMym2iY1NW2oKjnxBwmlY5PSRoyUHR0MZ0x2pcjOroGzjoqiivJmeqYG5xjYxU3nTsUcScKA1Hmn
WHc2WjXqm0QbH0soKURaUgrAev5B155Onj7GkI3BSKR+/QlTVMvZwxgdfo7KeUvMfec4Oa4PsnwG
BLiIdoAtPoOXoWsfgJLT6NXaOyJx1TpQzrbgsmVnBbsNRKAMup+VZ9fEds5E15Z5eNvr8VW5c9lP
wWMd54JCnDL4SsGCLZRT7htXP1UD7IvcThkmcSaufGfnG3eyxrHaAU1PKeRpYoZ9nAwN0Hbm6z8v
q/zHNJP/F/Hl/1ddRXrev6uroJHlxf/4b+l//6//UF35+RZ/qCvOb+gnpvAcSXIPJfxvxBUGingv
oIgKU/5tiMPgr7guggz9k7bnzSUwnMba8N/+Req/8Rcsi4/yJ8qM809pK1L/P5peDFhbaDgmPnls
wnP85G9DHFmZR7ERpqj9JoFHN+X6RqRr2lp2QO9Wpj1bESX0uZusJjmxwrihRm1ST02ZiR2jt+Mr
ouwAIH8xDr6B0pgDdO2yHS+Ro9a6+ANB/y8nG+Y634x7AWKCmUZrhLtCS58bMcJIxTBfgdDZxhHf
WJrTKjY5gUkYq12UA33LgBubnhcSCoC5XGt7oFvZodOdrXBDCbWUeZQc2YraigZWxV7Lb1iZHZKW
dDaGVA+SzVWT/lkyggmZRO65P8QHc9zZ7YyZymlioZRkGZZTeNVTItMTrfKBhrmZx58RuOuzqa/d
dQ5ictKCfj8SHJym4Xukon1B6Zi7semgOOoGLW6xxMoxdCvAp8+gXk3qqWeHukWUuAou0E78XdXA
rQE2A0A6WPGrJlU9dREDx4D9T+iskNPZ2YbhcCoNkCV87i5EOVkM9pQ84YjUYe5BIKcmzKQFp6aF
PScEgk2SvlVLnH2rpTBDsJc0J36/iess2Hb0h+jOyO2cEsvghIQdLtH+w1UVABAZYgxeXmS9cBnE
cJNJJobqm97ds+mUw9aR084kyGgAF94oqa+iNAoYBjgtiWqUqrbOKJegzTYYJEHGws4WbSzUKcwe
fQWAqTcVwGC3vTMmq9/aheUcyrBx6Qsxbkqm+Y/8dAcwPydP9XhSKFUD2CX7XV5W58GsDSrQqdih
j3EkSsSW0teye9xz/GbQusjZ7VqivbcFeANflbeCIPvZbFJmRPSKYyOKYAf0bBAjxiUU0BS+U68Z
ZJBY8Osr9kzwCzwEVk3ZS2xYZ9oKOcNIFJ3ORbxhCClv6SAbAVycmct91ASOgTmkLwh4kMPMrH+w
ELfW0us3mhbom3Juyxh7XRGQUIyuRwfXhesfWftA+ibo6Wg9+N+TrxFT7CLsIoN+E3nvcQqlXTjd
mTpME9s02UAjUY3dxPk8iqgD6dluYh3DU0xYx6f0wh7MvZeP7BwAsK70Xl5EB8rDNIFQEDmyfOLI
um9cRJ3r607r9qQl38jLzwPM/N4aXAqeJvnRpO5tVIyMPu+CjprNyRr8bVF064BGc8bBxWqy5b7S
fdwurcmWufcZ1rC7TDXSHtZxDC6w+R9CqkrWfmEDH66p/muwXSeCUQ/N9pu6EmzsJrL5SW7gYwtv
0zlZbAzme5xFoFw8i1MCtTNQBtDgYmDShon4ITG6wVcFGDtp1SNe0gD2GwkwShkoacu9nYFIQKaD
yUE7j3frDFSDTlvldXAZxtcO6XxUyUejoS7DIfIdCIMPiwDlKB0vcaVD0YYuE+tDf/JDntEqjDdB
zPw5J3FW+bA30SJoanby54DztZ4rcUYOYKcU+dcgJ1Zf+UohoDFz0CTB3tE2EOIg/6dNNpcU9Hu9
D69jDyAmagiqSlx3s6E+2CYlWhBlqRtH5/VYD4RNrX5YAbwFOp8gZHJa2vituGA/v9WEz3haG7Mt
xFBwSV11GQWlVV7N2TXEU46uO0qMOnq4UXN+reSZuvHG8eqJ4MNtOPEzpVq2oJsj6RtPPojaFTTz
x0EvinPa2pi2+a2PrYqPuF0/jQENGJACnirgE4VFWQzexrph1mEE3tOQTtamSNXeoeOKid+4nI6t
p1OnZTB7HXIzJaohl+CrCsq4HMWLlQJETK65T+qtz8yHvkqv7SnE9nhqKjJRTso6UbXT52DHd82U
sfOU2bAbjvMg1ycIs2JzRaB4GE9hPS3bdDqkmeNxMhkDtD2oYpkdAU8HaL6s+uyxUeMbswTUr6iw
yeJtrdZ7aUdmJ54KA6Z3LQ0+uc0Mg5+vnw8iuk0Xy3ArylLse9/IDpphrHstIJNdGHPowz6Go7K4
cc5VAy2g7a3iECHyN9X/ZO9MelvHwiP6ixhwHraSSM2WLdmW7Q3hkfNM3kvy1+ewkyBIsgiyz6aB
Rj/3s2XyDl9Vnarda60vsyVl3RdUEvLSVmEMUD21CAuAX5l3jaGGV6ezHqgGqvbUOHDTuNmxHBeb
3oRIy/AwrNPirFn72u0+MGVO69QhPayGwyHUo/GY6dWnzRueLgwBI+3h8Lvt8Ref78Hhoo8Ci9mp
6lW2D2ROI8uszVC45aE+1gryoag5LzMgP3oT4Q/LoZWsLvel5Y5HMmVXHicaY9Qhpgqq1Cg6VaLs
PBcVUX4Kn+Zcvw5OWGG1dfb93DE5VSUfZpwd+kiRp4L6A1zHL22/VBM6zlp3AGkqZpxtsEWJLFxV
49IaMSWx75Bd8I02+ks6SrXU6GEgr7chTENojAXfK356K6q2ZUZQRY85gAjTPucZEF0GMzZgdASZ
ZXofmlCtCv4AMcREoXGI9KliFuc5QWlgsjd13gkLoR4kqb4xkUED1ekuOZGafGTCpGRxseG3Mvuy
j2GWGEtMtDDfsJElW+zc+qG2QQnIpjY3y6EAT2q6dyaOLaxiUMEgZTOHMTN8Wp30bUt7SbA46wlC
myGj/GAl4V0MGfKwWMWD058q25QASyayhxHkmNQ21OM///ByELkEajB/zOqlpvmMFF1A1TV6CiSn
5kHNernKUdnR4J2vCIILrazVxgxn7rciu1teeTKl/Zv1ryNa0qrJE2udeH9DRyRVE1wF46L5ivAW
F9mjaku+8QFPbKQhRgciYd/3qFHxa0PC81MoHqOwwJeNAHTSDie3qF6uLerMWi11UAB58yAbUA1W
9u0kIttFOBYOYbcBMgb6l2lda9IjR0aMgQUGSDtjEWjAhDH0ZiFCZY/tVSLwC1fRT9+mX7Vp0Ddq
qs9FeB4E4r8FDLBLOJn1oiw3XcM5Uim3hKULes7fi4FDZo2BCh1HRMN7lspLZJb03yb9TkLHJBQ/
k3+FC84+no6cFZJZKzcxgkNUT/Snd+XRs5nZC8MntJovSnyJJJ/+uZCTJ3R6fRHslUW6TxcRH1fK
qV1k/XQR+LXYPUyL5D+g/ePKMBcrwD/xlGyxByT4BMJpVPeJh1yf4BHZ6grHC7Jr7zb+goa6mXLq
UDfHS7YYEMLFikA7E6/LYk8AMdcHM44F+OzMabAw0GfqrXNcDZRr4dzE52Avfgd8Dz3+B/5GvBAN
noioQymscEl0i11CALT1zb69qhbO35TaE6YkBYW8FFYDL9OSVwPvRYoHI1zMGIqDLUMsBg3Tbc5u
lT7j1f/E2c7UHy8H9EdwYou9w57FC2yFLVRK5ECQc4sRxK321mIMSRaLSLGYRSbRmytv7jhtTMtp
POlVqvywo6uL0UTBcWJTqiFllB1qYifUfDBnVPem2sqfTm3OFrOF1hxwvvTg0Ein49SvnZiRAWEn
LsCwHGKglhhgyEe6+GFwWD1MFSqB4+Lm4Ze6kpN7UvT+4i5mmthpLkmkf4mkM+gZKY+zG1qrabHg
9IsZpxPtT6P1H4My+6Hq0LjqILaxT/Tr0PzOxYtaETzWjDheO6bZwRqD3TJP+J6cCAfUsPT61VSe
OQiGcz38mottKF8MRPFiJYpaTEUzlgw1xs6QNRBWSuxkS2fUDSqn72mMH73K7bcVxNBSZcI3U3eH
VYQdUs3BmTY2HbuTwsSMGiCmNsyj8Wh5/5igFjsUDOBpNyqsLhZFSmSzo5R0Dx/7esZLFbWYqnDm
4KzCZ1XMb0zp6m2zGLC6xYqVI6XlizlLEoPPCqKTaWx+z4uBq8PJZS+WLhoAkUuoYms64KA4JqI1
HIK7Gav8erGE5Ys5LF5sYk72NuEakxm0peg0AZdJ4g7nKuaytJ+bnYo2L5tGWZc40KSW32o6o/C9
XWDdgPbP4WxhECkGAGgDPLXSeQ2FtgCF2DiinN9D/Ck5E1D/oZ5UHE3TYojzdLp9c/EIjZgTS05V
QHOPFgvdtJjpwnQIifmNHOLSxxy/XbUY7wjB0U4TY8ab0yfWxNdOYQaLQ0JfTHsO7j0ySuzw+Pls
fH3aYvDT/inr0KAkLeY/Z7EBcrgUB844bsL/01usguZiGmwX+yBbIGlQtKSZG+Fq1BVQ0LluHgcN
q1kJUT4H57WeC5qT89j+6MUSCXGSZL/UiRN2la9hVmQ7rwaxB1xW8x1Jhqu2EZdHUeCL1qlMcQvQ
LJTMrAygpoCRkyeH2dC4DIlwoQnm9IOv1eVNUliw4FwGzSEnFf9E8fhdVJBruOwzl0NjJI/J/KoG
gqJqzafX8WOwBjzNBfEWVaWZq0yeE1qsJVh3pm8N3j9MYlgWODPnkph0QZcPVtM92F/i/rS08MbD
04r1lDvvZMO9dt2jlvIWZk264ClfzJLcSZZ/qOpV9vWNMiG5to3WXHPiX8N5XIZpODLaaTqIipl1
GJo7tYkFPSFQ5WXaPplpTAUQqRzLHrmfsb7nrSz8IvmcaIjxAXRxhZzGJ5WEkKfz4poKt5ERl/vW
4c4lBZ2EmYXkx8rDJIMPCWfTVh17thF73ihe9Utr+a1MqFIQRY9XA+yLqXr5vvDMwFLsKzSeGnZW
95ugwwzagBEQlMREFpwL3+JbNTSqobsnydg0JFLCkXRh2012wCI3APC8FbQu4MQ5ZwRKN6Sq7V0j
WYhz8ZTGc0xOnc9PUMzFtQmhO/bSg+opb7Nmk3uxTlnPY0rk7o8cL61+mjjgWP3OaP1eGabDoEZl
Sqwa5h1nLECZCVLbWOs/Q58/ViOhR4cTd0gS5SEzOCPTgXkxapBPmFsCJbLvfJOsZkP6xjpcrCOP
Y8lkzmdhiIytS8OvwtAUmoK2cbBuZFWpHx0P+Ct6tmzRfaOUCYiEu1f3JHYZAqx6J2626aCxOWME
I9Vi0JBhyrXBEX9dOY3DbgOO1aFpqMZ9vgHgUUMvQzBT1LvAIuSTueVBbhsAnVW9z2ujPSqZ4PGe
t3OZn2oeJwZgcpeNw8ljsM3tmIGs86aFw5Fx/nGIvD9Qx/YutEcqTzjNkQm8cYHXKEwyUHuyj5mY
zTYqetpTnHvmVGUA3SCtaFetz8x3PxrosWVMpq0MQ6hA9ILx6qhHYi3nPB1OUyQfy1Bv/Njtb1kp
LC64AGT5yauNcKiTsSD3boSgymZo8FF0mQ3RVpIEq1Fk+s6DXjCx4wqtvCiG/S2hgwrQny4NidAi
SXtXJq0osEeKYl9ZLq2r7R2TIG/hbH9yeQBbOsOZGwcVfwBA9rWCyoCOlBsPkiznLDWsOgAXopqy
In5yvC424NjBFM9zV78QPCiw6LjThrQE14qZpBAgujVi3ofXkHxVI7MIZpkPR7fHCcEH8Nzx3Rep
91gYMYEY5kKSmjyIuM5VSWUEBK1e4O7T3YNbbXFiyPuL1I1Xm+2LWHGyZcgD+nKIGbjxhjctmWw8
T35FRn4FcvZK86y5iRWONGqt/jgna26Z2udDuUnx8w05t1hqKMzmiLB2b0cRRC0gg8qpX0pTgOmP
6x1EXEJkog2cnMOmMHqwaJTJKPrXDJ2+pw0K+ylRSBEXdLKYEcP9L7J3V5gArAVOTtRYbyCBlVy3
UnaRtb0QuqMwIvNEQIP03yLOW4AWahteuHfVFvyrTTMZQRWao7IOtHLVd7cMqhmbKTsCQEamGout
3eaLO+FxX8Q7YSr9Jh7ItSa9ey+0JyBT6IpKaq/gyQvC7XcXuq1PvcBr1w0fQ1MXDDhxk+ZgiY1+
p+XGrTPG+WnIM0xcGl899YSTcnMEdkslgIVVzdYf2iQ7EihM1mGPLk2A+VJHWsgcaTEBt/m3Jg1W
UxdUspvf2TN4kKMlBaTAMXBb3A7DQOzHsy96MzB+e8WPqx3ySmy8VK4p+C6CSCQfhGLxTWnVNQSr
6Yepcx4kN8WlgSmAk3zrqynaeDkcdIttm+pQWlEzuQ7TpoC/pUPhLLSPdC6vJWXo+0KwmOOR2PMS
sqykeOBi+6eOYX9TAY1z1WWx7rtoGyWqDtXPPOQu1tPQxuUCHoZP2MJOHlptjbiHvgNz+krgHaXd
Yxat5NXzUIWoyAam2bnGD2xE3wUjPnRIF2qJFj43o36pDAOvbdKfzTmj9y9icRzbeuvqONMgH9A9
3Ip2ywobeArFL4q3JCGrdquYTIzCUWbnrizOnQcyAEtdfUlH9DirY8bnJrQMLyyxPEINiplfa1Sc
ornNymoy4sDISnUXNtHWGEARzObwmVaEovKnJgW1id7FLMLQKkJjjHSSZUwMCVSCvVXD7KwRcAAS
uFThjKzgskooptW5uJPkL7OJnp2CVNxYuBDsZqoVInjMA5W3hBDDcngq2KSjfIPNlBUoDh8aydTI
o3JckHhDVHguXZT+Aouk1OuzhLXJkJvIFSOH0CFzodrlY58pP2oBEiIdnHEduTWlV9UJPs7HIBj4
w/ucsEBoj//8m8uNeUPhesK0z5g2zkTStEskRAuWzNBQF1hjWUKFpWExyqHg2+SA1VAGus1dEtGg
Xhtq+td3jAqjWF47RutNEv8lVpbyNrvAMIx2R1hRvHCeOiAIljuixnjDLEVf6zUnujgxh0C16xvQ
z8eBatR1pFKRMKU0Q1R0QOtOUR0wb+yjZbtKgIdgVGHIWZoyqET/oCXioGUYJWllfkym8a/BzcC5
wFg7OsCjrOuRf6HxA7QYj1PGqMXqJbcbYqNrrS04/LIxLY/Huihq2FhduDMrJEKwUx/J0I+B0mXY
J0YN87v4S7C5idAsfEPxe1RlXlM5M4dXPmk35Wpkzppv5tlJpPYm9ELGo335oLvJuVpoi+DXheh/
VTWiDwEWSTeXH3lN0I4F6ckd7exIS+UpdJt6CZgg5Lc0fJvdvVGpPLLiON3kyur/lcl/Q8D9r4kv
VbfBt/2vyiSJr9/8f4qS//HV/86WM2HBWUQtCWeh+bkU5/x75EvX/sXmQbM8TeM/6nCm/zPypf+L
joPeWLRJHe8bUuF/qpK6xddwz3M11Mz/mypp6DqJs//SwwO+0fVgN0Ln0MmQ/XdVkuJYEHbArjdq
1KZrjcsoXW45FjztLrk4cBTHTzpoeKG6ttlJv1kQD+y88BF10W8kCurWHfOHKMsfQjOKLyGoHNjp
D23vEtYsluPJWEBa4yLiurC9moFghbkwwTiEjYaybq1/DnXViZUdhS6fSr/PDHlRqdqcoszaEYin
nA4XiZ9QitJRBbH3cvvGOkiZWqsCsGnMB4kaoausNmEKIrbvVFDkKJYHazLM9dAvmlMtd2NINmEY
ucXxxyb60BJxCtPoFf4kMtrJbRmMYAZgHiQkUiTcuZY/vIprVwRpbzQ+Px0z3aY68NOlQer8eLN+
M6VqY3EuMNGIHu3LoEHLkycvrcRZEGlW9T6AofGcpd5nO7gPOlQhOuYec5p6jD6tAo3hpL6jtNEN
BVyeJa2M6Y17rE7Js7COVr5LW3r/9i6Y9DGFLdmOiEo4xRh0LJJIt0btyjlvR8W81/rPufYl3Pnh
0kHsAHO+KlBELcjbJKwvZn7I449Y+7aro6H9Gt7Fi7dtzVbGTxB3NxcOSeIEPLSXttP5IS9FtMfV
6KnKVsn+7PSB2Cl2t4KJZ+wD4wlrHbHvUWgHOHGbuo73FNDVEYd39xayhcqy3AEpXvWa+TlxXhyx
qArD2ukGgK8ypG0enq53zPvkg5bqT4WTslUE0s2CAaEqUvpAA2pD+Hlda1BR36c8C2ANqwJ7y3zE
M0hIB2JHFR2zZax+c2R7rzAp9d4cQBFYTmwhpG2tO1Cc2j52dfZs9zMHQYDSxcFobH8Q78yjrnF6
Gbl/s9LbeRGMfFugFgkmKvi4sEkW/oxRFpjd4zCogU2+t5PxyZGGX3UHbb5W2Leko/vcmI6merS1
6tnUejQ5z3sE9riAWcglP1iT53fNuwd4WIUynAJh9aztrKChchQXYnpIGeMk1PoUyg5Wm26szGqL
L25SrTcG3GTwt25RBpyzOTtpR1Ee9rBJRncHYu4xGYHU8Q6V3rxpw3MMvKCYL6GOo9Ca/cjZk1KB
UsXzCrwDTgnhmBE+CBYj4CN7V33CgucPNM+GQicd/h1ngTFgFuV3RREARoWzu9S2jz8ZcnC37OYk
TeLhd8ArPs3crNvcHy0GCvQy2iaHbPhuR+oEOP6P4aPKhTJxT05+Fpj8XbM6O+42s+/dttXAgi9V
KddBMpfHK6zjJ6VeQ6SvoQ2UKIwCj6Q8SibhzuWF0fbLugVsinqvSwMUuRLioWszjvGbhDL3zHF3
Hc4gliccdU50iQs+3trchqaD4JnOrxx1sKymm9QEcJ8zVQthmtWu71R7duHHhDlqGi2uVotDlu1T
1rgqhk1CjAp5kQt0ZD2Cd6lNCCbKoxpd4WEIRJqKuWrsHZDZTl7yro9wmKlAUI2tB7RHtVOgVCAz
Kf0iz7lh/Gonp9CxAfw+uUwFOtDEafiRoeTofJ61Qy9m0+2slij6XAYGTomJ2qtIra8im240jUNf
ANuAkz12diXk79SA50PbH/BnMg86CYYz/PK7CxLTGI9L6xCqaxPjR+vheJekmGaSOo9Z2fpTj162
NxOE35QWVNU4qPqZlxGyKJZ5zCOc7gpamZKCgeMD4uM+d/cVwCC0wuU660Uf3AX2jB6Odfg5pN5a
2FdhX4w25PtbWnadF5DEWFibIBm9PZkpk8vWY8IRv8vfrFa8mMzksewBhLnomtxMk7IibHwpAUDW
yDaZcWhLHHzqOWJmgYmdBxCbNXYEd5cI8aw7z/BM10ZMMxsWUcPeGQNkIuyPc+WRWjD3Q3+Y6vK5
A28ADnSFmWIpiFp3TuJzlbhRWkuOBp/9/DU21oNe7Mox8NDJp1kLyvHo8K0aKLrLeTDmPMjYgNFy
72v2LjNirh7KZhyPBY6ESFwnJp1C+Sad5kMr5a3umEZG3ZpW3t0IcIe+zV2Y7Gqt3qapE7SLXdzK
40tEOzXXuMeROpsw7pBEL2XxLl1QQ1G9V3gHmkin1j39qhKWdi3igBo5p4ZgyLg3WLy09BLpt8ad
d048bJ3uNM9wHRCCaOmpx2mvwI6bLOuk71u73Xom0BIHnw1lPl6h4HInPSYGsknVjWUBS193Kzmk
Ym/YABEP5il/VeNob9rtU83GjMf0BDVlQ3phIqM0VsdJo7wqQuW7Ws6z1RHFYoo8Jcgd05S9kck6
QkXCoRM49CR1IETDjOx1zK5b6U+OetI8EloTNdIaAkfimB8FsqljXtqYyj7WRspSghKP94qEwFnQ
lMU10E9Nb9t4qe9QeWJZL/hKeFh7sFkwvmknWdn0VIyYNp2BX3H3qudsNFFzjEPlZ3IVf6QIjMvz
U+LMTy7Xr6KofMV9T9WnyGtpMPsZ7edufmtT45C6GXrRix3+5VDYMpMmLM1j3ehIsojAaMCjVUP1
JBLzqE1/jbACPTL2YctHZI3fNUKrO5HpxcfOdkL7jLMdWDd1d+wxhQ0+Xq1znLPlaPDiM2gmaGQT
pRPqGMgISTUpE+TRceOINxfT+2xtPWJFI1PCuSSEVl50C7iqcPb40TaGeU2KnSrVtb087vPDUuHW
c+YQRo6me8hJm75q5vSU6XQ0lO+pp4BHofgwqbfUKY/efcrVY6RSUGj+gVek85pruAwgaq67cW+P
B4wuq94k1AbYP/LioDVO+qRuGvUcTtuMOy1OZqLYX2oZ+nTAnkBwv2ux90BHxjpzCBYvO9nY+Ylx
ZWwK48l8mK2dxYAW/MDK0rH253ngRqjc5bC3yrP618LuTtAaJMeMqMDG0x+b6gU42SHF292qgWa1
uyrmU8jalUL5mGHzFuvNwaEBSjjjqcLMkNAI6HUPivtkL1HFNaiIvDTeuJxrqUenobet4ho6kLlJ
6dutw2OHW4rG76dwejTilgWWxdW41FZxZAJ7q+QBjJExV7catTY9VEWHrbXklbsmICpHle2n/fLi
4dnUUd/ktOlr6kiQjeNdxJiuiqcvUVk8EeEmpIYCdCzyTxFAcr4lzQv7aJveQ+9rcL7IpDvec6FL
f56mdVFqh2LYewV2le6EgqkxqG7i+xKNbGdmn+q8MZpxFxkVJdz5RhRdUBqbRjvIMoKHVay9G0J/
tNR8B4Tu6W0ALncyH+3uUhEkKBHlyughtIt1paPUTbc8owWrI6FA+GtL2gPPNiZhmGZVLHcFXSyo
n85Auw/SjiAHZwjazhGT7Ap0BCwEhpFcwVEh4d0bxL3qOHkV2I1w+RTAQ59mRjY5ml1dP/e5e06x
o9M3jKn9pupHNx4wDb3hofPHWd93gwxqo9s7yXDmbYAp8BN5HNlMSjJ5OWd4yDPr4MIU1cp9lfJL
IZKoRmEgh+XkFczd06ibvmNwJrSX1gOICWOAzENyx/umcnRjUTVXocxOVhbM6l0D+JfL6buJ//JM
8XXjMDSO37fHtM1WQyfo1zmWUhzxEK708blLuNkPa143JlAAAFWMWZSbjWj+BcG1SH8ccXFXMZ5z
KLRJZwLrf3egssYeY0yW1Ql3Z4+dqpkuGQG2iUk2ySuWVG87Abe4znm8T8oOojHOfOZZ4ZSuSzAI
LXUGBU0rfXZJDShbCWh6lJKU162KqycitVe740uoDyiK8CES6fq7XxquCtU5KmUX4LIjDOU7rYru
Rk+r26xRZlj62Ja6ycI/Eugx0rfo9oI/PmjKGpNmDes7gr/m0Y015AjzVnvo8m0iM+DSW7vmjANU
OywvQIqBHkHw3EdFfF68Du5A+XV4YLJiYvITcLSjQDDFWqoYVLP3W41KD420tnle8p9NJnaLob6T
R09m6LnMlFBg6AyvGVjFFPZV7o+L33LCrgqRm46cZgvRYtsup6iahu97F8+7lFoURegBtKZNSh+Q
4gHLpSlRJRTHW0p22G/7gePi+8yz3E7fwKp8u+52Qv+Es8C7Ma8cm9hfsyMe57BXq7QUbI2ckWBz
VyxGhjlHqA5Qec4B4SxnWLUq6XUZSER52lTPY3pJpk/sHWtcGisN5XLptxAu6w2rOjRCTt/ZgSeN
LgcSXjvwghICajQdZA/2OQeR9WaNcCCIPlXRzssvvb1XciB48IJgnlC6JzbDa0p4gMAdLrNTwRGj
qY61DaVu4qNjC3YviGisnAeXk3TdhzjkXsvuElr9TkfI7cvn2vrA5r/O+d7U5CGnq7CM2lWzQI+K
s00oG1MionXE1WnIv83kdZbT3jHkbiIKH+PcE93wbnjUVqrMd6k+6bYcZkAaOoSf2pXunNJF13mA
cuIb2R4U4G7MkfQgJ1VD6YNY2hfnaeJ851Btb9+EdajrZheNJILUY6N8gIVdA/XW6gOmU7p+iAzR
jJhGP0b/m3vPHdeoobiSodjm2mfc3Ob2S3rDVmYchDTDN2nCcoWxU8c328P21kOwTI5NfFAjO8A+
tSdUutYS8niKcppC3e/Qy3TdXVuUlLL29A6hM/fWy2bFRgcfE4OKKAFvz9Z65BOwzoZGEqGyj/n8
q03sAuaEf+3TafdQfINIoVgKd7FFJksX22QMX/qKFj0q7QReiYqz6OKDUYj8m9pqnm8W69bgkut2
vqltXBs4qxWdMYA6beesPNsZ8C9ud5qV3RLHAtje7AX5Y0zDMeeuyEb/wUAnZODFn+DNzyAB8GfZ
RRboGhwyC96n3MD1amFHDxFaCL6sYk43RfpjpYC43fLYK+e6eR45yRi0ZVGsx+fzoVjgb4aj4dbU
NT5MHFHF9NhRyRiq7XbGqcZIhT2juQsUK1F1G6FBOxD1GQmMWjpxsArYBNOL09NH2pDmR/x2qG4F
VDBgtfXqA0FpjL6AFLV3zNuc025xRkSFztEiee15lpwwhAn2VGuPZf1sjl9L4Be4GjOTadMoEmee
TY/AsTSrtdL/1TW2BRmtGPKcyAKsCv0plJCBW0LrEfJE5/na9DaL+0R9mbPT3sLhm/A3kGucaOUW
0ysVULf8bW4vHWvWiJQ6mwLmRMrjrD7WtQD7ClGfMi5p3m0ksJZiQkKT12j+lFST9pV7rNruJPRp
lSn5ptV6FCBsPSqfOCHXGmRMXPvaTP2ZO7Xv9BC/5jHTMZs9HRlNlt2uYRiEVrzSp/e5QnrB8Dyx
1da6snMl8azxa+a6aKavk7x4BPc1GyxrcWhQLeCrUUR5N1LUSDt/lwzmnNgDVCROLqD8XnS33NKA
5g4Ht8GNV9tqgPl7o+cPrpMeInI/NFODtjsp/dFzo1fBmd9iXTTDe8uVYBjbbdb07Fspn37Lph35
o1PuCXI9W1y9U4w2SLXl6G24VW7KIn0xE45E+DUGhxwvKZ1el9uyfEyzZxenVecxqpNdEIVo+5hY
RhThVes+x6VFxYFJdLg4anRE0xu96+03c4w5QMY7LJxnqWUnC7dczw24YnzJ5U9twyCOwFG5z3jG
ABi+5819SO0X0PrfdOWuvIeSXmhjANBHKXml+ykOdyEOSPlz4ezjlEpFncBw7Wf9i3fs6/hCy3Cg
N4869QyTfUSMIxDRU9Z5q/RLoi3+HeMlnDFoWyLmreRAp5HY+CMheemycosJYYuydA/5263OfpJo
Ek6D5Dz0+wmuCW6lTd38gFf2W7c7ttx95jY99vYmdpOTU9IpbHq3ZFn+Lyn7SWONgHjF2ptOuA33
lkXnVBqvdTMMTIRrR2wZbu75PcxTIDCn6K44mHim6ThgI9yJb1YCu7tGw0nFXiQuo/ecmLc40Nhw
NfHDTqzElyx5dVpzgx1xbu5p/uSmjxM9VP1jUenHBh3kWvcA9/Y9lO0Xzdxn4kx1VqZsMcF0XgYH
PseZyC722eTzd1ZowahwsovNoNMBJ/eQygUiUAx8dxr6TVEWW6WmZ236LTTzYCcNMOIOo1B6p3iA
SAqtooiLLa0U0n3sGXDQ8oPZ+ajIYhs1gWR97+f0XEbpeqina4LjE7PVpwfmxmqIrRIxNwt942BN
FghTtfaAP8ZXrXxTQZMdZemnOvufqPcZh425bQ5ANf2GHVYH/1jQRti6t5IHA7O9bkaHxFQIDEeo
lOMW+9cG+8yuo4rJCN+V+c8u4XugiAIuWHd6/FbAFpkpO6ua6BN8ECNXkgg2oKOIiRvALTjDxQim
0sF/r3xGzg0K9dXUn8wed6pL2/MIe4LJp60zzb1jVOVE0CG4QnLRr86gbLJp2lrOl67tBqb1falt
uvBXnd44zVPn7dyNqllH2gd81FU3fOpSnFkLzBn44szNLXvo0wukKgY7+LJ48Oj8XOFlXjtYxRKH
a2wtP+rs005wEOTDVqtZ6+msjfJ+63z1eswlWPDDvgvTYdpBhUuh81t5StyXSnPXHRBYX6C+Wks3
+8S7qx+TDzzRF+ITG7DSad4/VMVXZb2X0oOdEv8qDZtlET56MEMT+WUpB2+gsld/jR313FfhtufZ
VvRf6T3Es3bn9I3CRkmskvw4Q+67otml4MSUlJHmOJJdZFc30RRjjhPKVmVDd4nWprH9WjovUfFX
miQJwkvBOCwzCDhoAIbYJc2MdrrcXsVFx938WuH4CNVhNXf7lmCihneszRVfpVdxNr9d6uJc6W3t
MH6urOngmt7eM5ydihFYvMCsYXTALIWznfTudvFnlXwGB3cxJTID7vIAeuzaYndtGKuZOSzYECMc
3CPO2rjPfTNWnr3AWLxwIfdJh+uchL1sD+cKl0Tt0GSY2ztJa0lNkrK2012cx0Ttxz1YokOUi92g
xLeuInQKh6hXvvXe8xuHhlfKEVW7JyieH2ay3RqNsqLN9n3R+pGLFXZJd+bPok1/HWjkkot9MaGr
zr+52MbNe+qM3KvFRSVB1lGk23aAhIAJIRn15ngBDsVR6tVyD1lE2imHsGMwaWuas+GF94mqMjo6
Eq068oVH7GxIMvwU92F+Xi4MldO+9zafXTbtHB0PTYmHDs40Fx9u9X8co3aFXr8UnkFmbRVeh4FR
XmjWe8v70WaqfnDctn0XpHCyR2Mn645QMdMqHHvpcM8zdUv71C/dB93a9W5VjcikUmOjmZckVC+V
hJRR7c0QXzBDAhrLmm0/Cp9OvhOD96NmKVeQBPuurfbgR8nJcHRkJlDVgPyo5enkQ+UMexlfjJ+K
oa9U808HyYOPhcit2nIC17WbEQ1YS6ZTM7R/I/51mmbC2d7WrrmPO8J8ltxGbnysbKY9yPRxfY7F
UWc5i7Cv1prD4B/XviXtvYFXMwIuOpmYHvQA6M4C0tmoDiuN5QlabUhld3IfF7OCv4SBY9vf3HH4
NsJ+c8zsdi9JHNTpdW7ZYHLstXEDwCreTwYjefkVmp1vI1XgPgY9F1+9DIj8VJJZAhhSgK0phmvl
KX4L80PlKGHQeq9Y9lpnSK3o2ls/y0PKpqUp8/NSYVdlk0qtyieCwKYIHRxL2r4eTS7IIPnCJ4nv
ZUjqx15rT45D06Gq7QfRcaN4dyVRisXd6LbV0pFFt/pU7YCIr5h9QvLjwp1XvpXZT6De4FyMj9io
VuFjo4jVxIGZ5iFxy2LvvXUjzr0Sl92LlpvM3WClDxLn3Q9dlX7Hw19pKkgA3W/MY4GuWCrmCT/r
xwhoOuxeWg6bSQpgf9WwBAwwpc+5Gvo26tw8/Y7zz6Aoe05MeBrDYMaLF+swWjJR/pJa5OQDvEfv
9h1HMiU+ciyRbfdaLm9ezKGuG/az8+e2+bmsRrzy8was77qkt5J+FczDBB4wAs1Cf6Uzj85G4oEl
ENwCrpEmBHZ5zqBbydUkrPqPPqt2capt7B6pNd3W8OZSvBOyfHd79qaWYXQUKTtRErWvgpGZBaXV
F4QSycNR/it7Z7IcOZJ211eRaS20AQ7HtNCGEYEYyCCD87CBcUhiHh3z0+t4tqTf1CbpN2krbaqt
urKykhGAD/e791wSGEa7X9R93yfnfJm3EZ+7lMx9uVwr1BacuhG1Hmlc7hpcIpFFs7wewsXGC4vm
ts6hTOm58xSCDXfkSnMX/V4u4EAhbynQAv60zXNdWTTckfdU0BCiiaYIAp6OiA9W4G2UwruFRI8e
AoQRV2LfhBLLT4nrqavdE+23dxE9Yd2XzwM5UBGjR0Uo7RtmeG9V/QJ3/A5iOZs7skI63UNM3E2D
cRV4/kPF3TwiuVByM6zcblvft9QhDOQdvI7OBAfTdd48ZsOyUXWFgPAu5XtKZSRfgJ2aW2/ikaLY
AwcnQ4YXj8NvN3poc+ccWgkY9qemr06dE30LyVuMefSQyvHByO13oTgq4YrbY6hGsjF33dIDSsz3
7WDczgunIqzvIyWRZmpi6eVvptjcKR3OoflyFNzC0S9aEXoNhTNdO92mPp1YxByNGDHHT8KcW2QW
ViCweOXQEKKfNBrCkksZ/SfPBvWvrbfuuZ5uLwQi9k1ib/x+PWXrT17J7axIwNX2W5QR63fxmL9K
40+DkDKrCU7Gmw/4L86YdLc/FG7ZgttBctezf4J42TaUA3fiyZitw9LY6PlQ9khMYEmkPb4nThTU
0RH0ySZj7C3IZ/REuUbKQZLsKCnW7nD24HGznY+1OpYm1saB/yUo0amvJngUmXFoHAfUIqHl/nal
zbZ5EPPnVCEKSbDs3Dtktl34ZCdrPoy2uh9W/49XIqSwM3CU7WdeEjqtIMfYo/OYlNN1QisCx0ft
6dlNpC4WWsqxL29sJ7tZRvWVmtM7EcoriwAe/dQMYNyDwaDE4iToBdj7znONGW8UOIsluO3+fh44
u7is+p50UHqgz6bjVTBhc6/94M/kJe8d0nrt0EaT2sO5Y/Gj+497wvyxRiwL6qsu6aKEY31mQJ3b
3S0LquM8mkYJONISFLf2ZIHG6K2QFmliAAm3gcx5GuIRoMpyGdb2kYjt2Zlt3F4EjpV5jX3ChKAw
9TQCmd8jem3XnNa1+FRQjEhx8i20qLWHCaAYMulV2xRxaNOdQ83bzgtgPjp5sNK2le4T4h1DN7W3
DbmdHYhu/H/EG3qXhK3dcQIMSsK0puETGEH/BdQSJpGNvz6PV8yqRU306r2ro3yLEEuVXTPsalNx
6+uTah9kSC2KWl46p4FtGjOB1LQYb7MIUvhUA4/17fSlkHTQTiUgxwDMYV77G93ytRkhi3FiovLO
sRY6j3WfcWXPMZQhvYMgW+DF5v8yGBLRsIvpLZse52l5yZzp0uOG5/WXYttrVyQ3C1m2j8WMATIG
q3zVZlhEhyyHLt/RlYeSydeEPGTFdLt7JCz9MQijgkbYLAB3afidhEjr7uLxLM0eC2dH82zePluj
RYN92S87S1Gdh3Fzg7U0PXKG3AI7gBSXivnADJA0MIVARPL58MI+v48pmQ/hk2AyFsrie4FPU0cr
oR5JujbKdmXL2de185t4xRni+Eyj15gfvKLtmroIs9gaFIcRnK0OQ72iH03aaF6l3zHbqBktAzm5
9RcCPQvN9IlYQc18O/JvMa+BXVRepqL7IYZ4FWBBQY1dWBDBKrmcku56p78vRrUcYL9B1tsZHeSq
CfbornD8baM4u9Xros0b+aURn7gJP7iN++A5FKWMbv2njeNzAif4yjK4Ahn92ID9kx8yRlLX5dqt
G7c3XclNpOKChzZsXTXD4G4rooS9AB3sTh2+81n+iJizNwozXc/gCGAFQRf+K6fhNvCmF8p8d0Vd
hIoupLDpmyi0XQcPxMSsIVLqx7N9sW8zRMW5WJ6J2nnbjKd9R8L1kLlsCSbxga0q7+gUwfk5QmOZ
dZbU5YqBC5TDcRUbKBN5TMtZ8WiZw3diTpyZHHvvuET7LRMNWs+mbOPZ7lhukhfX6Nctk0QOCekA
6jBoXjDgBJsJyn/imtFJrkwpltxVe6ce2g01REkLV1OVA1I3pz7mIMxmiu47X3CEg/lD8uBtTpPs
dxwS56qD+LYVd8Jw5V1fJPzaEZjUGCfwk6qZ6H1tXQz7vvCEvYtx56DCxo+NXM52+RXnY67xWvzk
Bm3yJr5PKE7kuDNTvZup2JkxViu/c45lVYzbruvGHVABdtdMPlSmt96U8edclenWkkSQh4hLNzU7
YVHKbkMVJVcvKqHpGSMGm+cPvosDm74ybxdUdz2xz7As1Lh1pH2Ze5mFSUWIyJsp3J4cCkW9Okw0
EhD/P4dgh4K5ZrBvSr6orayYT07VcxI4GR+jO4R9RO5KP2lD4p+9FuWNcB3+NfoCe2PcjyoFHkA7
/a7pvGDbDOqGeQCvN/3qV6IpWuYEDIQmSYDdIZcWF1+Nv3w6pIOwrvNazw4XIkkvCy195c6lndt1
YSZZONB2Rpl9eYAZllY04SjxtLV5y/jC3XkqUnvsbHuS1FSPsMmArUCUEjbmc3d5mEtQS/S+4BxP
on1MYGyzCCYTfGBrCmcS63x+5aYcMX3HvcYXzTaeQDLElECweBruO6T/xKJtyUmfpgiBuNSDIhM6
AAK3JEqH9TmujafWiA5QNf0wgLFOkxeiQ4OxriotWG8gzsH4R88NPw2N0RD4GFN4JI5wmszITD46
FZHeIiRq411JJ7i4FU4OAg2MK+3x4izNehy0pRamFuObGcwZ/ylfLl8rpNzZ6O5K28bHNP7hia0R
s7EvWQZMU7VYj2ZJA10Caov7/YGbEhcEq2CSu0R4yiy5azICYgm+LibkArOi80PdK+ONfNo2uVPc
G7U966a6FaXNuB37xNzWjhdvWcyPfUv8dWEwG/qgMa6WFk/2APdvWwr7D4cmh/gOle0wHS5yRDpJ
rOUzSE2HpATKeeLSdOpQoVaVmD5yE4OMJ1uYCP7FwG2/hTZSgTvufoo2g6ocC5jo9fQbIX9Ua7a8
RN3blHv3Qkj31jXkM+WlR4FJEImpuPOCPwU4Z4o24EREiCy0nB9n6t+o5uyAdwNYrwh4Hq2BDpGU
4pp+ea+7NNhnLWYIQk0W1v422RGrRnAwdoODS4c3tA2JI0SbfE4f4hL9eJI8vW4b0zU/u6/UYtyz
CftAxqBS5cwFhGU91qyUiUXFLVFN31XGvm9rHV9Wm9RV8APH33iQ70Qnwe3NLani1LkQrCNMOL0K
tyFftSbxJuhoYbIC+WHZy5949T0mGfhNzYVqALd6ayVXQzId+PsmPtIIdF4DAZTRLfUkKR72goLx
TbKW1caBo1ZjnwsThRnK8FoejtE8ZUZxk8cNGIkyvWOvDbZ5aZx9/bO53QAVqvcunG5uys5ODhFo
C/401ctgrgiM3MkMEpjcn+d9bdIIGQ3RgfA8D1qW7yKHvVd5ZLxd2kA4uHBUivQ3h5SfCVLKfTuW
x5zFhNpWgzvWsdPHAZ/DQ90nVshW8jvFyb61s+TESO6qyaPfNYLuCdIx3itbopSuYElMJzjwKPLs
oM8wyCaLNVOLPipKgvzynfoh66bx1gtm13xnkH3Z9ElCmN2r2eFnK6zzjhkk7k1Vtlwdy/LJqeKA
JNVshlNR/kYmGYW8rn8Vd9S1MoZdMyfWEe8DvD3SblZeXuPSX3ls6+qUNt3LUObWPYfq7NAzBm7q
lCdtYBvMLZ/hPUfYLT7DnmvtJsIks4+U3NOaZZGTsCQzC7xpSr0GpUpCM4mavYvLJykorI/iV/CF
emdZX6mRZsZt+RPD+XMLtXxnT1UGroAWWCsQKMxKUCyGolMoDjpZBrI7z89JYu97lKAd1HMmcW5/
GKbYv6RDidZvU6SLAIi1GJHSewmgn90w4fjj1euNKzNOUdMPFXXrVVRglVrb7tr1XEbO+cGJfsDq
j1gqBw6tJgOnDtOi1QT7PCpe8gTuam6bPSbL4clMiJOBIXHCWARcDezhetC7pB1XwXXsee+TgDjk
plgi6b5RJKq9T1CK0EszdgDnW7G63aZw9EgDigYbgHpSueIfZfVP0FZggSK5B5Aa5tyO6deluTXg
PAAQ8M6LmbjEIwhLf+AkSeEwi9l4tMuSS+8M2cCegLNyb+fkWsG4xX1VUc/N3Mxky4DB0jzU8jLk
q02dEGaMcmm4j7rNjRIAU7zCe0cqfFvqfE/1xXQaLNa4MYJwuRQEVut64kydpwJFRxOZjXeXSt1D
sUBW7nlZW0d4JEZSpuiOCRI+nlvMgFVY7ScUB4fKMxfs4FVV3ySyebPESCuwcONdbTQXQ1dyB+nS
UCmSo8pQf7y1hDhYOWtSP0t8agO5UrqYWSEQDCS75UxalBaPjF8JkcYru2JjWaN3Fa0cwGpjfshs
a2D3A2DueJ8qYt1gk56Ji7KDE4fHk41z6DCp3OIAJS50yvnMsmC9/m25CujYW1BukRG3wkXD4FgL
02bKX3Py29uF3iQ6sRJkCPVUL9F15sAdBizapcxVY47uejb3yxjtNy/n/nY2/DO47z7s+mK72Pzc
caTe62D4ktxV63zwzrJgmEbsLwsjt3qv/ZkY5aq2EP2CE7tGds6T9ENRh7D3xmo+ZpoCXKaQXICI
MJxZPCCzg3EQk3k72HidVA5bl0z9YyNQSf3+pzUYmXTawLX0/TcUsWyX4Cu/koI9ceSphNzE4hdn
pwSTkdmsZ4varTs2xDQ0Ml8zSkGcJqmPg6Vav5J0sm8bvJyd7S2vBYQEGxbSTVlfABS05IR35Uwo
b65uOJdcgyAEPxjXAktLMm1jxGvU9ZoXcTDJ3NPrhBeQW1lFGUncMElNC67YSQTbVu/WVUktpimx
RMzEF8sx4dwIscsGA9Mp7wcicUPOB4+zqjWTqd2DJMtoiwBTi9sa62JMsXcDeiYxE/JDLRnOrBAk
tpa9aTEbhx+SbRWAuq1DGdpuat4zNx1ubcq9NqsBXNwcIbuZCeOFvvhMFQHHLsJ6BdQXSQbyIkCV
4RtYWFgs5bolXwA7JrP4agfMK2V+5pTMA7PyDiEVEH536k/Dd84Z4TpmSS5EDwV8vk28F7Y4a/v/
w0L/J2EhAjr/Tj3UHamb/0VWiH/5n1khy/+HZxIfMi0XTKHtWCAE/2s9lPsPP/AltVA2PVDC1jGd
qu7+cgqtfwjTsgIOwp7vm38DRuqfCEMZ/IPwjikCR1qm5bjkiP7WdVGUdQHgEdcVHVuUef3b3/8H
0MWXGtKl+s//kX/1X7JCZJSE9KiGwjVKS5Tr88+/Px/SKuaXW/9ptOKEGxcuuc6ENmouOBtzg2GT
0158beOn2ucoe2Zu42Rsm544foB8grhKK+va2cz657vVrR2YHNa9kaMe5uCzLSlfuh66/0pJJTv5
lxFxUHap9PUsxtJQcDG2M7HqTI/YAQtwm+Dqi8f6ul9sugHG736E3pY09N+COQ9ThrIws/aKlAhn
4I/RUJ8xb1fYAt2lCBpaYX0fxTQXVlHMGaz9Ut2ttHtrB3ErakDsufOyhNZKApRD9dljFBfF9+46
iL2caLLtJufJ95oHFx0JC31rMiolysn+hZD7B+AOuyF20I3lRAFmGeKMfYqf0qGIr3OzD8uYxm3v
BL8jIZB0YFK2iJjpBZkd5WfakcyB3eaCCkdoh2RE/gpzuEmcojLp8UhdO0w52NJFulwSVw4nFff4
zHquexPK/FCZm55+D+xteAtrhUbnuCcQGxKtc2ZLJNjMlWp0MWiaXJ+lO2K1ryPmJhqd1R/mySO4
xe6UjOaRqPmXBNxtVZ27J8uDkKELtZvV7DZNZL5nAx653Ihf+QpuOa26xxldIehLrkrBiscFekFi
cWUEH2lfuRS8sOVkKAamJt19lZ7NacIkjE0+7GZMLGbnJLkC6cPbKd1vQvp/YlW+wRY2FTrvEJHw
Am1AaQppiIyuxpGun81EYU9eohJMi/EEO2RmwlW0eGf8gGkrpZ3lEk55ucMjPu9HO+EHEM8gbXFu
VwGGgxyIctSe8XFRQZVho/D8TeHQKRj0DjCt0r7GsxmAFwAlFNnRd14nJ3I6KAYZV79K2rsR5slV
a+L4sFvOlOVAQZF4rQXRUntUD0ONPAGO4aniBq/z0XzAThSiJd1jCySKXtCe5prlDc2TL22NWZj4
ljN17T6ae2Jhg+tuRa9unZUwUKoCb0dg+zhj1dy7bZHvx56Qd1n5579/Wc1r+sKDXc44azPOHGqK
cURibKIH38gnug5p6UUrf/O1WdfMXsruMypOwr4vGZluxhjxG1z+eU3M9FB56y5d+Lg7N6hDmkV8
GtG2hf05+5W6jcYCo9bU4cDFUExkt9rXXEpLyfGHISdQC+e5mJHlzM6M9nNDusugvNRJDlVV0dgM
i+aqwEWZtMuNQ2xZOD7p1nlEYeeSibh0xpGE+2aUqDJNdRHBXAFZcz8Wc7lWMsLH0r4tdFyQN6oR
1nvIBYrD4uK7h9ZHX3Gk72MzyGlzrjDXeRaWF7lylqWjBAoMULawX759BSWcPbaa3IuEDEwc3SRq
PZK/MZf6CS42o3X521ELYakzBBT/JgmaR2sUX1QGOxvR8r7bGRd+sBjJlme8OaWeeO8sReq8LK/x
XjA0Ha1XqZGRom6fqNgew7IlfjW6qrmzDVihjKxMqIYba61PXosMvnKCT1d4aJBWwyrWjhcn2IHF
uzcH6J+59zYGjsBjMJZ7MF13SEEmNgM0d5+G6Hqhc3OUEVUBJaCyNZUbj0c3NOuL2XZbyUXsqmmO
fHvpTTI41a3S41iHY33moYkLHBAwODBhg2rAYPeUGXRQCv8dF7UpeV9YRP+Moj/JKHahdFDSYc7Z
sw/DzRjhtfBipABfe+KYHPmh+jNPqjFvtFoQyrnL1wluazzA6NkA2XZNatymNmdftLL4quuEcV2R
stk1Y16demInV4W/MrBbMnRdRXPVMFCzmc4Wm8FhLazhxI/4thqDJhGxTo7hUgfJYSAZNsCdsMz+
Xs3cyuzzJKLphANMmSBXICNaDEjUtqbFjqgIi3rsTtnOSodLwh9nn8rkkYrobjt5zpE4LT3jjIuH
lMhNNK977kq3TrOo69Eh5EPI/4BOtrGq9rmaOe5lAVNXP/qNXPnH6Z6wad84yLJV4MKM/SDuqu/a
qDJBkJc3zgL5x2Aa2CS4uzyCUpEz6QLW5hIAYt00g3S2kvclNQefUT5gzdjkWROunO5VdBJSUV/b
h03X9yffIkkibQocCq++rvXTOcflW8dciclzcVraNjlmMVMOVB9SSQgSo+CxoFzd10CHdRE4FK3o
bBtcJxY1MeFXEb2yyC/dClzISkN/dD5zJvA70ydjMKnkycEaYRuRyQoC75f+CKbDZYRX0HronOnc
jjmFXRQ68lybGNvm9qFhdblazeARBYmAZp7edMFw8Zd5IxjXoRPnoZNFn846XdARSlzmnBoy0KFI
SL2ztSjHxsTAUu+6kGvjlYss9Ri6qwyPF2UBuO8AegL2dAB8UgydXEea+dlq+qcCA+prHmhcQwZl
nz8gXMQsqlBDM80PdQeh0ULGnReRPFnpaK0qts4Z1ZayTHD/M1yJRjNJjRI6KZC8S2TzSbKiizMz
C6Z5BYgYbpCNpptmuBblgiU/T700HHLFQKSeboYpO9gN9gFVT3cjKH6o+JBT+Zi4mZrFmS3hCdE7
xoPK8K279es7Y06nUI1QWI2UTdHUZFaBCnvIgLVSxcPJZuXAP9Lnkmmiq6vZrlCr043QvFdXk18b
hrZXnB+JaYKFFeBhE94sfO/JvavJsfQpuvwBrX0/MQJTBWLtIAICsZl50u0rQVQ7uyWdn1Jxq0DT
ZiBqZ2uXaWJt03NPYtFvdyY4W4SwbTKRWGoA3ULni/ZTTxLBBbYMCpcZ5r1YnS9bM3JzYLlKU3NZ
RKDDjceoTphaJ+bdZHE2wB0abBi3RRVcd6SGOx/C2zYZVcGfRLAwccxyNLOX15pn0ASZqI8XEgst
ZssdAUZu9QNlMYx3D/5fCjA4YHAp1nY2Mcwa2U+vicGz3yACznUcRuCEm79g4RVLSFuPwxamJSkn
cJWhJCJhayKxbcMmbpMeKR1ccau5xQkA49XTJGP/RUIjuqdHtCcRAA9rJOC3NzxxlroPcyK+LDA3
Mp7raOGEllxFcJN7AMpSk5RhAN10PUMPIBdv3uj7p7IpobkM1T033K2yITIH02HU4SG/JnUhgGcR
eSwPbg/HOVAka/qU1Fw2Y/FOlumA5RZEmNWgMqkaWpM6FbM3PXPDvQ2G0sdBMnqnWc3TXjjdAxkg
mNILVvfeecI/QM90zk099k2BEGvpDtbsnc+Su4Bn9RCrIwNPBws5gKXQYypiM9+Tmm5N3vFsDL+N
pl4by8xFHxD2oonYXQwbGwQm9HL+sjEAZ8/oXqcUCFw5nXzNsOoGpJcMes3g1BlnPPNc54gFdt6U
wLwzXrY2vtC9kHKYap/cmtrp0kr2coZnMyzebVHGl7JgSZe49Mjg0AnRkpEdYtCKiNzHrv1osg+z
7Z1N44AGXgN/04ApWmrnS0bs4KoijjUlGndA17otrY/ZyR9U5WDOrIbnzsUOvlYoRQ0JlIJUBPzv
nrUgJZsSfPp+xJMrbt08/2Z4/mLQhTjW2ccCkA3yoX83RWBK4xlb51JVcEpMdS2g9Z4WwQNvjbvB
rgbatejVq/t2lw+MBhe1Ds+zVA/NWi/UXsVnGZhM44eaAXG1upu+Cp6tGcUzt5iMRbACQhERPAJC
v8ligLzAiydvbDHg4IlXdQYvADPuiOOAuXm8E9kw7ovAwzivMmRvp5u2//wVPgbJPH6wRhMeUYnu
kJYvLYDcJmCmjesPFE4uWdB7opq99dt0KeJOEX2UaXKztg0FQ3PwjdfgusZsLszhnXJfxq8YlFpz
AAWcu1+slI8pdkReGq5vDO4E0TOE961n3AfGSdlULxURWmVVcMl066bWRbrk1guC7mocj2UUOdc6
KFzxoJ0YrVrcRCgGKlEd15JiCqtjf4gJbTgKsINV3AVp9V6aLADj0huM5+AMTj6ENIPdXZBhatiT
29w/tHlzNLMq2wdm9pHPGR2DVqNOvTP+eE3MAosjDx5FuU+pM7kaib/MJSHqshL2dYsfqMxMfqQi
29DY2aZUNxZRwBgpWvfelL+0hFemsoNuVJF65DS/S3kpGF5EYC2CAejUJa9xDKycMEq3hkluIPO5
DbZEwRdvBNZhsnwC2MzD+cKEyVeSuzke1Fxfo0T3meL1UKq6FAkH/KWTd7BmX8cO70TbssZDFETl
VAiOjAV3nUJpCry/tXpQP5DamcBMVg12K6eRDsaBGzl4rBhC4M+miAVG6SbhUH8lYjDNhq897Yn1
UxT1c0sQuEINux4EuQBsOnwLpfo0qLt059zEGza/F1WOiUXmb65sqd1U8aeZYos0wAcOCocHQbau
b8aDcMxbmpMO+CGeLKFuYn8iZr4wk4URiEOoouYr5qTo+e92GXzWOZ2jS3Nn+tkTtb4E2oy2Iv/I
zZnEgLLJzU5EbVwfuHPmwCLi/efV4Cxj4YxMvXwKR7fD+uPnm5px1v9Fx/r/y2Ug6E3/jop2oVzt
s2s+v/9nRetOwG/wTyVN2P9wUKpsNDN6PyzQfv9NSYO6Y0nXEz4UHS2I/XcZzfyHLyQISelLH/u7
TzX6v8loqHL8LihilHxrWe5fZLP/nYxmcer8Fx2N/wS/vyc9U4Dw4bf8H3U0zwK+5vpBQCdCzzmO
TEjXYDQ26V99HBtWM2nYGwF2q5q8MBLszT5WljzZefAFLB1V6Dij0OpLQg7mP3slG0bN1MidDy5z
jLFAXD7H832RHlOf2xwOHxtsFHdwLPaHKre3y/rhWZ/SINM7hhYXIPDBIQoEqT22hQGidf/ZJDhZ
BpaCRXyWb3TlAfg2rnLkikl+t3gGspLJuU1p4fKSrNyacnWTj0fFfwEFC3sHHqp2m5Ufc29vBnsJ
/eahaV8roIIfZfzUwLnx57Mgo1LtiW/bC4oUpFXWy03j3yMucDd2Hd5nMoIYBi2hG1Xp+urORnPv
1AcPDp3hbT2HWgrjoyrOAdGpGHJ+ois5vAUP+BswL/BFHKkfcLVdYYpvPmtWHawf0XDo6QStHXVq
O50rv4qIFPhgYwbibgZw9xOGmk1bHJX5nnvXWZ5srY5tFicNsOCR84+Q8Md+PUUNNNi+Zv4zgmGx
DfthyJ2TTPSojMBpTWf6zTADmQDL6HDd5xRaUQqbyWEfc0/C6edYfGkOE52ecYLUQJKWJnn7teo4
84h3ATDCgx4QhwvkatsP+5SDgXcexQh64DUtvwOb4z6hOY8eAOZwK/z70pjuWuOYri2kdQ81iokL
Zqge6MYasaWAdiOjT3ci5EfGfgUXgxVuX4RnWIj7UlL77QMYUNsOQGImSfHaAZ8uck3S4mHItuNh
sR+nIEFU9Y9dxJhGFWdJqK4a1pOtPYLR2XepqkRaZGIxOuM5GIwrF6vmBB86ih6CgbCZRRq45WCQ
3+AYZcdts6NOv2b+UxAAiXu2pXMZk+Gek37AZSfB1ol8DNTvbu5u/Gy8rGy2CR61CVfz2t41nHUd
md+UpFTaDpHBX4/0nvyMFD94IYRqT1Lrck9zTcowrTsa/d72P5CXSj89MfciLEQ7AK/IRHgeG96D
lTGYRZpahL9XFKE1xbOf89BASsxAX5gwSQaindHEqD4wrs2KdE8FsIrRU5J1OxpNN8zEjkZ66Jrk
YncDHpt1N7jzlkkt8lK+yUn32Ht32Kr9Eo1nBJPWf6FJhyw34/5hToC/QC95WV3k0ZsKl5N49+Po
lojKRqQNDy/vKxaNOSivCxjVhfjs1l9bPLcFv+PCuGzCcZ6HLWPiEpyU35V7R+JtNtAS8cEktgqJ
LkFkhBp0SG3/WpGpJTj1NPU/tnKv4goHbPrq+5TCzcXeS/I9+YpX2P9kklANzBP+hZ0x36XVpwSN
b7ZPA4wijPPw/gjgF8R+p48sP/XNd7J+eUzABexkJ+LRC74K+x6eyMPYaYon+EkeqYbP262fI7xY
BByYyUkKSZcwNz3CII+OzsBWXdhYxS5xxKGoQBxmcgQFc7dYZyI6uO2rDiBmuk/L35GVyDM1cJCS
mnxXlSK0G+eYN1/KszfJCFlCUhcvR5yewSken/WhT9BOYor7zOQSaN+VbhJy0dmtwwq0uThJlosY
dXZc7XOkPC0c4DzrjmmGbGJc03jicsPnLIKicYi69SvDDj94b2uCZwBbK/UyffIJDt/l+rfLxgp+
RhGLXe9xqa0srk5jn0N+WiUMbZfMu7K5fUwRoV+FHcMOIHiUnDZXyztThVPeSrTlaaZV0orolXfq
5dKRxKkacL9y1ELn+iOplOBs5M4khIzuXJ8MTt3zlS/ezDb9xpsIacPwwziYvZNw0hdBbGafxcZ3
kLjXnkPBwmyIa4z3z5hfO0zfwEzcrnAOlUM2H7PKYjwueYbYrIJxB0CSWqQsFIxfEEV9YyuVvexc
GgJwflCw6A9/LIWGQAHSxG0rnxkPYWR0gxRM63zfpiPvhw0MXo0uSiaYb63XVz31si0+eNskduDU
6W+cmcGBpR2Zf8gZFldMo+RKFpHsZxyMKHrRPBypA0gLvERDvRlbzAZzAy4WeXcMYcYS2LoXFCQy
rd4GQCWTCkanh5+VGjgLc2T6C3YbFFkD8oXk31zUEI7c7I8Cl8Qn2BKSrGkf4mjJ1Rs8XUtL3V45
r330PlswJ/0eKsRUXCSVmFc1DsVDMHc/C1gFSgzXJLusywykZgnKI9VRZEnJH/ht+y3S/n5a5Fci
Y3mPzltvOvx6kGL0pMObh9PQmH9mi12vbVkYo+U2MtOw70kgekm8lx0DBjgusCl+Wdxa3Ig0pvop
7bwFSM4ibb0HqDO3gcVinwYgOYp+uLMibwT7QhilWPapwApa4EPdYUEIZboOOy5tz0Cj2lPhLR+0
0n7hzZl3zQqPxRrdTTNiJ+/BEk9Ei/ST0cGZgS/R9OWLisTzauakXFv/Iene+jnjDaB0VaR2dZhN
1mQo1cthYSVxJu5kmUxeW2y6MC9hyKxrDwxs9J+NsfIxMvB+BN109Cz7lCTmcM05XkGNEy+4ZBKa
pbzoEI0ZC2D/3VIvwnyjvlJ8OODaq+w0kGvXg3AY1C/rPCOQ6CG5rayJx4aaU+bnvh6km7aZb5Qe
ruOhb/SwPW/+GrHAdBBnI6rMTN5hNi/1kD7X43r1d3CvR/hD8WkGYHJg4DBMTIglZIpOYYMPGiD0
u6utAL02BURciAg+YxRocQzkOAeEthCk2kzg/7UV2PHPPPcYDbDc0PCI+YDKSNIVnFe0LaHTBgXD
lD+eGq+NleXBCPTyywzRB5Lb5djInJmgv9XR6Lm09oZ8Xr1bZxPbYg/LZXAYiMazzkQB4K07cyLG
iZEij7FUoKEHNy0ui6W64eUYud2awOSKsAzuvKaMbpo0eYLQtbxa6PrWAu8am8wXRitt5TDxwgte
5WliipE0TXDnT/NZu1HmxU5PbuLjuW9vY5PXp+ezgf7HStDK9tvuOAp02lYSYC/5azPBb9Jr4wnC
JvM3vCixiSml1/YURxtVJrju+2pIr31tYum1nQWM7cesDS6ZtrrUeF442iT7UhXv9bpmoYRoRh4D
PjKYSuglw1c8tu8UtFMRh5um1LaaRftrtNGmx3HjB+qXQyZjA23GEQTGq7F+oVjzpkUf8/MF8Xms
ydLite388tWcKVzBFUZQqY7ZJ7H9xCuqNWyMUo+tYysN8NvKy6zNQqO2DZXaQCS0lcjTpiIs14zD
+s8I6xIEIv6d2h8fBu0ubVxOib62JwlUZtA9qHfauuTgYQoyxyNpw9mOJyWkDgL2cpFn5MatQ2sy
7vS1HQryL8kI/fg2eKVmbZoS2j6V4qOq6xtP26rgGCGC1Lt6X+C5SrT5qtU2LOJ0KJ7amtU5Nt9c
F9+msGkOFf6tAh8Xcj5xI2poCOawhXUzxzL+nFwetAVsZTA04Anz8Yb5dY0mM3U3xV/bmDaQ9dpK
VslL/5TmUEVoiYVkiePM1dYzXJTVIcaNJrQrTdvTOiq+rtykG48MCHKL6VBsowjhromuBsCXCUdj
DJTtttDWtwkPXFLbck9T+gOJkJ9e2+S4Dzwl2jjnNlYdmuls3or6p8RyGjYmdOo++vwv7J1JkuRK
dmW3wg3gCwCFQoGpGaz3vnefQNzDPdD3PYa1i+J6yH3xaEiSrMoqETLnnKVkpvwf4W4GvPfuvecq
B1i80gY8eEopATj5Tve7fxm1TQ+fNcE0jHvhCvTLLDiw5+H0hOUDdKE2+uU4/rDC+ocICFH7xwyI
K7DT9kCXeBUAM0VLGvrcxdA2wlgbCv3pW/0xGGqnIY7DeJ6qq8pwXryolwcDCacNzY9UuxS1XXHE
t+j+MTBqK2OCpzHProGP9vTRY3aEmb7PtP3R1kZIWIKphv0zaf2xSYprehCnHYXomFlxUtbaUrni
rcQvdVZ4LS1tugy1/bLvXldtx6y0MVNoi6aBV5OsDsUZ2r659IGj7ZwdVei8q3m7NtrsOeD6pBQ+
PZJFse6TtX8pCg69qZOYOykoimlLRlax3FkK2rhR5ORmDar14va3oc2mM65TV9tPXW1ErXGk9n+s
qXhUa21WXXsHf6zDxVobWYEa2XwPMLcSVbsLtd3Vwfc6aQNsgxPW7aABWFhjfW2SNTvvuDrseF3H
LxlWC7hv9mUKAtRvwiebplTRuZLG3m2c3xFvjH3G7dpoekBGtZmdeE+ZbFwUXGPe1TZeoQ29CGT3
CQ5fpa2+PHZ5A2j7LzbKXaINwQbO4FpbhEFgH5pMfBLMHjqWpC5Mrws7RJ5aXwl1UpFW19ehZFWE
20GbXZmdI3d8h33gczCQ72PEtsVL6cME0LVNBKSWsYVgNyZ7bmzEbAFJE8FA36MWqsffyj4IStYe
2xez9DrwsPhr+qV4TASma6vgIFAgwG2KpD/g0r7NbbLcXnVfaIdE37H68HC/MjnRblNK/XjKQFFr
RmgNNKIQUb54TnbrDNzSvZl6DsONu8B0G/9KerU+mU8PE2TaA2JEulf0E89WvYINnOQNlve9NyTE
UlprYLwiwVpw9+04jSAazkC3SsKjQ4JkK3DFn7DdbIQdmfd12Na8QJkzzaneYXeMzpRO03AzqU8n
vIX39wQeRF4QwmHnhr+TVJclZ7H34HCnBZYeksyB0pUKmxl+EEfDzwn64TCYLKTUvhu7o1mal74w
o2PP+XJjDOImF+NZKSyJ1jRexGryJ10yzI6SCFFD0GbEQtudnNoO97lp9oELJXLsWk4pY/lJqwMS
vjSIeI0X7P/rtqQ4B6Qc6FyqJpFE5x8LuOwZcj/XSX52u6xuCaI3GKGaCe1/dEEQATwPUprbCg/P
ZTcCY1v8FqSrT9ohVzQbrKMnL+nK8u+9D9E7A4C8W9KwB4hq8W0N12c/Tb2NoRL6WbVF05por85Z
7eTYPEaV+70WznfshR9Ltxj7TuHMamFY1a5/LNIKe1UyIqsMNK9YIZ32TeLa+OTp0OKbeqxphjzi
00CIIh0LLcPMhqsOty0OGvc7cwyax3JzOJoV+06fctj1cfkyCx7MDP5A2j2kLf7RynDhsnmSNJZB
2kRrpSQyX6reJWYtanU1ec3nlGYnNX+GffzDKxpsMg7P2BytfQs4McKsT76WddEaWNYXjuMb1c+Y
X+rxCkLerIQuJfIlr1by5Mrg2WBQeUf+YljguC0RqYQmoldXzestKnZxIeGr8bNYr6jR9c/tD0Pp
N69QTnk4+rad5GUxg7rrfYaedZ0SgiRkDD3l/mJyZuZQgN+sIT1T/YOaNoLV5eoSJ1zA2mx6w6ay
ssJiKjJY1RZDP1vBDNLlAXbAb/mL48M79MJ+71IlqeuCrbsKDCA1gmltELbJvfk1Tbu7sZUeG42e
EUzAkJpmZjzOcHrTQX4WyUjRD1KzyXSCYOjpWkvsegzOF4lzZIvLieohjt/GkNmb2mMuqjU7bi2y
B9urv+GfQkwQINPSpciu+HbWjBpqRqxdSffMvUFQabytDF5shvKLTZIBNFRhYJkp9xjoCyMKW4DS
hqObKy36bkml1sLxDNoNj0crmnm0rMC1DJP5fXWdmwyn34ydDFZMvLOLOQ1gyWanBmoaDNz8YE+0
NeQtKoPpY/rAoM4awgvIdzl6df1rkaS7NVmyi50u+T6qZ+NuUDGXL3N9Y2unHl3z/0KX6J9YkUza
5ntKZbUzre1cDV5gvwKFTgKZ+9C+SotTBmHDNgb1lC1lUOTMHJLz5OCQYRvS8FzEgJfNlBeadMk2
eWhToagqhFCV8nQZyDfZXxEOnlAKqExNTdZUbhX5K4SZ+T5JpuNE/H5LPprSt8RpNquqP5paISGW
DdfOTP5Ek/uhF7K6chNGKoyasVWg28vs6prDjWCSpIG9EvLX4r+nor2xB3YQoCMdg6v9xML4x9qc
BWJkTZoNBnhT8WPsbbg6BccRSohpklpoVlbcFb0Yb44Xx68DN/kgcgu843LBO22c1tZ/MESwyuRg
8kE9CDUZRGCzq1qfQGnckNsl955pmqg2NJUxHFi0lmZTA759wbg85GCiwL2lMRnwpVE/MwdsVnvm
KKvQ2R3dnvI853xM1hQqcgfSDKm1l/e9+Cbe+BvYtr8fCxcXf/aLsZ+R0YedzpklCTEiUiDIlDxC
NOE2hyky34FNqwilmPtYiZB3C8wqz2I9FCgNZHGoucBkcY4iPI28XgVhWsXdKSqN/SK4+gjbPJhV
Z930sBTWkSJeK4K8WK2CkMvM46C4k9GbmrprguMXPlVN2jwb4W8m0jthF48SyHRA9RS4wFzuUpk+
D5J9q62Tn3Kp32wuLPhZBmDUliUvsQE01h/X/RLDyUmS2j6ahsB4tKnc4qKqJguwusMksGuI1j55
k17T4JqPcohA1cQ1Oq+365QF+gNm+Bp9NhhhCHq7JYT8+LkcuuPQDneVV1yMdviObMxXVJQFVUpa
34OrLb+92vi0aqH2Y5L+lilm1dE2jW3tZOmuwo9+xZR8DdTWvUFFPsmIILux4paEk0IXlYMXqnGZ
4jHjXlPnsvNh/F11rA4YRN8p9Xub7Sbdu+xX8RA9dr7Z77P5wbdoF13t4TdRUnbmDGY5DXBQTfiw
5YaT7vDoMSi4J0+p/kRua+X3xL98fpjBvjKppukUaI9GJObT0tNLoBuQoi8rDYGsakgA2HTxuWpZ
YFLHnuLUMc+e4nRh5M0PRfjeO7CKAT14Zn1K4Eo4hXuII/dU1f6Fuq5600f12eCkkRvVmYjotiFq
OfHZirgbGJC4sju/aLeDS4YE4qagXJ1DjreGx3bIjqNfvDcwxZI5uixr9k5qZzsa877y3lsbHZ3C
3LMv4q/MYP38RbHupU7um3dZR3eW9RqJD75x52kB9wshAXrVhijYmaK3G8K95JnbL7eUnx0i0PQ6
tDG3/mF8hmV3PXk8sT1d88UfEarkMBGja/gpDM18Jbv2gjU0c3IWCZsHVLhVg3mY++jBtXai9Pdc
A7jbSM4mRW7dk0L8aEdn5+GJQiv2uWLJuQtKlmFfd2W5tA9uh/AS5sAek+JxQgxRw+9IUM4z+mJh
+kmCybdObpoe8WG9yjr+drL5ZuAnI1T0XtUZcjM/PKzZsZqfoi47l1lgNs3dYI/ftvVsUQbB04T6
6GyXZnw9ceg67sNiRlcd3+DY8G6G8mZZnPZ/6lP+6b+ZiLAtKf3/OhHxr/88Jf/yv7F+tuvy/yYj
/v0f8jc91/rLcz1BOkK6lrT/dKX8LRnh/6Us0EGeTz239X8KutZfQjJd+bQruCbvLv5EfxN0pfkX
/3/XofUSMVfHLf4hQZdShr8TdG3hU9XiuI5nkrwXzt8FI7ocFXSN4BWlNSnhNTtNU3cWnuHsMogR
4AD8JzVQbpJk6oXq5/dlWs1Dn8wXPOSgT/ppV8WFfjOHuFSb/jxy21YRGuCwAvCMAZ/WVjZrG6fH
zFf8wOJgr77ITFLX2nr9vjuWQ1gACoNlxV2MeZ9SDM6cPBAXQIeYrTi70W8wDXDq5cIByOL0Li3b
5CDiXgtZXCdiuSyL/RzPnHHaoSuCAWOz18ZPS59+hTLG0mWG3TGxOi6KcEYliBqoQd4unjifzWX4
G6txEsxp912o+9Fwi3NC4pzWF5NVYCwuDMHo1HgxkHnswB2FzXMVP378QLyU49X6WooWf7gBU5+7
Sgkc7lTSEyASH4zBbJnbgbfsbKZQv9MOP3veXWYHCbzL1M0ShW+URi9nB/8IP3v/UpYz4JNwfUzT
6ioq0/feA3s1h7KgI2rbVBB+eIrBWvBvioheuIRWiTNvS1ZmZjsO8DGEM977qJsOmz9VAdTD6/yI
4ZoPoluLI7nIp2E0vwzpTWS7eJOFhcbZyPZkK/+zzrqVZdo+zQbKshHxeIuTGR8c8MbCX38wxEF9
RodIaSW/yBYcHFRzbMRsG1kob6e4+VTVCNeiBmWkJNeUwg/33rnvuXMVXMPlpL5xlvtb5cmRgYwP
FJGW3VzN55bqAsk0valtOpY93vBzIjr+5YojOBbzUG+1KettovfcRG+8RtuGbNq6sLX3HpZkSINJ
A7hyNuVQr8zobE9OrVfGz0rTXKIpic8ebGEyp+A547U+qLIz7zOJCpbHwwnFBlfCCPXE0St7q5d3
TPUj9yYzMBN/OBIC8YNx9lG2XXnT60y9QRBmjqp0H+Uw7anDerA0oybDIXzVxvi0MyGaYJIhV1Gr
uJ0bcTGt7J7nBpCW0NmKFTnDLPN8C9DuqtNHCqZI0HR+cx8PxY/b0EfOPSPXh41Y+TR6F+O0Hbh6
wL+BKoIzKLBl/yL5tTCk8+HrysYMFhiuwSDzi8FRm2DQvlXhu2sDCfJUBTteWB+txwg6lN57MeHu
qOrlnQxWdl7i6khwysI1vfKA8MfzFL0VDipOZufXbILTBogM1vfPKGQOjmai4yDbebOXL4YOlZds
rEc3LK6q3r/jdwUCSEfQc7LoeGJ9BpnkNtcx9Yy8etiix0YeipeOstc61O6Sbk90zL3QgXeYFj36
I/3hC/4+wiaMFuTjXSMHSqsj8xbZ+VCH6CeEyljH6jGj/GAT/gj/BO5XiojtDHRIFr7GqU0/R6zu
Rh3TX3VgPya5v46/CbaYx6Qu20CQW0VWgD03nKWdYPOkBZ61rv2cIgVNCltanY3uphTGDRN/yVT+
5Kc2ayPmz8kxAhcGGoh4nmmYx/RUOe59F21iBR+wbRwqWUq29S7RSwTHQQtfKs5z6D8WtBBzZY6P
NTeqK1dWztEVu5a90IhB+8AqFQskZLdjqKIOEQRSxpUz50bCQ4DvFo2eC9ZCihez7TC2P6OXvqRs
ZIfZzH5XsQYaKdot0X1QZfDEdOPvQXtjECsulkifufP1m9VPf6XZRGBjaF/JyJukMgAcyaL29gal
QDYVgTuLncq1MJAmPKaKBTQlUzVamXufV53PHz40Atpp6ViaPyJUY6q1LHh/7JWmk6otlUtWHd0O
bvYwWlyUe6en79Xm59aANlY+OosevWsvcs+dXDal4wwYGHusCn/+O3h27ln2aj7wsHhXcIKJRX2t
g+mdR25QWRNjIU3S7zUWJIjk9LEkdw7v9Y2T0/tETG+3KozxDQPtJs0GtooUIJOCJDfm12JU1s42
EK3KXpkH1ba8UdB4aDPCE0yMz4mWX2aZRlcclJcb6Llbp3BgsMa0FaS0wMAfNgKzH++n2DtMpnyp
B0AOc2nIXQwXyKcKedc3gDWLlabrBZBlO3vBVDMolvxICGDDs0ps1rVIcw2deQhk5ZFlAEHmKqo7
YhyqZB4/y5ES70GmD5OhXcizYJAP5Rll4bsvXUHrHgJ33yVbP/HPmcVkHTlclOMHvzDpdbWHiPsn
/nqOaCfV8b7C6rwb+8/UjUg0rj0udB4FeGvGeOeaebvNLLWCeeNw4oI76l1MuoomK3KF2F9qeJjg
YulhgM/UcObdRJZ3msBMwW+Eychzlx2qBXHlN53JGxuCPnvHsdcUUy77JyhW91Frjic6kMKA0B+A
na7YpTngSYCV7zzwPD7hC2d932eQZvCoZ+56CWEed7XRlCzsj+kax0ErC7rlu/mKPOiDU5FDym0+
n9EyW9sIl/QplcQEC/pG6GbZxpPxienpWkadB0Oo0HR/CjO8OuR2+Z5TwwbNtt7xvLvPcuNlGegR
AyFEvEyDEJe5uFHpyAe+SOXO68qXycSspMxPsiLJHhxoBVvQ63iKw3AFsWBFAaspvm6TKvLlugVE
F4Y41hJqpA+1Ky9LHIOf5JiVufZ0JaYJycgyz/mXAkLgt8uhcUG9OVA/3bh4b8cIBXYWl7oyEOTy
8MpvHEJ5oSN32p4WIXn3hPq2jUndb27AE7Wzu252rkDg8tloO+yv/toeBpJ+q6x5LMxcQbz1iuZy
/aBbinNMuCNIK86ADhKCiizn0kS/TNOAycWNiHvhcJhbDOGC/oRAuOMnIxP9RwnBuHAw4+2UcYw0
ZXLjRc2plLoLPAfiWGu3sjMgHqzjc4N/zug56lpwtviQt9scjB1wCoIli7m6GzU4j3xfyjN/LuTv
JZDxsGx8LrE4x7GmdXhdGRQZQy2wHtwuV81G5/S0duooZaXOqvYcInUJF68WJhoPJZDbiJT9BVkV
O19Zq2CAZ92mimpM/CPcW2ilK1fAUxTn4ZjyM46iYWzgb0ZonQFsudTY7D1EavZ+ijmMaTd2XLh9
w7mzM/EjNDlJrN2vagGR1CzMCiY2atJTdzmzwKkeu2VDuuCQSE2BPqaQQMjEhIxO8V2D9X2b07lA
8C/lZEXDjJG4COgtR28CFJE0xQHUIuWbCRAQ0dV3KSxmcyqAlcmYs3RL5Qkpo7UGO5fYTolfPfqV
psODr8UeY5J3Az93ArW8Y21gFI8Fv4pdW5l0mSD5NP0Ub4WwDswGPD7D7sEoJltP6OG2Eo8cPzGa
2eWPVeOvmobIYUikNyyhMKxfuXHETn7sC1xpvGF/yYLK0X4Z7oR5W4NX3Qmjuu9pL9o6MP+lAMQk
M3R+kX554/g1z9Ri2c2xyuXW+VW7SNWL9hepyn1x5hVHRX1joP/neDmxiV3UtDxMVYuWXWQfXN1v
hXXdM5J5PdYOYHJ4ETNmvNKkuMK2qJGNLb4h2WtIdYcVchLlLWXuExF92RN/sxGWkV0/9NV0M80j
Ck9onSRnK459AGHt3J92EsxtiFTFYHzt8TE+4fJ9lLGTPlX5G4c/Qj2xlVxP3SW1at7ZPjVlBQWv
03Ll1ARNcc845GRJZCwNRhp3tFkQKJ8U63rdhXyYGzrQaVbpSR41DfU4PNCnSGrK3LQ3yWZvU9X6
F65JNXoVFD3JBmL0JDtJCGXezF0EzCbxRB5YccUbTaztDTjxGZIME/NCrC/M+grB3EovjYU3pOpo
p4qzz6HzT/Mc+4FX8zcuZrqXTRNUyJipbWF2j2lb8ZqvbYoYV469epWgHRpQqk2vQpp4hE9New9b
jCnDYxubm/1CqQ/QmJm73kIw0LutqgGSSLi8kebBagRpXKSUwbQdSqnwks/VdKgWCNv3AT8xOQDp
7eNp611b9X1KVgXPUIcn89iJY2mfGZu5ww8FvreYH4Aa9eF0Mc5l3v/irJS5Of2V2fBUG8wGTVdi
OmHbxwZEUagJxbExGZ/CebRYRel+gXzw6JJZ4FE3bilWoODFKPamxfNq0ZE4o3diqIHIZKoTZ5ln
2LZ45GBqHTiX8dYighHftuKG+mck4YgcjHSsZ4JPpioOjhGic3uCJ1xLEYTgLl2kT7Iuhm2eAydT
nf8givYaQYNohaEUmq58ydz6E1nvTS24c8NRMcvmFb4OCyuA6oqtNVHT0lZZSKmIe+tMFQzgAlzJ
bP+YNA1vfXA9myLuwQ2uC4FrTrx4/PgJY5+oCQgyGPLWhNiFjQfFBeGD+UDOBWE4d9d4YExxLwAb
a5ydr/83S4HSw3m1kfw3rmcbW4cUY9p3XzZ1kWXJKIIujJ8HpZPE8wDKRv2oyA1U2fBIrHMRqLTJ
z8l4tha9u/mAudmfMczFxY4alZeCZIY0F7HLXYsFz8dn6Vk7j+a9vWFH3tHKBmYIt38Ha7Q1nNI4
8PP8tDMcsu0AQNGDvmjkxo9vEN+MovZpkfKLLjfkENf68FJFXuYcehXmwMEAqkR/4kBjxAa419vc
UlhBIDs5ZLH7K2rBxbtOCmsd8FyDoT13CSMBU0iPS8YTdVqOBRN9QUwZS+ddjLK0c7rw1XKZ6IuM
q4abEWnqG3VOQzI9Kz53s0AtB6958moe7KklNUW2IDKN6w1zGYShAteKwSp7JtkB4YhVX43svDPm
+LSiFaPOw+e4drWlyuh2/8NJ+UeugiQh/ouEx/Xnv/4vYlr/H1bKn4sg/4D/uAg6AoOK74MjUVLp
vMZ/XARNaCi275HwUAA2ucb9OyvF/ItCHFeaUgl6BR2XMub/DHlYGJlc7nf6iviPBDxsyT/m/ypV
th2bm6QLpsW2Tc8SfxfwAHHo2ZNBgg/TRWD7i4evwP5l9srlyKK05JyAs2XEpKTLQP5Of8WzcV9W
+SMu5tc1nPDK5cMvPo3VrgeeUvfymI98I1o/A3sIwU5Wt7Zo+wAoRnf0XXdnzyCN6viT6IWCHlte
Ser5YEjCnOowAWBOxLwCk21TMBzguHdJky00Bg3WdWSuxnlwjOeVtQzVC2PfNL4R682v6vjZpFBx
OxSY8a3HdRmp5auAH8GcgvCi+HPWHdV9bAxrngfA5HCz17z+M9JjbUzALgmtd7tdaHgvP/DFKvVd
zi2oUlJk+LK2I5p0bQznPiMbV83lR+rR41VY796cZoewgZWJpUfsGpk8jOK1MvPj2iTZVUvOYAh3
lsOCl5mdFmhoaJiwVFvvZdvfOpnz0lkc68ZEYEZgAxRVMBMPX8fks6FZ2uIlzk/Ppp5OpjtRjQfb
Snh4ugMZR8u8GRdvDPgsRfin6p05OBXW0vK2xQKHf+9l6WV9VhP/IXSns+VOYA0YK4eIyXaV4V0q
S7Qlijp4UtO8Zs3ZI5s0baQ1bdn9c8gIvHF5EW78PHtrKgzCVNxhKtr7AdVJLY7p/dDSudBlDe+v
hThzQePkmCdXbsLevPLj2ljtjLIH334vb71y1NhSziF2Y1NixivNd4y7fFleI9nRPVLFF4oGSv59
TrOzhztXMboNPgIeBI8gDSkg8CxG9xHNCFoYR+uZMvtJW+Y6G1HOfcGaTh9jgrG0eGsK/rSjyb/J
WdML1+IHSo92fPPYGrv5d7lkN37hNxu7WG5GWcRB0qaHuba+ZFQV3LXS09BqwATaTdgJCeA2o4mq
dG/NJH9Rjwv0kiN1efBZ0tM0ks/xyMXXc3+35m6998gNC2DqiNIrU4EhQdQRhWnS24mtH9x99DSK
7NCPo7iR9H+4tk0uWtMizLjB5Q6m02rS31aVHbvuJc/qDxX3MXMdQiei1gZ4jeOr91pw/m2i3gny
mIHO0kjMQfjH0LYgbmJxtYFoWMREKGvEphr10dnvnL07yEeKjblQcNClfjQoXQ5IZWPs0Jo/3AzR
b57mq77PYdcNvY00OV/Zaof0OOw9D38Gfe1vtWUEQ8oNY+7H59TMGBTI2AQGz6HNMC40C01A00zt
3DVVuefa/p1aCsewp+y902fnrCVbahULghngDb+fnwZIInuPfOvGE9YltyWkwgWYjtCVM4qqmsXE
lBUBzbWeE08nGYhjBogyYFkW7BQeZHYCGsapx2ZvUb5oCPMrIq+ThOpdOki6o0fMdfReTAOpuYbD
BquyiM9uGZSVC3tP/93bqnupKx9yB5kJI4KnhIsmxf2uYKquHi3Xvh4Mm2fZQMOna7afks+hiHIk
BsFQIfKeLZNcWS3YcyL6kLT9Qrwu2ozBJ3jW5oxeuzTwZPFLM9Jtwq/QwAZOumt9G7W5I9Y2Dybj
HIcn1o8SD0iBFwTOfbjpDG4nLj4RC78I3CS65rSFxNJmkpYfQ6rtJUIbTTrPjXdZaHLLBo+c5vKG
uWEKPBYsDktYVSZtWkm1faXzmpajHrm+ISqT3aRtLil+F1sbXwwcMLCxXxU2AhRszDEjLplO22UM
bZxptIVm1GaaTNtqMm2wybXVRuC54aaZPTS4cBptx4lGjDkOt8pJW3X8Fe8Bu/clN1MJBAVDj6Wt
PdkUPQ+h7RyNyPv0wXiL9snRZqDVDBJtDpq0TSjj2Uzr7mujDUQTHw7ojNUbB+UC8IwhtzRtvWP9
MQ5sCM4lw4s0a1PSrO1JUZv88rRhCSc22se8vOVzPW1WMk1/zE3a5hQb2dnviXvnQ4QRhjC4JSgB
GuGKBLNHpIdP767X1ik0N8EvHTsVL9vv7mfSJqta261WkfXbcW0KCE3zbatNWau2Z43aqJVoyxYo
Ag8HV6OtXLh0wX1rexeP81LbvYxhvW8i1N+5RpBuYrPjbE9hraHh4a1t7c0WwEM2FSc7z37G6IvX
0mnGYVZqq1mtTWfRnL2kNiQWY8XxpxK1j2SIYSnXfDN6TcwqfYy1jc3AzwZQ/iaLpYM3SbFmYaoK
atxvvbbBMXlfUSxODXpXJgFdWNowp3DOqT8WOodt2ta2OqsJ3XODgwckVNvR2mQchbbh9fpu1+BN
TXDomdqph2PPxbnnagufjZcv0aa+1Sqx90X4yIEWPdsuRN5VmwC5/ZK0i5DJ3uGgk6PJ3UtMGyYJ
AGgqjUE5WBfmBPdog92Ms3c9R1zgTYygYKkpu5x4XOfalkgal1FEWxVtrX443YQnw6aos+9MLFfS
BJVvncBk4gSv1GfVNph89bKrFTSCsVMwIqqBO3lytMoWKfOBEbBjJZI82rhlpbZ7Gmk88Fv0p5az
lR/jaW8yPBFkF+ikWG8KuVBvrzU+SkUXrfnNkXYKOpRN9cVVJ+fHtu9Id5ce78UJxVDLhs2i3jol
3Rufp5ozNxdHgD9atOI4csp1tAbZIg1t2qber2YznuoOHhw1regO9adAwqyQMpV1P6fTYTFH++hK
ilMyAZXYhm7bIoP6Wg9NtTI6aY2UarIFybSVvDvzHpfxTLrUMkDq+PN6jRnJ2y4rbWzkgI8h3XS4
ZaIvKMSPCCnbRuu0fobEQPT/OUlnqt3za7N3rskYckdUfLdjlzhstMCD6C2K9kZ28gpRuNTqMPTS
raP14tAxqEbSGnJ/nLSinDck/qEpX3yw/lb6AzQPDTSPUaF7FskB2hz9ndmBmBnyBZo1BjSt0RTX
jaBndVX99zyMlwY98ACp5b2RzouYG1AglYKex4ChCEfvJqM5L4mOqmH60ftWojevhhWM9mWb5yqt
1Ynez9gvPb2vsX13Z0fvcLj0NAMOmwjvhZ1h0RdCoJLn4GKeKCyjUUXvgxmLoaE3RMWqWOqd0dbb
o2SNTPQ+mbFYZnrDHLAgsdoyaP6yTT891h622SSm+4jlFPc9W6reV3MWV6k32EXvsiZL7ai325w1
F2m73xp68zWnc2Z7Z6I2HzHQLyZC+RWzKkMA4v1hxL+z2jrKNIW3TyxlE/vFZ1qNxkHwrPT17o26
ht2QbdzXezk/emuHRlrojd3Vu3vJEo/U++Kw1OPrT5hpmFDqni+FK86evgBwbbUDT18FEHaCVJ8J
9L2g43DQ6wtCpW8JgqNCxnFBcmRo8NqSFRE7c54BGTbeTmrGNoXYu4HWF7RpXbrSyV0j+NAp/b91
MJ/Cocw4WHHlaPS9o9OXD44iAcYjUmX6KlLq84jSAp0Bgcwvfio3SvZS31IkR5VOX1eAypI/5eDS
68uLo28wxp9rTEwtw9xSr1aVn4gML/wi1Eb0fDhhec27wqIhkNs6/qn+Cf16IRvNoV5hgqDFKAMG
SWsuaUQar4OZlxPyItybMbR1hJnreQqZvZwxZC/uSOajPeIgxd4dtRRVYlMaUYN2dk7JUCSQgxzK
9MCSrWCceP/5dn5JOnhl/QIyawjX3zHq1l61buD0vNHsjnd7GYNVAcWpeLeSFe9xVoqSWqN8ovRB
Y8l6wDNbxleBxaorCWqB26Ol81hEHWyO5jnq5AS2WyeAb6x0QkEtbZRXKLtUdLsB9D+1XSg1I4PK
NcOm9qGwqhqOIedJWazP5ajDQs19UkS03dAIfHqcOZlzU26W7dhDF4ppjzRqGz/cIGkB6ZgBF56i
0ikrwvj19YD3nIlp+L2WzcHmCxdUxoSYwHIB5t1z6AD1SOMP2WubWYQSsCtGi/6rJ3Ara/SRcUHz
6IeHzEeZn/TPvQyJz08lFaL4pY/mZNx5FI/sbNN9TFx1KFxXXMUeejvFTiQOk37nZiClCBQ0lsPO
YvL1tlD/+Gd0H4xnDyJHxA0XkB5FYUE88sInBcOOiEH2Cw36w8+HkmIyNhHaZPG1RhRJTLUk0I0h
HE3C5fLO0bWI1CGs+OWPznA0RzjlKZnrue6upwgplT71dhOFuA+cHj9F/w6Y6c5JxuYUzyHAMM6Z
NUmiLR5qKO504ASyp7NxcYons6FOvMVZ5xHODwqTFZ/yAHplMihp+HLurEacGo+dHSBl3AAABMqE
xQIHMHQDyqTIseDYYXBvTHhdvcQwHhmM84Lz9bBiaOEOB9CFVErOqY7C8lOTze/+KqJDa5nxOTtZ
7nh0SmTJOdlB9po/pbc8JTOx+zAp6E/GbzvBs7OnmjGbIlO3B4hoLsOu4YvHjZxJmGKueF+8TeY4
I8+gws8eEbrsNs550XQ2AaQIa2pk3JI0SA58cPJNl/c1Eb/p1lmwutgFQwVPkk0ajjxMs+oaOs5z
19VsFRNf42Zpzk4qjl0Pg2Y1pg1CH4uIC1OQ6yyL4jiCsOHXqFXdq95030ebwY0FTW1lWj+GvbyN
+tgJ+N2pbZb2QRpNivEbZP64jwpxXirHvoGMz2srIbrGLoXM3P7u0vjXLEzq5SeEJEyEzWyGwLYn
4mOZYiWebpccCgWWc+h8VP1lIcUtPgrNAi6GPUHweh0iMNTufdpSeZosSNc54QvCmi3A1yUmepOP
FJnYHCEFKQSrpFKZWP6c4K8so/yVFOmP6YBykGqie3UdKBiJKC/ObW46zeTu15UBZBQ9dnMCMR3b
xRGZnJpBlESpd6+y825bnzR5loiHKE5pS6lPYpheKwceajiSgoKWtpuJXPJyn6tLFhhGhc0VekAP
JJ0qrAd/ItMcJhOfNI/HRsibvl4LE4OLfbA7HmTsqDMhK1Fj4Rm/zCZ5kJa4s6suD1aikNbc1qDD
eIy0M9J87AzXS5KEJz9JaGQsn+lheETuv5bDin2VXkhfPtIj4oC5Bb7pk4qrKmOXYtvAIBrvIndy
DrSG3K8WsLw4oWGeR4YYXN5cXzM37kNXVgCgJvr0xhhgAETXEhHumAwNpNzukBY8q2fb9Q6NlKQ0
+n/j7nyWEzeCMP4ue0fRaDTS6LB7WHtjKDsux+WNq3KhtECQsMQfGQzotlXJSySPkUdI/F75jQAv
wuDF1kWVi6t2JTSj1kx3T/fXX4O/z51hjls2dnjrX0RCNV4bcP0nuNCiVmP8OUkWaSvx+BVcTrA7
0btU3s+pJ/PPoIhD/eek8G2fY0MupucC7tDlQwoBKC1LAKkvLoJ+QisM9VuanwNJ+hwQiI+BxsAm
H5DF0RQveyzKUTSYn0D91QCi4d03kzQAkzqdnc8FRfT9gTc5lZR2aO3e2jl78244eSDl1wF+hBVV
k8u5ILtEYfNNJLVschyiApV+qvN27OF/ER7JUhqaeDhwfn4/Ps2Wc3KQcJuO5xOPTPxd6NLgBxxB
/kX34XNSenED+6VDauIB92cJAloJxZktzu9wtlJAg/SdmlwBuHU/Ku1SFCkuOLXpH2WCX9nIWDw4
+LMod0/ziQo9CgE+zk3Lmom6juZ2Rpo+BjRPvjQGm3eyoGXNCb3LYb2j/gLCwymss81GY9mLZHZL
BcEZdSDXC8g5qJqyTxbuFeGYhza1/0HK8p21I0U8cdG8123MaQZhYwQubCicZl+RQ/NBbg8Hmo5f
9P5KAM+cwQjCqgd8t0gfruSdM7lqwG4j3ShrpUSvQIPPzpL+w6WYUDU5GS0z8E/tllbjzkKri8YS
czKIAPsPZjC0JJSxDPLMkNXSlHAIOAWngmzCnYCCsE9n7mTW+p/lDn5YUYmfhtPw03AaT5c/z3rZ
8rqHTzV9YkgyVwuG8ZvR227aROb3P6iEUe6MZsOpmUE/Hg1JHBSTanXhKg/IFpQSEcWUivm+9IQk
5LVm3d77d8qxBNFfTwtaB0lfmwcmFHivL4vAMuhilIrnAgG0HTIAjLcloUMyePn1VsJ8+Z7SC4Td
NB5CZDAl3jIticAmn+LZq3l9+3AH5LDzmJIcOBkHAi4QX3oSWquSHGDbsgMf7ldH2r5wCjHVUA4q
8I9bD4flICyPbI8PRT8W2mDRS3Iw6wEWMuEhC2ko+eu6HirLAeI1TfILH5Tv7tuyvB6EsmBd8zR9
UQVJsMBblQnUb184VdeDtGyf+oP1pjB1CdvqQVuuhpfMVQpaOZvWDjVVD7uMfK9WD9KCetpVNsIw
SVHNi27JwXEsMrgwidKsz9SMrFZf/VbDbtr61WJwLaEkQlBrOZAw3hKD8OnTQVcPT1Kvgn7QXK6h
lvTsI63mYS3pWODaFHtfKN8htIxgy3JgkUgy+pimADrG1S6s33pYaa0KVlNaWrk2UpB06TSFSyU5
OHBRSmXDQ4mOkD7kEzVdD3ZVLYkXRXEWCD5gFx5UWGX1gLVgR0CyStNUnz9rr61u64ECs6pywE3C
CCAGiZpwfIne3d4XHt6DIBbqKQfgWmFU66YfAO+5orLVFBaAGZA7vnGUqKgry8GYC5sbOLMSY3CU
rOG+KORQWT/Yluf6UM4qEp5aBXJnX/h0g0IE/MGvrqvZZN9W3RY25gKCHMVygKLD8XbMhbaM3vBp
Zs1Jy0C3aqkmC1pituvbzYXp44V+1HQyVRovYveQhRb1bWF7WnMJxFs9DxfPa4Jf7UbZlnGTHLQg
B2tTBlxSk5hNYvrg+gJ8C6DTdVQPGxBj1fWAUnBteJ4K5OPO6QI5OKwH8ACFcniVuTjCtj6Fck6i
OOkWQZy4d78v1nPohs1eeH59J0ZTuvFmOe6txl4Fcsy/P5RczSK+snVxE28pxln/fP2Cz4cujbV5
q81/NuNeFmadyHSlJrC1nuZlmBIKuph96e2Bq24M4rf5vH9Xmu2Wcnzp8d9pHFjMx7zb255+BKF6
xRGOLPOvOMoRsOGKIzx+/efvbr6fd55za9XP/Phn8u8fB2gQsKNVH386Soajx78Oj4ErVXUMNgJV
enFv86Qi0roKM3JQqPr025iujweR4cXZtOoQ57NBSDteGgKP0hH1O3tfBR+36jg/hfloHvc6+wfA
elcdgF2dhAfmj82s+vjbMEvjx9+NpNIwB4e8/0Vwx6qOdPXChzClABX39K9hJxp1hzHL6vAH/+7m
3mdSnmL9zw3NJoa/72dlK2ru6CS9MPvwHwAAAP//</cx:binary>
              </cx:geoCache>
            </cx:geography>
          </cx:layoutPr>
        </cx:series>
      </cx:plotAreaRegion>
    </cx:plotArea>
    <cx:legend pos="r" align="min" overlay="0"/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_xlchart.v5.12</cx:f>
        <cx:nf>_xlchart.v5.11</cx:nf>
      </cx:strDim>
      <cx:numDim type="colorVal">
        <cx:f>_xlchart.v5.14</cx:f>
        <cx:nf>_xlchart.v5.10</cx:nf>
      </cx:numDim>
    </cx:data>
  </cx:chartData>
  <cx:chart>
    <cx:title pos="t" align="ctr" overlay="0">
      <cx:tx>
        <cx:txData>
          <cx:v>Liczba wszystkich instalacji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pl-PL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Liczba wszystkich instalacji</a:t>
          </a:r>
        </a:p>
      </cx:txPr>
    </cx:title>
    <cx:plotArea>
      <cx:plotAreaRegion>
        <cx:series layoutId="regionMap" uniqueId="{9C4A3733-07F7-471F-943E-55CFFFF6F664}" formatIdx="2">
          <cx:tx>
            <cx:txData>
              <cx:f>_xlchart.v5.13</cx:f>
              <cx:v>liczba</cx:v>
            </cx:txData>
          </cx:tx>
          <cx:dataLabels>
            <cx:visibility seriesName="0" categoryName="0" value="1"/>
          </cx:dataLabels>
          <cx:dataId val="0"/>
          <cx:layoutPr>
            <cx:geography cultureLanguage="pl-PL" cultureRegion="PL" attribution="Obsługiwane przez usługę Bing">
              <cx:geoCache provider="{E9337A44-BEBE-4D9F-B70C-5C5E7DAFC167}">
                <cx:binary>1HrZct24luWvZPi5qQRAAARv3KyIBskzapYl2X5haLAJAgTBCZzeuqL7I7rqM/oTuvK/est3snV9
XVkReSPaL7IsHuKAWHtYa23+8Wn+w1P18aH7abZV3f/haf7ljRqG5g8//9w/qY/2oT+x5VPnevdp
OHly9mf36VP59PHn5+5hKuviZ4Iw/flJPXTDx/nNv/wRVis+ulP39DCUrr7yH7vl+mPvq6H/zrVv
Xvrp4dmWdVr2Q1c+DfiXN1P5sTKucVVvyo9vfvpYD+WwvF2aj7+8+eqjb376+fWCf/flP1Wwv8E/
w72MnIQhZgJjzCJCOONvfqpcXfz5Mo5OCCVhHBPMeCzg97989fmDhdvvnT756f63bu3zxh6en7uP
fQ8P+Pnfb6/x1SPBRy7f/PTkfD28nGcBR/vLm8uXk3h481PZu+RPVxL38kCXp59P4OevofiXP776
A5zJq798gdbrA/zPLv0dWOvDk3LPdQl4Wdf9zoiFJ0wQzFFM4whFKMRfI8ZOGCdcxBFgKkTM2TcQ
+/Bf2t93YPvWQq+w+/CDYffPgIyeYBYiFDEUhZBDOP4asugkjjgJeUjDUISRgMt/yu8vkuzyt0TS
d5D64v5XAF2e/VjJZbx+mHrjgn8GUuEJQMRoBGAQgQkkz5fVUJxQETFGGUM4QiIW3wDq+JftfXHi
/7hafwexby30CrrjD5dbz9XD714OCaeUQXZ9Ti0BmHwBGSEnMYl5RDEVjMUs+gZil+437Oo7QH1x
/yt8LtMfK7Xsw+qAaDz97hSD0hhHJP5zWn2NED5B0MgEIiGKMBEx9LO/q35nv21j3wHpqxVewXT2
338smH791//7f57X3xckfMIRIxElCNEwpiz8CiQcn1AcMcwBqDCigNU3QPr1f/yGbX0Hoi/ufwXQ
6Q+WR9NDZ8tf/+dLk4KU8r8/AxSMImDsIXspfa8YIEEnImSICg6tKoww+haduP/bDiEz/vMdfge2
by/1CsH7H4xkVP7R/86NipzgmCMOYoqFHAO9+DrD2AnQPxaLkLMIfnyzDJ7+hl19B6m/3f4KnVP5
YxXAZ1fV7td/r/7jf/3OGEEvAlYHEIXA10kU0q8x4lAFMUOcMyJC8ll6/V2rSn/z3r6D1OtFXuGV
3vxYeEE2ffy9jQt8QggisYheelIs6NdQvfA+BB9A4FoIRlj4rSII+fCfb+s7KH1x/yuATm9/LID+
CcYSOuE0An+MhQIJFoevyl10ImKABn4A7/s2L7/4DW7Xd9D52+2vwLn48VSTeeiah9+XltP45KUR
CQxkT4B6El/7SJBAIHEx4kLApQh8iW8wPlA+v2ln30Hp6yVeIXV5/LHS6J/RkhAYtCFhDOqcIODQ
vjJoxckLn4gEjSkB3y/+lt3367/9hk75HYy+uP8VQDfgtv5Ixuyv/z6V//G/B2e6dfmdqQM6efHw
CDADLoAfvKIOQMojcGuh1IHLHiP0zX7067/99t19F67Xy7xG7f7HQs0+/Pqvv3+HggIIfYkixkDZ
Qo17ZfYBYgQKIP1zf/o22Tv7jTv7DlpfL/EKqbP/z1vVP8j9L/3Orz7yX59OYUI5NCmCwxdj/Ose
9eJKgF0B0w5OOfl7V+IvM6J/vJ1v4/KX+77a+j975PSPx1F/nd+lD8ND9nnw98VE6vtXPz8gzCRf
3fq9+eGfTmv//MsbjF7GfggO/a8zxZd1/t6e++YE8OsVPj70A6wYn8CkMQLCFwM5hGkjzBOnj5+v
sJNIRODVshC8QvLZtahdNyiYUYYnPMI8FBS4CHS4F7+jd/7zJXwCm0SUx6DJwL6CqvuXJwYQl8LV
fz2eP///p9rbS1fWQ//LG1Bw6M1PzZ8++LLdCNYCugoTT1gRQgvUA1x/eriGWS98Hv+3SC1UV9VC
kgAR2XaL2i+rPYyYDBIP7h3N10jOvj0WeeSkQLPPKkWGQz1v7EjoaV8fSWvmq8Lh5kBKrSTPQ3Gc
SvYQ5zFLWWXqpGu6S+LwmIShSpxSa7oEa5nQpbpivbenvFbRto0JS9YnG/N+Eysv7VJkfWdUVo08
TPpZlNJVfF+UWgZGr7JpvE0Vy2Pp8XjERR3LjpVTkg8RToYcZzD+/UDsRCWtSpdQ81z6uUz4yGup
ouaS2sqnjo5N4sbMkT5Ky8KgtH0XzzpIqmWsElPPXaKJvTfjcO+L8cZY2iZaiEG2Q1XKfFxNhvQ0
Z4FZrkzYvStRaxJGqyYZlliK3g4ygqK7afL+Im6CSQaNXdLJL7u+C0s5hW2c9Ihc4069L/Uab0Jn
lfSCBtvJFt2xnpWW0djG2RjlVcawS+NmDZJygWPoFnuZd+ZTO7Jrr3wj41z5dOjoe12Y06ZPaJS2
plSJ9kuTtXnxYbChTiLC8GYtyqTSy3wRjcu67aZhlg6bWhbUBocGI3zse3JnCnUJCKq0bmqdCLw8
b5pABxte3RtByaZYowR1pJE4GFRSL12GcxzLWhRDYqapkRuNWCmLZRRpi+Y7pm0nG0d9GnoMO5lK
OUbxTc0oTteA+5Sh1Sbj4H021dOuGtmaGBgv7mz5qeytkdq4MitE32Z6Kupd5d8tpjmnfNk2us6C
OhZyQLRPu4pGMhdeS7/yU9o+VVFo064t3te2jRLH2emE4WhRvjNs6dM2DHspmqHIRKiFjOSwttO5
mHMmvW/nXbyoJannoUq7tVdSFI2SbV+mXCiVLMLN0q62S0ihI7miehMv9QXp9CgNQ4Cn6mkaCYiu
ycB3IlFI3iK/RXHBUzJ2KVv12xnjILPzUKQ5CaXhzZqE3BRpk5cfgqiu5NobkeFwuUENqbeUGZGq
Ql8zZnGiPMllYaorH/E94Tnd+Hk9hMvK970dx0QQdd+tvt7xvPoQd9RnnpsmQbVKMGrKUx4i2VU2
2riofeudmtMSE5RClXq5wyQK+SihcyFd0FLZNUu7FXG1H8A5T0kNmd0+jG1UySXIej2LdGGEyGUd
kCxjNF0ugU6gp53O47xBY0s2opimhPQjnEbkbOrasktj30wygrFKOur1qnb8PigCnqpm0XLwh5AG
qwwdOstpSE4pHGZpw+fYqykVXcfSgdtj19dRqms9y2HpVZq/oBNG0QVCJsOrqqTVDqdB3z5pp7MJ
N40M/KCTOe731vlZxjCw3oyGVimf1o+FoE+Vdm2Ki3HT80AkFqI+IdN0Oi/TsF8bwNyvyx5XFRxf
2CVzEQQyX9taNqq1SVWytxBfB8HdcZnvVlPMcunKOhmGGaotMptu6LHkZWPTIup3Rtd14pzdc15t
ewj/AyroDa3RsqltBZ8ZW59g13QpimMucW2fWvZWk7rarg2+X+pqSFazpIroQSqPu80o2i0ZIKBo
mZdJpNvLVo8HFNdb3fhF6ghA68IQDl4XW2xIl+Aa7s1FfNVVHMqY0m4TdXGRdGW3p3PbymmhaaHr
PGFt4GRFzXZeIPt1XqAkolNScawS0QMuUz2cjzktM9KVsUzbmmEZ6qFIyhjvJkeKbUi8lTCemXZs
aQqZh+idy+N3buhvq7CAV5I6iMh5lAHvlKR8PFAzsIQyyMuislklzJxMbuqPoaEbkTdZGJH+yPhb
PSqUQjbVSa2DZ7tCJeiW8mHFauMNPXeBePSqbBKeBwdLo0QpFifL5ACaeVDHulNjSnlHoJ2xPQ+j
Yz6zQ6yDy24fLfWxLYbt0KybcHTDpg+XWUY+uA3a9hojel5RKLctLnaKRftV45toEirjMbqOy6WT
PSH3XeMcpPZaQD8sH+suup6i6iZW6HT0ZRLmbepZEG1ia7Ml99saeTmGxVUdA3gOClQA8K+dvxhJ
cCv6+u3MapuQYTaS6Fhka9zta9Z3V7Vuov0ixkDqBp0VM7mHMduH2hkohPFFU+LtkpsqNQ7niRJr
sRtZ3kvFV7NZURlvoXrUcu7IhwjJuYl94vMglmbAx2GFyk6WACUhHmTvlgh2hWJJaIwyoqbHLh6G
rKtyJdkET23jeTvF8abqRHOEEDnWRehlMYZPaumnhKurzgZnkeY6tWGOzjyyY2oa/6T64biU40GT
9pQu/ChoKfFks5gsx3pZWJY38Wbww1bl4dPq6tOl7zarK1DmkebSdkpB3s+3rl4fKeWhHMY5P9dk
6i9mWvE0bGeSCZMfh9wpOU7D09gFQ7pYJq1vjBQVPYzQl0+bSLIuMCntByuDYr7q1HLbG2Ulqv2Y
jkkhlnFTr/yqXJoYalYfJc2zYHpMGHFwxuE+5PW7pu87yXt+y1jlDsUYRLupgHZFoWHsh9Gdj9bG
KbCCMmuiAQ4NsTCZFallvFZArawOs3zyMZydjPlwQSaeiYXOaV9QLSvfltugNA8+mKWxwz0bzLYu
440IAngWYnZ9DpDAG2YqGRgcZYNcdxbP1yiEfujzUm9Re9VXQENoLFVML8u+eulx9CJWKqM92ti5
f4xM/GmwVbjp7CIhZIQ0COpfTweUoDlxuh2liHLYoQ0vx667wpE6EBIdqCVnK4/g2DH35xAZ0jTh
0Y7sbefMw9RFU7oohY8qnK94VZsUmTpMOu3eFiNudr5D53URPJaD25P6bbC483KhGa/GDQsBRz9Q
l7BmTqe5+DCyZd+zm6Is38+qOuMkShG5bE1/gXx3lu+jXEzABb3M+XLDnbtrq+mS1PWjcvyiieIJ
6ItIURi8160/ajuUcuD1UWjxJHJ1QSK9VYGH0hf0N2yda4kjqTmvk2pdj0a06wFFiu56QXUWzeEo
1zlEm7glaxr5KZIW9efxSrfAPujGBN0dZEt17Fj3KVZRe65XXUuhTwNXXVYY2BQT1EooFVFg73Dh
P+CWnpV64VlvwuliitSeTPraLhjugipZjxeKzuf9YW2pl92c34xOdHLs610zTed5FQ7nvPSpN4E7
6xvRSlRledCnpJj3w66j/BQ3Y9pRccCxepcHFZaNbT66ihipOp9UOT1g598z+CYUVBf1qK8Utq00
Uak2igZ9MoUmM7gvZYnjcROt1uzHHD1qBlSqBg0izTR+JAtUM5uzjX05FNafl01vJFpZvcHE7UgX
bFtCL1Sob3qhVUqBolWOg0IROaS/At4SFeuSGoPuVAXygwXl+3bmN7Rvul25oimLaGs2bKZhNk9o
TNZyrk41A1bCgaLbRl/ky0OU2zNl69uIO7M1hX4MmHUgOhBkHvYimWcmTVvtSEuvxFS9K2voCbis
Uk/X6HLM8XQdUgrtMuqW1AHBTXVgxrTA8YVC7qaD0jPH7ceAuXfcsMPc+APD/qopXvZRq1WSrq8O
VOjEOpx02MVyce0sayiFycSLW7KYdM3JU+/0MTLT28KSa2dZkTXdfMS6v0bgfB/LZr6KfKvP1GxT
66P+Ft4sg565PlvTr4dVt1BtZxFlwVK6TBmg5BgeGAa5XeIa1cjQlkSOORm3HluRhabZekNK2fqy
3QehrZIYrepKmxkavljwhoQlpHE8FBunq/U4TWGcdkU9gXAEjTO6t5NWTi4orIFplfGLpLo2pEiw
mrKFN/6s1yqBItIBH/FXxEMtZM2hmDze9FM8Z2XuQJkYprJyqn26Du0daKBQ1NfIjVBYC9+kLB7D
dA3tOVSdZb/SINF0vLWNeov9cer7gwItmSx0PKJw6Y+LzqVG8SQHvdaQtJ9KsWxQOd+1y/Q+wuOD
t4s9nXFkT6u53y8VhDBXniVkhBAVVXXsgc8nrW8+iXkbFiBIeWNvSBm8nXMDCoG1VhbRWKZT4Ox5
Hptiqz37pHDYHzCDLMSolwyRHVnrXQ5VRKK4bNJVzPDb2qW8K+5GUKjhKopzGxRnBJXjlopgZ+IY
+oor8szyGqeswEb2K5sgw02XCjXHyaoIyiLUJSM0XzWf5Qztet6zs8p2/MyEzTunBHrLI0tv6v44
+W7Kqpn3WbGG76nXTVKHSpaF6tMZtOh1PRRnfVXcmbWCLj9HNmlRN+1HD32q4C6NBjsey4iIJMch
TdWsbSoYN5fr6j4saFcNCFpeS8oNgaJYhuQxZrg6FWgz4N6dc+P2KI+YHBHpk5Bd6IoAr4v7beiH
s4qh06kpBznN+aV38VnHrDRztUdYxxeas8sJo2zo7QU0j2z2poKovFcjNikZqlzCxOeMWU03A6+6
fTc8LHpdEltCVyWBbRI76wgsimiRURuazRLlRz3E8Kq6LaGzj+KhZXGVEXo9u2Yj+COC59/khc6z
wfRj0ptIZ60DyEpLcDaUweVK2HuG7V1XDH1SB8NlYNB98aL4agYuCh/x+dDO+rjwRzcgldUOgWUB
XDX0BidB7fPtwpFIjNPNPop8mFSulcVU3tACiQ3Dk9l1TVMlyHMPEfx2ncWdrvIbENtROk9iRwJQ
JDGU41rLFc/rpgm53lRBtR2CFhp8vpzBqpbGdyzQGjqjOtI6IBcsLzdLw+eU5FO/iXLGjjV916zg
VZhGJ4sf6ampzDtCuseFlCBBQgeSwWAlgYndlatCmzq3ZdqssjTNOw0VEmqYzUakW7m6Lc/BV9G0
v6vn5gq79VFB8ZUY+GlQqHdjUEVJECC7qUXU3MEb+iuw3MCcuri4gJK97teuXLNIAB0uSLBZZ9/v
bKBxOrQDl8BA6NHTEM68KzY1Dm+7On6qY7NbSNwluanHFNrMrc6T1uW3IS4KORhhQN5D27Fl4iv1
PiDjscJ9qvLKyxC6ZtpY8J7s2jsZoP5gtPEvWlxCwQUC7KDElfB6i9QMbe2FX8VyWtfL44TbVfZ0
rrYxDXYCqW2ug04yWnwsluGZ+Z32gYaiiJ6rlr5rYXIsY6aOVQy0bqx1e9CCbLpguZkVV2nVGiKh
vNstpt37oAKDhgu97wrcZKbyA6S5zWZ4Kjlpdh9RpsENCkgS2iDfdabpZYfUBZtrcCPG7mKoHJhf
BRhZw1Lt61I1+xVYyinKDyoiZ6qLwoNryE2QW5+tC6iXeqiA1aElGWeadkOYLYKPsuPmHkrjzrXo
NorsxcoHLacWiNLYg4cH4bjDM+nTQUQ0mZv2Jmb1GQwoLlFYgddixtNBi03plhSvzfNESaaEOi9L
8Fj4sinoeYHVzgILlmihg1xDt2xWHoywFWgEUwn8ZSwSbevDHNNCgqHwwYtt35BdOQfPqCiAlwYv
dHtsk4VFVUJEsRPdgKUtFw7IBm8L7Oe0WspAsmKOpV6yDqoiciBHPa7GXWNAJxXTMQyGaQc66Xqc
egmBeQnd65wsVkszTvd2zW9swd4KVvcy6KLbzNkGSbBNHlbm9yFqceIqfauWysqlCuRo8gOkuO/7
Mzrh7ajqjLs6BYel9e8slF7JgzURfLkMq1ilyqY5woHEHTvA+1SnwrFKVkOeRGbcD94lKorumpif
2ToOpXKPMyC10mHvOX8EFjNZvGaOqimZLsGiUHNQJ8LZj9PSvqfAyMCrjN+TXOOEGxxCrSFztjbz
JfEHHIzNplEzZOgC+g8icdvPm1Dg63UurkAFqzRQ7ZBuUU3OIwQ2ZNN2KW5vIQs/rCX5UBRmU6tw
SK0VWz7h64UHn8JAN+A3+0oGdXW9FgXeVzHaTAZcMIyJlRN7HAPfnZZOf6g4y0E2qzoltChvBvCa
UclOS9EGu4UtNVyb9JbpojwbY8yygYDzZEGOAhPV/d6MxbYSYMpYhkcgjeoDXwO6a4om43nHL0D1
3AVgBGXaVfdBr/Gmbj7l0vjzRpG3fhRYznOTopmlS9mdFmqMgTL1sudzI0mOL5GarlHfXfiqBx8P
jsD3WYvFkqCwxVK1+A5GBCZjY3tjh/VumruD4cN8wCG7YtNjgdYLqmsobB5sXRPrD6g7syWo4rzw
uRy6Fklal/uSzavUqnk7Vu6KIHNcWgYRMQSJ75Zz7VYQmhTt8nLgic2h/YPHB9EYLfeybIHmNIKs
sh7ZRRDSS5J3t2pS22kAv3JC5AF1/QWPRiEZy41086Uq/Uc197e2m5Km9/mZc+YAVgV039F+CuPo
8qqbh53n7XvesCrtRR5u5wJViW0MATfJ3Ua6vEAvdBLEt5OQgMel6x5Hc9/pctq00TjIqqrjVIUM
zFSQwodgbKG0TMVp65XbML48+17gA2Mm3FQs5WDYP85mkCTyIzTI8LJu9Hs9RonmBcSSE59I3j4u
mO0wVKwWh+CffwyZecBl9+LIt+dr0ZQJ7sDtY6iCoOmSCpcZXbpD2L24WlF+HdfDDoPWjizHm6Dl
d/linmeDV8nwQlJGw0s+Ne/5Ml5OSleynOJzUfTX1scHTB1YGdD1QdCjKFtGpu/qfmM92LS+bYBq
jI6k6wgWXLuzfTfKqHagIfpBbMCX2Zjen/Y5q/YWnN0kAWp4OajxbbWSizzY5vyU94cIqzPer3vD
+YUIoPmGvLdZu5bXcQRHuJYpSMdDF88uaZYFbNFKej3djYK9i5qaZKCPnLTgEPmHmYOrS1b+OBJx
C8q2kBGZzsBE6ECOoA9T178fUKQToPiQgqPOgrU/jXFOUpo7kpiXakEG08gymKptM3cBbJmmc16f
68XNiZ8alnV8ZLuA5BaEPE6MRS2kYtVse64Osy7QcfYBSZsockkVL7suEn3SNM7LGvVnMdkuNTkN
yQelSzCVYbxGeLbm80VckU8evI1UQ8UBe2p9CgaIvpaiJzFyEI6DCmVg752H4B8RLlKYZAlZPOm1
ALIF0mMT+1pSUX8AKbAcwJl+X3L6Ph9D8MYnIAp0uKXLzTCHmWhyLckUD7Ib7UXIYarg4vNchTsW
6lvfBZnhZEvHZd4HTX6+FJCabIWOAz7gpoGR71E0s5yFFdc9Xy44TD1h2BIl0dKALa2GSxwCASxV
MZ9W5XEaVphbAbHnDTHJGrtPVRAsCQEWCyx4DwGxX12clCzmByCNvVwDcTWF/tKALIGMH48w97ua
Pas2MLB46tdoz+l0E6nyfVTXJLUsPsvJcqDav5+LnmY5gVJmaVfL6HNT8SKNiximOH0hG6Ie4RsL
OXFzlXftp0EjCBlzX7jZJ7QM3/J1TyfgcU5Cn9MyDGgNGW8iCfM1iVt9XQX8MV9rLqN8fmzYcBfn
/hMun+ep9Rs9jli6GN2WRsOEbMBhCsOM0FS7Go00ESV/BMt+zLwWe61qltWkahMYHmWFY9uoIgdf
LGeBwhesZ6ldanVWEHSZA7/bmql5DIJQbYayfobh1LLNy65IlKtAbTgQMzTnG9bBbzY3V4hB4LWx
JclQVPNeaFTsxRJ88Pl41nh1ynAAhgvI8+BdxOkHtARPKliI7EE5AsEak4lxu+WVvQxczA51bSUL
jd3AiEanSxs8F9W6K0k8JQua3uIk7taDD45owXtSgPRZW+HTphk2nJfzdg1UJ8WqIQqG4AxozL6b
doMB38X2t8tYnJK+/NBE1KUOdbdhNwXZzMCeodHZUpHbuEbpqpxKShjusGAlx3neBHHj0kU0XWL4
VUs7sfFLeIYCi0+XMQ0QqFOgVGASMvM0tsERTvp8rUmdtFC1kqvIOmgH/nRsx+m8H0GCBlUPTJNE
GZtxnPkSVC2MkgNwD70v5MonoCkGBBA/LWz7iEZj0qEHPqfiTw2MRxL8MoQxxV1Bw48VmKwwsLyn
7YSkWkFYun7a44E+mpbopMcwIDLFuVilERYfzFhvXGyzYUUXq6gDcGrBTy95iI6ff5DCATTd0kpn
8imtisqfTsCuvTc3MA65J1NRgX8Doa5MBV0P31aonzLKqEl9vlRS1xio4wLmdds5vV8msIfbhqZY
U5CNnJAD+X/snVmTpTi2pX8RZQwCxEs/MJ75+Owe/iLzIRwQoyQQoF9/18mqrMrq233b6r3N0iLN
w6dzQEh7r/WtHWysC68jb8TjTqynakxcm5kMEkCXNmsdJI1V3ZlQXT0KVbribgqh3M1XFZ2qGcWP
J/ZRWPfnziGomwYLVxAyLaM1lL/V4ZntebG2aJA3DdTycKXnua7a1IwjgcHdD8XoflPlOCd3Rtlj
tSzt7fJSqeHBleWPNSg/84ehyhbijHEYMIhJCfe7BjsAit0mDBMxeRARUJoylO6+GdbTuLWHyV6C
eFx1Hbc03MN8RvMzkIey8bYnLxRfWyCas+4hOJu58nInKi2S1Eo8dD5dj0O/J2E0x3STJrU39wgd
PYJ3ONrZcJw62h/cpvGhVRDUIyjVRhqg8ERTUrhzc/jWIZVHCacogabw7lcDFKPhI4IseTRsPtSh
QEPEsR8OVL3b/j4aeXeuXUWw2bM1FquCH3PvC8injucMe716l8Ab2MMidxMugMv9Xc8qmgjs9DGq
gcVKBhcuhhQjfajQpqmFDIdRwdkvt/Dcji05Nk1wBOUgd9oqRcwcJxtW1h1ce3X3vDH3dUAfic0P
rVohQIg+SBZ32vmyK1O1sSD2puiNN0VYD0GyKegLyrLfBRmeOVQcmGZ1GG/cQb/ieiVUObgslWcf
IohMw2CfSGjWNBrUmN5KkeVo/G7dSdOh/SfVQ+AtX1Y/VKlyYCdG9URP/mFQ/G6x7Cc+WOAnfMtJ
VpkhQ4Mt2/RDWgk/WXqvTUcHdY2KbBZvR1SYWxLM60/fzvulNSS3y+hF+2O3gx892BbUNhxIWy+m
ZEWXDAm4+lqnmR+ZgKjVTMFxsYfhXJsZ+0/wB6DhvCjolspfEs3UndPUJ77WCp1v9DhsdRPDVHyo
jG1uK61NRt34mfCXszM5D1jPebsSVKNbx2IpYUI54VaAUXi0F21SxbwwayL3Y1srGC9lFowiGRSb
41UtLHatoMw2h523zZ1TNTc2NKQ+nV2Zot/AB3YrEMQCC/QPVunfEJuvYYRXW1b/mHXwzw//1/nP
AQp/fNu//v42LeFfHz0NHf77H7/k//qDbi/nnz/pX8n+FKzSP1/r7YP/xk79yQr9J5/8j9AphBL+
H+jUX8Kj/w28wnf/HZtyvb9FINx8xL7AIzrIIP+JTbm33J5LEZsMMQ8AnwJm/yc2Rf5GXFA9gLgI
Jd7te/6kplygjYFjhyH9k83/80r82y0FN/Z/oKYwKAIM8r9RUwTh2oCAIg8AYjnEAdX1V2qKa6LE
RJY+FVHQ7Grgr8nICMqlkcSrjeVl5bBBk8HpTrpxOxTNPnk1g7wL/Lk+NpVdFkZvEPVX+2WJyDfI
o9NUVb+0KodXWq7ZYMKXPhJbMlq+2NkVlNhukgnhQF2Y3Pp0g84QAHcqH3wrClHCLxQcROxFLB6k
NeL5QCE2VjDElwQKGNzjyX+fF2KjRez02VlJBklLpm2AU6ihK+RC2v7qaZuHA7+L4ELnWP0eaKcm
NiPkiN4YO1nx+BY4D9u2Xu5ZM6HO98JY+NM3nS2WKkKjB1bXdRKhUEZLq3PRkc+hsasDn2eW0hnK
Gq3Dn9EJg53vlHEJoxFZF+cY2tBvtn5FLWskCrd2fK1qNPAKGqC/wVLmURxxLw6M2psK3JVjDhN7
sU5OBS6IfEfuZYo2eApvZXu/DuuxpzqzS0h0zbgP2Ja1akyEQKEXzpmrpxQ/sOhQX9r8SuUpjMqd
G+oY3Uhiwa8bXDe1O75X7HVC3RRAIbODLR2DfQ+xtpog0kHJ4a4H9Gx7ZHphx65c2ieCCnJ2F/ul
q2t97V424r4QyflFrNMI5wod9xR+6YmSOFjJ8toGqs9aHPceDyKYBVhSrLpb3NGCX4CTS6VjNEyH
em4h/E9eoTXvU2j6c25VqAxXAh1oWBasNYj/mqsZMieF1uZ1QVLC4ElWNePIl5kHNCpcgG7JvPQe
xTzEwpnhh0JBwJ64usm8OneVzeXBEesn3+CcLYPcCgNoJxlIYz1hx9wGp49NDSfcdXAyuX7vZX5w
Vc5iYbEBQ6CPbCsvdaVir6zSSX+ZoIP7bqdyKVFPTWi8JXROkzCzZVSA/1nPA0RJDXyBOIdo00kw
1uixoLgvdcoq9KPajT1t0EvA0/Ah/JY4s6HAeG7q6J/WlbHsh0STZ6+cdsuUDpLE2jwo0HZR+YnC
MaW4W9z/sOBczQEs8gHlrZ1SkjYVjYf6O/R4jqMihhMHiRvfDdmwMgplYwt1ed2p+rD6710/5cMw
75kPQCCMLX9OxujZ4fctdPDVD6H2osYpl3QaC0l2LigkHhR8yT2nTVZRtL3JHU/kC2yednFjE4Jk
tOHJk7fe/+CEJ9F0qdtMjk/d+ErFhJZVobSg0M0PAyOJDu9BZsWR1cUehRoboWiNTFrrX5qwpBM7
RDDjwVanOjx56n6EhQPeL23Qxdtbqp3XAbKqh0OwgpRvsafAlnk7vOkeThwKUxX06WRqSF1l0hM0
pbhqyrC0BuI5/kigUrD6662AOgOyyoH2ew0jNHths5cgBBsDczyIe3UYtz7DwZ74YLzaRz+43+bC
mU52ffSBurFrECxw9be8mlixkmIBehn679p5GEMVr9yPqy0PahT/JqtQ/qJIg5+9jyyWuejMIjoW
nYoSa/RAkHZx9U0iVOPTyZvRIvQyof2xqb/BLaUuFHw9orp/70aW+sOViYsDwsqCG2UP2Aw+hu6x
7sXOhQk8wvz2ZpVA7kx9JaBdi3zFpXHnE9tSEcyJFb5FE3DT+m3EpVl9fA3uyqBtaLb5DKuPUp04
LnykLZ/pq5lo4juXUfHj4I2QoOtTPwJ/hCui9qJrAKkeOCAxgYXnHEvY4OxuvGMNvMFax4t7Xu0p
7eVBbWtiaYAMxwU67cRJPJoHayJAZtrUkseQPQHDiUPs9z1cxrV96oB4NaRKqvFxQz8jv4yI8ITf
iepb1AcFr3Gen5vlvEW/mR4zp7y1/hBRlwzgZuwtgKuMnfvVr3DbBRzqS5l2vyPI6P1Y7Vs8xLIc
UstHmxr9BC12FyOLZvUTP/htVyqhC1oyvAte5qI/wOyJHfJsrwXDcQYU8sB4VrFjzZ979IE+fKHG
zevxZ1rxBuhFLbuB3GO/i8WQO8EYs3aFoAgd5TBQoLusMD6FNWDtV2wls31viSy0CACDqwf5QNFi
87JBvjklatH2qyzHZJ5ozIaXdTnaQU63wq4V9L4OOEYFvd+BaAHUcfxYa+wdubc2iejAevUJisQ4
uNNbn3fuG0BbHLSx6+scGBX0sCE3YI5nruJOvKzKScZu7zVPJvit9K5s3307W8T3UDcplJpt+go6
klpwnUYFQUBIexdqZZLQ9ID72idVr+MdHR7CzVY7R7Xg1YT+2paxTNGaBHtngyQY0tpJh0DEAq1f
pnpX5T5rqwKatZVKa4YINw33TYe32Jrfnk1+QejeEn+rIRrMPoP9cl3UvA+dmrxYEM7GpaOJK0q4
rWL7rvyOvihdBSkrxZuchyCuh+EesJF9oYtzWAbanPywK9aVXjzN/ed5end7HmZ963ZAbhLeUute
BH35QNqvCF7fzl2xVVlkgpMN/iaGBffTjdtr0OL0tOvbHbwf2gGXM3hUTNKimoM8KNUvR/fqsxPg
BjqIAUR2TQ7EvItdVO+xVdlOVqF/zzsbCuMJhEXpiOs2P9t47AleiBfW0JrunRoPQ5jA/Ytnvy9q
8ujaMxSlfW1DRbZ3ff/QN6c52nIeGnDXP5QXoX23Dc0TwOI06M1Buj9sYngVQ2GWnyncyeVJWCfa
fhOL39e4vDlB77aIFxAZDQ92vQe61tNJDf1yCTRQnykOyINCjVj62NygXTnNuV9fIk0uUfRuQZ6x
9Iarcbkdjl67pJKSrKmWk4S2Q6ru0Nx6IL8Nl7vB1jBBaogetf2rle7FdFUPh8DaN4ZFie+LMS3p
gG1eJRNVAQAXJ24t6nyjLQU0PDcn4MCcVeZO1GpfQSpEQQRQmQddlUNP84/tyscCJ//rZKWqFcvV
nyGiU4ObU6pgx9GaFk2DY5jZp7pvLrXGfrdRNKyDs8SeaYLHdkLpFQo/HSx7jd1xXPcRDLAR/Hk8
ucLPVrPwdOF2eNda/MQYtsANmzOeBSd2KW9y4W1Ju8BnQubhhY56OLuzrDLdgNiaDdABAOSxscn0
wMhFLOVD3U5h4ZRqSb3eAJbu5Ia6yIUkMAVX2YFV7MQyJHUdLHl9cHoXiNhSuckNTVTrNp5bcBgr
4+OuEs1nhGDirSB2CtR0UGiUwZ1K58F6qiZwks1Vlh04s3DmGbcmKAHduwNFDvDz5+bb6yGaG2DG
vilUIzZ4fe1vB/SyNfQbLIgeu8eMF4SrkQrqvAy1v2AN3eHNwTiP6Jo4U51LhvNdSnuLgzlSeLKH
Q+fj/QhczqTzNh8Vo1MwgGKx6iekF6rdCN8CTg+EjUiGfWKUFSUlh+rd6yCmcmgBt0Z7axpv3Qkq
xdJeVW41nsrCBvgRhKXHzl92a+2jjqigsQsIf0OHox8w0q9+4vu5rQ9RCZ+pl80SB+hG0p6tz9pD
/7BQgEK9JG9IMPnA1IBNVxDDHefZtuiJAA11Iok2Q3RvXj/N17X7HdDpbEFLmzbAZxA/sQ01Kq1h
38X1vHQ7g04HHIsoU12TT0/DJHLb5uKA5wFlTSjIY5NwgXvJvfJ9Ksvnyt2KOWCi6G92Wt9YCW7n
c8MFRDUPgJIbrlHBG/8IGfhTS17uxyXYAxQGG1QCizeKwBlYjZ36Ava+7AXWCV8aVJsjYEbA1Xk/
dVeL2lBPg8MWdBCMV2vMHUGvYA5/Sg+S18BJZlXKSoDitzvReGVariEIhNmq4WRLd2fz7o4oMPIa
pETUWz+u1/x0eFBPG/x72UkJaInoglYtz4VApe/3UBIDbMBVZB07Z2uzwRnefYflZVNOgEKwFVYd
Ei59tdIYbxi8m7T4jQpt94pAfwtm/bpihEAyUkZgoK3dsXKPg+mvw9ypoyMJyXjovjYAu576epY7
bwT237kU+rE0ojDc+4RlLk8bNOBkkdW+pvBFu217BGgFFdBTX7bw4bATuAVUb6d6ghQ3L8K9rV9s
oIA+Y976IzSYU1QH6mEMfJgeMKhdp0/CCNpntRlvp/F/AWOKab2mq7bXtBqsLQ2t12oSfj42KGiR
LIDADDS+MaFO2BryI5XZwPp6V9oBxCiC39qgGGzofVWFaPL4czsF+8CvPmbJH7ypLlEGB/qBu0+y
kaj3TyUcn3hqb9J4U+eV13zWlUsOvVlOUSmdl6ZbmmxbAMSC5j4rFX7gbEZ/Q1W2eTDex4aOMZce
ehw0SmFfou4psSMr9ysgRsSYENDFDpI19kDeJpQzy4CbNfi62aNrgxBawoZxmurJm8HVCBGpDBIe
yVfNC7LUNM82iUKbW2WDGoCGx9FsOXN8gBKbOA7Ohfc+T+ERTAfdm6STnUq1V5XYOprprYNGS6Ja
Pq6oF8vSHu5EF96PtdEvE1synznj1UfbVA9he9cYkAEWX1InQneKjZ9Ew5wHtEUPwfwJ4CZjWV0f
Z+mUCRYKzxc97zzdfLhjbSeENGvag2WXU1BlUgonDcv1XYN+hB3W53S531xvSKkzLYljkIsJOySq
eONe13n4nFRTgnFqwGl4QGj80YptOSLUYILqQtknjhMsB8BUkjq8cNppRlXWI7EF8swiAY3nwLx7
MPiUPwSX2V7lnY1nD/0XPxm5ZghX9IUR9jdvO5zzbRAk07CsZwOcZ1XEg9GPRbvMKrp01APFBQ6/
tXBvnPUOPXrAArbzTfuK2sw7UF+5mTZlABBQ7AjycbtZw7w3RmRNiLptlc/W1DxZuCYHmFAmRnH6
ULrYmmeBWBK6uLt67t+9ad1vDddAjnkLx3g8u9VVQFx1yu5A0bggEnYZ+fITdUodIhnt1SBeFpxj
OAtIt4vMGZzsM5o2sPDmnuAQ6iVgbx1yiL4uoAoT4hCorbWP277+bAnw665bfyYZ7FQ1TMmsZxv8
tT1l1K9+KtSuxAuOZg1f7JJ3ySTHY6PhGwpUS8yMX3xG1+Zs0BscfigNX9POPtoOKgveW0WpI/dV
z9OY69Wt//5h66CkCzeWbJbrXtrF0jm2RzD/LXXSdqg/bxxpOpW9uI7oRGArWXdbtIE7QPZtjZqi
vC2+1rCXzXew+TdNl1gSSUNT6oMVlt1ZUlWMyME1qPsw+fZbV3hYXFBZvls+jgsiV0NDGYzmM+X8
M9ShAwc4QOrIrkixOeSuWaLHANm7Mbgg61hmbaeD1A6nR2O8pwlBu7w2d+MEFJ98NRXUCFh8P3yE
l2GG8Lwa613XIUyFEqyRsUeWLf4DMdDpdqEXYhMs7ffBEDeFCPTp24NKjW+5F9lYRwD51xqhr8Pq
Lg+bXYf5OvjnxW3vay8CvycVviGkUG/s10UF90gYkKIW8tKifWTKSybLFTmHOJfzTgCbt73HxZnQ
oEfVLmqhKDTqq+dmLwRY5CB66bopBTB7kWv/W/IvU7ZvXdS/a9b7OZdIggC9slPN6ud6A8myEtHC
gPb6GGDGvJ/D6XOTc24oPSvQTXnt+lbiX8uuLQvK6xnlPjACC9pOEKLoMPAseDkB8/XXEgkr5h08
+PG2FxTMsooWmGruDwA1LZn1czaWRddYoENBNa1blDE5E8QboXBCS8RDMosqHv1exJun9kskhpg0
C0gFVTtA8nYaQFrWzPPJcpo3Ur/aDooMb4lMEawPtUQH3GugSNjQBd2PgfeKGOJ3GE4TQkH1E8Fi
NL8Q3qhTp1vmmHdO0UTzHe9/6rG9weuVdwH29GSkqWIlZHdCkuC4Blh2Y/l7nZR/IC4sf93C1Sh9
DxzQCEnRqLe6pO/ICo95q6flcZoOcBnOAZA6ByzijSeCbhDYXRby9aO0vH3J1FDU67Cf++6KGBfa
5A5ngvHFHdbRHcXZnLfwWgxK4q5y8Wp81RUepFr08Yyj81/1EfG8HVQnDa+8iY4VLKF5CLv9sNGs
6lwGXRGx2QFiSUDaPJBDuZ+j+UV0Bjk1DxsvA1VTO01BFbWLYH5jkhVsQgPNXGzyC2DC7Q3hxTYl
dIReRy1oRQ7ZLzbSvnoUKBbb5mDd/kCncM+GHXXnX7hV2OXboCqERDykBZPWQpTyFx+EDkd59Mcf
ROqrqjeozz3CHbpP1GhVeaSrO+Xzd2sFs0KrEABI3deptVol+MTazcSyvnu6w6qbnpARQf8YyCbd
3Olz2Jy3emuGmxAJxWDUbdraXcwidGJOFTTxOE/X3iFvZTQk1hY8D2H5wSo+56zpNDJxkKwNUImF
lFtqMwHnc+sKy30lNqRvyKe/S9j5semdg+SuE28wmZPO3q7OzICVOd7ZbRxoZJX7HtTby7Ytp9GZ
zzyCHNmJ8SE0kPRuevhmh3UWTWGOgMeEW9O8t9GMANEA+PDFWtYmlsph0IvQjxkmvi1npAUpUXzS
GSwhxVuxI/cBv/bXUAGHqlDPxjOBMzuF2MFripaF1dYHnErA+uS2RInJJlDLBIgMsIZJIMqZN/X8
xFr7LMTr1qHHYz2i2rIHEe3LVyEBSs0YLJEG6AzS2RnXIyzh1OKzwPaBwzdo6a0XHVOEAy58knu1
4EYQPmaz2t78UD+aAQ1MFFTP1vzaVICwjOFWUcHdXNxlLewR3qwuCWB6HIKbT9nVr5KIUMjZyIcE
hlUI4SG9fAP6K80GcHNi3iNPBaWLBHas2CQSrQnK//LJHebCtflaBBFIkFCD9/ThO45tmTc4DzVo
vf/vCf7duvv7OPavvw4q/3No0h/DEKL/cZICrLY/Jpr/xQa8fcM/HEDyN4f4MOwwM8EGd+NjMAHI
rttIBXwGI2Vuk76BYiCKDnPuXw7gbZLgbaggxZH9hzn4DwsQw09sG9O5wiiEd+dhsud/MjghxFSv
/90CRNQXc6J820d1QLzbDOu/WoChY5ESU8kBYbHpaq3TsZFjzql9lM4jNjzYGdhjXQ8N8hLmzFWH
FhQ5Svss9CoIFRzM5vfEIYt5qP1Bt1hINWzIubBg3QUzyXX7iwdIbMJeQJs1xRwKo+cOyNvbIOh2
fYMa1byHzgexLmhicqd1kk1P+W29o01H6B987fQxAsPmM3rvzf3o3pzJxJuy4KpR7F5fIlA42Fim
kU3T28vN8ygbdQJSrPAbPOymCOvqWaS8e18nHBneltPxYRSv/cwf3rvyCRY5QJWzG0FHL7zp6G0N
MtyoMR0cg/S+V5cOWz9odFdBpUSlD/UugCUTybM13vvDDr5bat0MAD9m1nvfAvfb8CJwEE087RHK
GMK3ET/URdY1eIigg3lpPX4MgB4Jz9m8mxhkW18dBOL3PaJ8sF2pPSBzf77FxiigTnAe6IDtX014
5Jhl4MiH0UTJwjlMUQiKSHc6PwhfTz2U9XH9rSXGMFjew4yMFqnAwstsg1vWq9OMAJgJ0gZZG236
DGMOYDzOqEiRjSXQ+nHTfCexJyTTCN4jevCiQ1kBs0i6v9xSJaG3Z2W+LSz1KIg0dXTDs3YxJYC8
1t3X7fhR+gBKFr0tNvTBwH1arsLa10YkPoxW5LqxxyHdDhnHsDBRVZ24mx2XEQD9msWgSBJju6iU
2rPr3ndkxU1Y0xADEWwPr9Xeo47E1QWTVYl0oDzVuw0lYgTavKV7yRDzVu0ZKduknzE/oBOJzc40
eEQoBtQZTnJfn6PZioPGu23NqAoeojlIZmdGCQQvpjn1KNGsWPA92saY0yfIZqv37BH/TlfzvfGu
EdjKauwTu8KlggokT5TrO1NKHD5TskDaNLfSv0RUojl1xoC9suKBmv0oB9TySNdBbDyF5IWz+6rG
0I5cSmhahUffQSMhqoHOFzAelLYWj8gCZJTq6MHhU7YCdN5cxAO4ycb2mTZYNM2S8HXNbIBj88oS
tiADB33F7su473t0wm1cwTztvSjB9Ii9VaMpre48yB9OZTBEYYVJDMx/a5Km/Ag9VEapQqRanyeM
EkEoB3U2GZERmNcKLFBihheEXzMBJyiI3V+0ZJdqXRO3BjfW43mFZLxG3bFFLrt1P6T58dxn0eIn
bncLMlpMQRkVDmxrH1pHV/gwgRAKQFwCeomnciNFQk3WR7saKUg1it20LE/L9O2pIC77dafrV0pF
eoulhFVTDKF8tZAp7eBhaftQjU5mrde6/yBRf7IxCUKhjIce4GM1yjbRannnzWEavyrzGcJBcxks
SIalF3223r3Z2gctvXjDEACGJTXiegfD861gle0GmYwclxpyjR0emvLRB8Y39zIfnTarfHeHf62E
Y4lqlVjXzUFvBuOzh/2FnrCoux+NnSi0sZbkwV6brO/c3Bv9fTN+qtBLKt3mlMDGJjrznQip6ueF
6INbTXC47zl448i7dkGVr8bJzGwA+SFpie2ilKLQxjszFeY2ZGjSyH0NvNVYR+mWQdzUC0dhqXZM
mk/eISwbvpkqGE5SLTSGbPihvSxAs5Vx3WtIR6WbTWGEsQNOgMcFSkzuGsJi0CkkVh7GhiwMdZbC
OAMPmcC0GxHPdcKzHy3dhWBwwbKOY+EwBIr8YbuTstn3o4NZORreojHfxLQumtlghSZiyfNwsCAy
rsh1v9mi/tI11Bnfgj0WreHB9esXF0PKC15aX1EVHEMfwONquUcVsGcoQrLoQwkxQ7bg4Xzki3S3
36xHSBAYDqMijWEoZdq7PHe1peJ2pBay796W3bgTZ+Uit+n820H2MEYKFRkBv1n3TUTrLIjqR8y6
uBc12rTOmxKmdPA2AKmM3G4E8gdrUTh17NloePyh/imRxdxha4cbNTcj/Gf0NsTsrEqbpIwwgqBl
67wXcV23PJ0Rd9EC3Mg6+gN24lnnFjJrMbl3W3SOFUaJdMOh6tcmDSe4X7JzQLvVP0okc4TRDJGN
sMLaDvZeBPw3lLsJV1CMSDFt8xyD560TAfknnqZC+a8T+7ViuHFMpwZKZntHGERK8BBsF63ye8tC
aVWZqfid2dY5breoQ4h/2VccciwV4sutp3uMzPisUJffRxgEkKDTn4tZolVYwnU+zKP9e73ZxkJg
Y2Tbhdl1jho8zMKqLAjaoTYcL7MIf7C5iThwJN3T2mB/Q+qkrUX4MMv2EjnY7OsIeRRoYVeHhbrw
1Lm1262oXQPAsAMOM2wMRoOZM7lGz83ai0Mbbu9cL58IMq3ZaChurA4A4SFCPnVPKNTb+LYy5C0Q
jCd66l4Uc5+N3YAZFWAl5RtsWzwBkcIm5sFBsbEnT5gqtduwk/gLovmcVK8COkPnAlDUxkyF5po+
W7oHil/i+YgQJQ0ho1WYMnPkdavyhbovZRhWZ16HbMcgfm4wUEVXzgdohrHCxYk7DCo5zCAJSslh
qMkXcK7tGVmb18WnNLUgE7jIL+9bJcVuycQGkp2VlUmqG/yzYM54AerpgsPwwkhZXZnh/oU7FzmB
bRAdCqRo7T58EWB6Dh2+fWguGQJqN5cQR4VnJZDtyqyvhpPnaagZLayKqUEO30Z8bENaeRdgalJc
ezheMNopUVhT+6gNHknFmoJLmyKHSS7LmEjXRqQM1pOdTsr2YaRU/sHfPALjemoSMsKSYQoN+Yrz
GF+GnlPW+sR4+RKETRdPJ4rEBI68YMqNXkDT8gmKDnL41Uh1zidPZHh3qAHFcMC74zA7vyPjPpLF
DtDpdVA89HTyLQ+zTCIo3XzQZz2Ive1OOXJycDWjDznTiwtDwpLeHf75p9SbMBjGcUFA7Yg6UKbT
m5M2YhLSgsPIdQfUQke/3XF56r09xayXlcNqlmvSWjPsXnSnIJ3ASpWQQSpgYAag94cZMZXnGMxX
JTD+qEeICzumv4RpOYgraQ9t9V45X5im4zm/vegaVQVEYaxtmHLqkXaPFiQzdBRXqVy8yWtX7sv+
FNlWYTU/Ab8003jpdIfnpMLMhJhBkJlh8DuH6b/YO6/luLEuzT4RIuDNbWYiHdLT6wZBShS8Pzgw
T98LrJn5p/sROuomi2JJpWKaY/Ze39oToqUFboD6jcqtBGMaCM2V5X4hyIRmfk7grWM0YgKx9rox
bLIy3E+YAQovyAVGFVF8KpT9rYI3b7ZlnVlFithqkkj0ACikvbXJx5RnW/RfqsTGMAedQoiB11dW
UZA1D47QztC+VZxdhTfDI/2qm9EP7UujdceOMM6tq7NnW8zrhne/WlA6s/1efnSyfcTpdVyqUOGe
7MGWcw7ADLKkWNkIXnbJkUqaJkfiW9+rW3tRhQzxyRngJAijzw+iGqvB0X1TUQNTRc5SPZvaQoN7
3g3lnB/Tmci0i0UNrms+PGRFqgYZaIUbzyKl4B1Vmq1SEkFbEATt1BXKfuaDzdlnAdQpY1jvss9A
0XZuUW5bci2zpwWyPFKY3I7u3qzFjQLXWuMzVII0teE5FnQ552uo13ssYH7kHEihxCMWKn6yFv8K
94pxbFZkKHWZHujHqRkFBdiWUOqb1v4dZ1ujH/2R1yofBTeYs+tNm3n8k3XWqsu4cBGxifvvnrje
NHNJanPiE6gRMJDYJik8P22DKPqU7ZbcuVpblEtOTn4G+1u7ZnV23F1mv3W7VqNRM97n+NEDwQHW
KCB1pWaxyr2GtrKOOPF7s1hcRauwWD4wJB0ToDSdMkdybUIBQiQvqO4uiJWSAqDZcQHU6BSPeb1S
negaA17J2tyFJlUuLZ1fe/A39uVNakbrLoc/Cm3Sta7vVIdmim/JYMIx8n9BmYZ6li9Gut89Sq+D
tFEzGZfIumnVrcYKoig3NXq45k3C+1eOeoi9YzNoNOc+9LFYQ2hsVWOHxGWt2ulxIPsrVWBu3GPt
8MdOTqFD1LC9u5RqOsnfGv7KYnL3PJ81sGHSdJx6s7U3l1uDztqkhDSd64fMpie7vkhzPBpgS3rs
7Muu9lOjPKhkjZVu3NSItgRph6p/c5VqZ4yBoQROTDMUJHAU7+xeq37p/to3iszs4ZfYPZhJtFJS
+5irxlHVz3wYUxuDHIY1Cpnrokj3SfE+lReI9wP3ncqBMxo3TUVYOvplRxwIBiuow88+9dbcNqV9
Ndol9qVGW815aSKUObLZJty+Gj0GOeJd61a8Au9WK19MGgC9Y2yr6aprWGzosRn0b8q6P9RcLzLj
SMls22NhAkJtB865M61qcr3uPpHyWXeeR04+Rjz4HkynYe8B2vaKslwa6P8P5oGm3lSXz12Rkn6I
Vjld9rkc1x01wrGtn4RiPoehtkvmr7GxLjo3+HHrLXHjmUDrGDj8rxraa8gqYcaLyqbjTeQIX7P3
GSWJsVY24xgUao9m7IHRi9zJ7xkmLBeca5IuxDaHz8Vr9mPbg/sV5Ez3tVbv0tTZtnYODZfH18go
1qVb3EbS2CEUaFxdy+JjcAn+RvVB4TPQRPq1GNKvKmFp1yISkpFzasoiGA8Gi5eWXiP9qXHnvRP3
O6c7zSCIVkwYRX2px+lAsv8wWdZJP7R2S7Z+PjqOEsx2uPYKtI3c4QtJG7+pnlgWyG52TwsOooba
poC74oryqsbRAbXXvWZjNtzmVDSUSrPXiYrCiKaNNlMDM2Y9LOfZ6sSaAN5qSnSKsVP27qVRkMft
tc+2jqGuO7vehVnvezG7bqXfHRUUqd6ptLfUpfyeOOavgjyMY17bGLkVa6MWmdtScQR3xuksoRwj
Uhmp6eG/RBKkEumzXkbK33RmOE1SE4oiZ2Vjuhv1HMkYL3H3qudsNFETxKHyB/DGH70lbufeE2e+
u1whi6KiAvyRqvfIa8n//Bnt525+b1MDqUDG+ffFDv/mCbkr02S191g3yFumcms0uOmqvrqDWwTa
9Bez5FaPKFpwS4is8XcN1+BO1aEWrcZ20m5th4MsqK47YtFp4aqn9hznbDlaC3bZ0X0d3yaX9P64
HaLuCucMU9FSkZDv7oQuwNp5ANHjonlAMCnLq47NRpWkFT0MUeYjKfYqbLO9vN3ni8KFSXDmkAae
IvOYE3B71czpnumIgsqP1IP24KhsJTVn3+/Re5tyNYjgrqT5V1A5KutrZQzbIgQUHQ/2iGKGK5up
H3P0ndRQtq1xopyyaZAMTrvM5biau35SfKll6OdtfFJM60OLiX1GwzpzImRH7GRj5yfGQ22iFAL4
Mlt7C7DXojNi6cXaybmYRnQiy/6wqA/+thyxEx2/JccM+mR7amZN9eLm/THFs9iqW81q91XMswAI
CjCEBJJPsd4cnZAAjTOeKsdjJzLXXnch82mzAJprpmbmpfFeJXuUKMes8nZVXJ9gDDYpt7E6DDpY
YODNe4hOIG5ZYFlcjWttFUS19Kdq4K54M+bqqaYHmR4rqAE+FXzkHgmkyAiDJNsvpKzPpt6sjWEC
cTY4Kv7t431UEziIpy9ZocqMw01YZIhjwlWCxIMO71PSvLCPtulb6H31zlcsLo73XOgDVgkkLHRI
iv6A5W5Hec2GGFLe5yZ+S6jatHPFXjNvDPSbkVFtpznfyKLblkBToIhltE+TYu09kY2LzJWrbSG7
uxiIOjyZN7u7VvNy0RTrMqI8WpDvksd2esozyh0dwQ13sHcTP6PmZPs6GfgZhn1hXTQud04/7Jck
rCQGD+V4TgoLN4N+NLZoiQBV1lQmRMbioTdA78mrpFiVhLei11d3Mh67HFdNXT+L3D0TTMYYmtEL
flL1wI2hFNJ3LzEB4PRD1w94WbqDk/RnPg0rY/oTeRzZTG1X8+Gc4a5m1sEFv9HKQ5XyonQsLFG4
Hfrl5LWdu/uomxSUORMChcrsnoXjVueoUqre76w3AJkR7hIwnqzF5/emhYmfD9PvJv6bZ4qvG0eu
lb5og7TlcttJcPCgHCRdzHmljzCp3yq4JB+3VThCJqo2mqVqNS65T/i4SL+NHSsPAKJa0k3qzLVi
fzgW/kmPGgDL6kSFUSDDbaZrFrWoGlx+kpIl1eNCl94fcw5CVKIdmujdoioIp5Srf05Evj8WOXXO
7JoaRBgSQgqLZ42PWxVX90m0Dxsdi8mVtCjCSyTT9W8hZihN1QkU0vao2yiDcDdXVw7LES62dfVd
sfQtkhCUgaqxpTbEmbU7wJlue01Zy2JVewlKW2K5VAD6nGKpBX2d7xJaxJbcIapadaAEYXmFKQGl
CIzkQHzlvMRj3f46TOGxyy6mx2/2Nma0lfTZRigSKEW/pfxjggpZ5nnCXtBkcp/yA3dD4A0Zwb52
LxcaaLrUTbKKY6qQ7h8X59bUU5krByrQDbG3iWABp6j6bz6+dfG8T/H9KlLf9lR4U2B3xUv2S4JY
bVchn9Je0f1W9BwXP2bey+30O2s9MnLdXuqfEem9MpqpTBV7BwTe3jjs1eQRaB3nylo0b4qFfynn
CNWtap6GsT4PRIDA8dblAOxTrtNEnMf0mqBOS1DAVtFqKfp6GsuFy3rDqi7DgtN3xq39WJrz1s33
GjxDW6EEPg7iNCv52nXerZEED6GAKgJSuIJoYZqjElxh3G0QActN/5oO0zqRvPvFqeCI0VRBbZ/1
fOKpYwt2r+rUsHIeXU7StQj3tfladldIEfhjZSXK59r6RWYE08MPZ5srlJgiYr1w/FpxtuerKi0f
f0TE1anPf5vJ6zxMB8cY9hNxeJK61D5pV3v3aFZJtqQ+VxkOM7vcxvgnYRycU5ocMvXSVDhIswNY
2n7MMchQUqR75k+eciiIIXK+c7Bf20+oXWvKs9GYs9sEjfJLa3FUs/rXxyVFUaW/IZ43WRr9McR3
7j2jtFn1xaMepl2ufcbN09x+DV6/GzIOQprhm5TVXGns1fEdN81aiGTfJEETH9XI3jJS+ABks9YA
uVJFOU2h7ndkQXSEXbB4HWsPJl+fAKsYmhUb3RK4SZZMziaarTV18dg6k2JZpZUdAJZrE7uAOa0n
7dNpD4bJCoxssh9wtjSbRpfACuGLqHBhOrUvNfGr4iy6lHsVc1tQ/ZznJ0hWv3fBKJzfJcu4QVZC
gVyIVAJHWXm2kXjx4q80K3tKHOuYas1B0jYjTEQqdh3ZCfABpugBVfgnaPYZpQKxaxtKXNdq2hSo
cwaQWGCg0e+x7tYwUsUMZpT+sVD8eIREhHKum+eRk4wx9ZsRIbaGaZnGct4HhltvKQxNHFHldOuM
YYdOZTeT/qCkwp7RvElrublD12lj0Mn6TF5qXXh0b4rr5E4vjmi2YYNAija6E6V7Coy9B3xXHy1c
GZ6Lgkf7iGPM4e5TnJ1dGLq5SF4F7yUnDDd5ea811CbP5vglm+rQuTU1E2Io0Hka3Zk2wssFmyD+
1rU/wT+vKPKQYaMspsPrF7yIqW9H2BQ6z9em91m+Tc7Gwsb0Hva/Mbh4cvRtiHgZvVSV+ZS/z+21
Y80aVbgFxHkZd+pMVW91TaSFsC8OseNgvtnC8dsMBV/vPqL5cyj4cFVuULXdCSxslSkIsjXhU8ad
wKk4ioNEFs9zTMhkRjlCHvxjVOfXPKY6ZrOnWxMZ5G7fUAyKPNyx08eMmCpsWeTYamsdcxYMWDV+
zVwXzfR1Gq6evpk0G46jODZa5YdQTV7zZqR0oez8Y6Aw58Qe4h15cqMJ12v3lFtawCn96DbE+Wtb
3UI7wBFjCoRZU51tmSUHYZ0UEXgu0j3O/Bbrohm+tVwJ+pFsC1ksqo08+7ALfeSPTkmdW3m2uHqn
ynFKpV+O3oZb5aYs0hfcAqsKG0bvmKtyHNZCH8CRb2n27NakNnCUc/vbRuG0zhJowzDksOM+I7ZY
eaq5i9Ui0Ch7a2jLhP1ukmx2o3g/OO550Ihf2PdZcAOuKF9y+VPbcBtHyqZ0n20v9FP3I2/e+tR+
mdrxd1/AFl8AWeDNocTtwKh0nwLrRspjLYK5cChTYyvVX5wEjZh48QJRx9c+rrd6c9PxuKLblQ1M
hUp7O3yq9GuixXKVGy/IPLSVJWM+lRzoKAbLvxmWgy4rd/Ec71B6vIX87RaQ2tAWW8x6uLDEYcLt
ISGC6uZP16U+qF7QcveZ2zQQqL7d5OSUaRCbtJOX5f+asp801rimxr/2ppOQ4cEC/8MnudZNatlk
pyh0U9w88DqAwkqj5TKCJppqfqR9sBHu5W9WAkjjqD+p845M5ug9kwOJtxobrib/sBMr8TVLXp0W
sZm7nZu3NL+76W2aAB5vRaUHjb0aHrXYR/FBeNvuBa4pk2cddzwhzYns/JIYygnysYt9Nvn8Oyu0
7ahwsovNbacb8PwA65L0W2wnm6mnFl7CC9VkAKZvzA8oN5o9Qqnt1KdvKcbPirMTnTtKus59cG+C
AkdhP5H2D5Sh2EVkCFnfxZyey4UjqKdHAkDQdOmnN+kri9wUcuaVWegbB02BRANXa5cZac7S+KhQ
O49D6ad04htZHzIOG/QNjyoNh4YdVke1VYzEEN2nkjdGBJptRsfEpKnLBl+24y5vuo09dnsSJQcj
/FDmv9hLuZ+N7Iz1Gk3XeyEzSHoHrztNUaA0zlYZ5iLMK1TcRn+oaDkySSJybqOrfEbOk+KVD1O/
m+JkkmPOaHF3YLuNjSnefgMd4kQASD5vbUN/YNreZNO0s5wvXdv3VOsFGswu/Fand07zPoGfN6Nq
1pH2S62SVdd/6oM8sxaYNJPrmZtbdhHpteQioLNGgSghVYVJxcLgdHiMlnhwPfyqs087wWWZE16s
Wes9sYlysXO+hB5zCZb8sOQuHaodC4+h86rcE/elAt7rwAPAgRHKAduqE59dPUh+odC4LqI7+IQ0
F5eq+Kqsj3LwiIHE30rDZlmEN+R/62T4shQSJBYa99fYUc+iCneC97aif+OZimftjdM3eEm37hTC
q33uu7LZpzRplZSS5kj3O2ZXNwUBDI4Tyk5lQ6efuk5j+7V0XqLib0k6sA2vBeUwjB7XVANSY5c0
M+kPub2Ki467+aMi3hGqi+3w0I5MCijwN+WKT7ZsPZu/3bojFeahdIyfq0Vyb3oHz3D2an9y5ctE
+g8By6bhbDd4b3bx1yp5Do4uEHtKDbjLtyGEusXu2lBWMxfIG8WDAd3BWRtaxTdj5RkSgxWAJZKX
hevcgAPZ7s84F/3a0TZ9bu+H/OLU1cS6nu7jPN7o/XjAQn+MUPf1SvzUVTCFw00K5bcuPL9x+iOu
CaqZi8A9P851tdJUqn00WkXR+pHrm/B2OOmeSYd8O/FM4QKsYCKzN3/nchc3H6lD3sSVV7UzgAe/
dZIDLncDyEiKCeNVSVqOUq+WS5c7W0cYSGugi7JpzoTz3yb9rjjmNtGqgD8Y1BmuFZef4q2fn5cL
Ay35D2Hz3GXT3tG9nveXpOhVc/HhVv+XY9S+0OuXwjO2JCfDR99TygvN+mB5f7RZrL0+2bWig0Q6
dqOxH+oOzpVqFfBB2r/lmbpjhu+3o8C0uwg4appM6jLaA/A4VK8V4UuOG2bIDACKBKuia3ZiJMyF
DJfCe6BZyiPVp0PXVocohmuFKSfQxR1T27UMtOiGS+VgDomvxh+CJXjl8k+HlgdPi11d1JYTuK49
GVEfQASgeGv/juU2jwAvZntXu+Yh7nCVWsMucuOgsqn2wLDG9TlGaMVyFilLVtah8E9f0iK4Y6DH
i7KgmsyV1urbsHKP3qgBa7PSYATeJLiENRxCcYEweMmZa614csf+txGKTZDZ7WHIeH3Sx9yyweQl
lbzm7rCtTQYl+eErNDt6m1owUCCkt/DwMmDXqQxJU2E2B7Qq+ge8iN/qxU7lKGGAaSqWvdYpUiu6
9i7m4ZiyaZH+enYsg0Q5tI6iftIQwESKq7XVDjXsEN1JVCr3AVtSn9Q3oSEkcOCyVO3Qy44bxYc7
EEcq7AjJQ8U8BPSM+VTta/Jy1D59FOc40Cvfwuok+37r6MQUIDfCW6PI1cSBGURJPmWx99G6Eefe
YdUML1puUneDz+oHP4n+xD2nE978FTrdhKtjYwYFfcVSMU+MA/o1FgoAyssS5E9SqORVwxLQ7xWs
wmrogw2zAX+P859eIYyID3JC3jKXwD66SRhHlt9mvNS9mR2kd4eOI5kSBxxLMMy9lssnj9jpRDZ1
dv664EtlNe7aiSgV5FEJ2mm3GACAg3LHWc9SfwXy2xihS7aNqGyBi1CTcsM4gFW2G7iahJX4JbJq
H+OGtQWt1nRXd8M+FeTUyg8X3LRqKUZHkbKXJf7EaouZGptVfKVRMvDmKMnxo8qdursQ8Tmbxk3I
827ilW65XJMPl6AWIbGBJCr82k0wHzd7ZWnCRcoriyYhg5utLX3nYZu1F8ucAwvqDPKC0JV50ULe
3IuxXFnlSX+Nwn2nyW04OIGeRD5Jhb2G5bnrJBJpqgd0DKME4o0ohamxeer9uq3sY62X1xDBUPvl
8obsIQOXVhGVdrCg6r2sYIT1ay6WzZ2yAsqOGr/AAL/lOe4DT+8mzKg0czMs7XZT3ZuWQApWV6ed
Dwokf5nVT8wOWndVSQHhwzQ/kpmDqMNVRN04xHJHpjiVekCT4dXh8NtKBg5pZyIvjCGQz7XAQWiF
v3WTT3E11vvElA/ihh96x1HJKO1dRw2mUFW/ncTRYE5B0yuXceJUhDhNZvNeRQCic1ZaDUxz6HAU
mBpPvM4tnPoFY2Sceqas0QwX7N0rYzQOSkQxx423GbfIlKSey0k8o4YQ/knCfltwKcuz6EXJvTUJ
FuiXenNrEDESXlu7Yj6m858MgG1E6ywq4z1MMV9hazLfTOW7ppCCVWjtle8MQtpFKZ3u5s9k7Ixl
VFZ8FeyfIaOE6mVWiv6sjNp+QlGQWAmGd3NPVHTlrAVGMK8KD01Eap62tw5HJ4qzJg3S/OnBzEgD
wcaZ0ZNh/ZrLQ6FiUOn5J9h5233V3pOeKvvastZhGdPZv8zqI6of+vg5lBSFyO9hZOhNZHM8s4MG
8GV0d5zE30QhhpKdgaOsGPmQlJ9VTHBFWk9xMRAHsBhnlJ6rRPEHo0bxMFMPE6i4U7Rw3VeiDh9a
oa20gayMUtGAsfcKjRKNk6Dj7RTlPFYD1wFAERazehaoBzm72Kz6jmlR6dFOA04Db0AvULneN6MK
PsDG/crKWEyM/szgg3vP8AynGX/NIctC91UVEUepMjvToM6M9sKCallPqlL0607T1/MoYFRk+J6b
6Fj4aBYX4FDeDZFc1fl06+fmqaniszUiv2K8WdypwYIzks8bhKCy/FtSr23r4zznn904I8v5V+Dz
r8DnX4HPvwIfulvU2f8V+Pwr8PlX4POvwOdfgc+/Ap9/BT7/Cnz+9wh8ItNimlAsb9NoGyfHzjeM
6vWVKPX2JMzh6LMV91SH3iyM9BzRmUZepyXgDgyYQb0YJsHPr82GFDqS+qdpzOgOLg9ZrnTc1pcv
f77585BbznRk3qKgLbl8+fNN0Si0Ugx59RrPO2IPHaz1z5cTuA3TvjQijHaVMpyBK2KBmwNsRy3V
Y788jE44//Pw873//PLn3/6P7/38WyGG//+P1eUcH932WBk4pBi+JpzjhJ2YhlCXphtlmU7tGOLm
acz5lAnGxlU9GlWgNCpTS36+VAsHtttTW3Fwm5ApsFHNFMO+Cv75Fxp+NJW0gptPR6UeyMZZaj8d
/3mQy/CxQcIG68R02sl2jj9f1f/vq39+mVj1wYDIU1KJqif7vw8G0f617kbKusYoElggVxRmrYCO
GqOcybGXkwh0RSFeuDxYKb0+Y3n4H98LGyU/KIWklp46uPIEOpnlK+7xlKGyiZoE9QzM5vZqEqWh
b3H8Vbs27T8wN5DILmMhTn3u5rCPISp2vU73FEBvcW+ZgTtmCUM/jQTVUjaYgZIa/+3X8RjNQfz2
n9/w86d+fmtforkKNbv0Z3VUTtRw/89DP9dt8N07NJpCNQ1+HgbPIJz5n18bPAf0R3sKByb5hd0Y
qp9Cb/XAskpiNa7TALTm1tMs3bda4KtGn2rq5h1JhcY4B+ofStpeJF7pGfnA3cQSdKRt+0snFwQl
BqEO2OLuBmGhiGrH/BwNhFZ73TvOQoNQJqPjY8iYsZmm8clO9U8AHWvbmSqTWAxBoZUKZvDzQMCz
owqkgD70dROMSeHypYIBrS894TNIw2mNIJq7rwzDE3Q0sAysRBeiia9xXUWh2dCEy2Tg0OCiYIXn
o3SHc9gyjSKmwrhKEzJ+ai2DtgeMaRT1MUtbZaDSfCjKAaygwyphO0gWPUDT2p5IImeU47S421al
sbPsGWBMbVp/jHKH1nF/TUOzOiTDsx27yitD0H6VkpKjPlvxTtehE2DNGazpJYC+RPgl/WXfYK65
poybyoCwZo4NclWD6hmukmvEPG8K5+qwmmMFAwTa2tWc0VxwJ7EVjbr0MpJHiSpq3c0iP1VRg06x
6G7VeXaEskWzw1BAiyp9glWJTg9lsoY5Nox6/vmrrS4k/BCqjDGrySIMyfxcTsQGp5DOlCXks60Q
ZwFN+fmNU0MZXcMWeyh1aBejEvbOyqm1Sg8l80QoyUVI6ssmaWjyMfl3NENgl9ZL1zW1pvsAuIWO
s/ho1bT3tb5otnERaavUUOw9w/rUW6lgl3SaudiR/5lvniMiUraSEr2YP1RvHu42SUgHpi3Tu2mv
w6bFc/q3yiOwak3LbhVTfOVcG2+8FrrPjClGF8+0JtH7RzuclP1GtwXIWJ49Z9XYgXIurGkY/WWG
tBXooMJhccDuTP0/q7pzajCxm87fq1W02RYp0vQrIR/DkJj2FonsMS3zSjTDQZKvOPQSeuchdEMy
Unoz1jzZ8ajbd9Nr7LsDeYvc1Si2//leky5VaZ0prE4/9te+UwEhVXGTM/17cu/VLsVtfPt56IoY
WRJ/pW6ggmdOXny1Z/3EXBJSoxUt/K7kaeq0iClrtdeexoRZfZpoKWubIkKIpkQBJfJiVxndSDMe
5bKDyU7Ep7y2oxPhc9U4y8w2aUwzjHpc2qUgK9HO8pz6DDlTn5sIDWBV14yxyFuIQ0yZ206MOhNx
iurSoOsiAWW1O3txYndtU52RokDzOj1AjEV8JaJYvqn7fjzpmp0ckDidxfJuzGbY51kCfzBGFFZR
GOgo7D76Ymo15lev1wJikwRRR53+bKmcpdC6E4PoiJX36omZtjzovUqbsMet7J5tthSG1CXOLdbo
mobAfvsORN0jUHjP8hjFW6uRy13+Ww3+to1lmjfBCI9VU5rtXVeEc8Pww9g9RtL3pnoQkzO+O8hP
6aQ6fFxerM4FSsWvvzIxONpp79wc2+oemRO+MVrQoTNFu4e/Q3VFsraUWAmSJiUq1Ls6ldQ5Oqd9
ooEV0+Zt0svYx2ogu0fX5siACs+9RCRfA1U4XZAh8WPidBX6DMOTF0YdysuoRXd7GWfMS20imIvD
i5E1rq+jdEQZJhniDrmDQyZGQ4euLTK811pMHnsfXlZd2vpLNwzSN92DKlmbYdGHAz2Sh9ETNPVU
+1x5Qt+Pw9CupibN4YumZwmKf8oZJ+anveHHczF/1m79POiEwMNUbQIlKdJnryVgg/OYlz174axU
+CGniAPjuORGMyBRGqU4MyxI3EpaqPhGXC9hDAkALZHUwtr1DfTczyIVWhTNGX8IyhDrD7vpzL1w
kQ2uwP56soRkDZ12GoKm4NXuR2cImNecHXKmSoUa5JDVEiQ0pypm8kjHm8uNsxmfOz0wGQnzmAEk
aGnyz/vLIcWj6AMTZ+MRAnMY47NQTp0VVfyRBA5wDJv6Y5hT9WowGScs5ZMa0gNWBU1/u3GuTTwp
5583lJfhs1YrXF9WEiV7/JqHQXpZwPbF1LPasREckf4GnKr3DA1lLKemKbvSrSCHBy2/ZnEcXe0n
Zmko14jFaqsx1XWt1Q2/XL7ncrbY6zrRBy/E967ZbJ/SMJyLWB5iKweQTWb1n0/0JM2zW+nzQfRA
9GPFYE0+cPNAGzMt+M+6UhAEUbpTzZxLgi1eDELg4Wo2Y727aozF27e8OVc0wsgDqfL1x0AHLKFf
ERRwGigLnMONvbNzM7mIUCTwpUn6z1edsIim9MCQePv9aAzpllo8bPAYvjFlVoMU042Na9k6o7rG
TRS3+noUKilASUh9HOX72EfVeUiA2Vx4mcxACUJ6Jlk6LNllFLLZRLW7M1KGboSsMTdMmX+72El3
iPhClI0PBmuGjOycvr2Y+VZaZ2zDUHXWtpEUm2TOSZg7menjvts2sMh7WmA3gzYnFKFKuj3EvGhG
IQ3QgYj9WBGWcj03aKwFR7f79xR1m1PGf1Ud11ZeJ8aLLFw2FDo9Ezk4S4Tpnrw2U08sYOUuswhr
sfV7HUBCCJ67c0y5nYrhOurmxiu7A/AuB53JuhGJejT9jHYuXA+azhBhlZxOLbzHnETPOU6HcTeA
Sh+T8BdjL70njC6gSG2erqvG9xI4zd5oYRqLODzaYb+OJzJopZngnxPzdW7brcyM7NgxemaVS+te
VPWeKUGoW2G3BpPAOy6kMp6qbUELqzCWXMCovKECPZMY6s/qApM0LkGdZVIhsrJryTNN6gdYRJ6m
0dU3SWpWOC7cq1kj1VXdRBwHORGgu04Gw4aNRsUsmrEOtzcIQsQmOJwa5AK4I+mSOfm1lyXHjOw3
+pkIlWOVrLO+pFVWvCK9GHyR+/jqHrZb4lNUu3SdtdGnnuYMOG3gCOwyDDyp63vFXbad+UtG6UFV
Uc+oytycemN40yLos1qbz1oz/HIdbluiEyxGJvy628PdqkxfSoXZHBqV1iCjWFbZSPgttaxHmdge
MyKYjVM4zlnlU+Nria0zz5Vh9YyEwBacnRBaPil6tPHG+VtPcOcjCwb2inumcipVslXyt8nGVAKs
0K5VtTODaDIClfBBxxp5N6rh0pldd4pM7RKVXvs65KhDrYIffarvnjs7K9Y7lHICUJGxNWj0IceO
TLLdsFszBpBhFqswQQ5gJ/q2wwqAKDw+xOaipUvqhaZlempveR+xjrZlytoTU1abS4gCHzBD90uN
4dF8AoAs23ub5sqH2iU73RVPuP+udds2G8ZtHRVCfySxmdyuehb/u0N65bjW7kmXK4deHY6lpmI+
wSR1HKz5ecyH8skhy3ji1PbaG/H95/j3c+gLEfIdFVf/co0a/GSwOcBW5W60uNeUjUEmEJhIdcIc
GeGUQAvApFtJD5Fase25KRMoiuo8/hdl59XjOnNl0b9i+J0eFkORHNh+kKjU6py7X4iOzMVYTL9+
Fj/7YTwYDDyAYfj69m1JFFl16py910Y2qDlTbzNz3lly0HvGrSSIFZ9m3zzLBPBA5BH3xAF1Nw13
UdYNt35g71Krro66mGa+nwBTDafQgZSTLdKJDzMBpOWZ0ycSAXz/kvy3oY7acEwaDslI0QAD9Pib
odn3g6aCx2LjO6597OYvMbfgI9vyngsObHK2/Y0TjP6u44ttnQxdODbCg9N5n17luGdz+l58FwnW
fNGD1j1g3H4TZmyFeVW7V6Z2saPPZ0IL33oF0M1sMgRmM0mAU8X1thyMsWP7Y8BiCOfMSLd+h+gx
uVtc9FwpSlT8Is0QFmBCwfAMD5OXLweDaNg507cYha1NIcrXZLZ+hePZmyKr7bC0oFOXJsL7DEl4
pFDmLxgxNepi8HIgi3qBjpzb7wwFxGbE3NvZS8chYtdnTRMqZtvfwXyruuKrsoqj9vBzKcGXapQE
vBM92u7ajKQKMriNLRLyvWm1JLT5NRmF0MATeERyaqDggnmzvLnYO9lbAAXuMOoOSYBuroJSIMzp
KzQImsN/ZzzW+UjKRla8alc/J1UcJjPdWse1HrpFEBDT7fDvmFXRv5qt9QPIsLjsMXsHFtsgyU58
UTjcNm5NDmZj6/MMOEEL0CBORARV0e56YLvukKU7G3VK76m7Rau3xGWIPrgICseY5BkfqD4+ShZA
6BvbNE8v5j67tyhL2+o39ozoQJqxszEFmIEg/rHzEvgeIAo/wRwFhv+YaIcI+wAqz+zHv85oTdsh
xwbvGOKnkgmc+HH6EJ7xpEbC/yoFrGamkiG0+tJugTgFo3MNZYGyoKq+ne7VkeOEtLz5bAKK92hm
BzdE+z5HlDqikzsJ+RANf7StbSriYTBRZ9AEi4puKy3/sifjpZrJ40XijRd5ifaTGK5VCXKJJLlH
Q3JC1+aKj+xeOfBg1ZnZPz37HsRGFN65KvtoiXTe67gA0c8CH8nxNU5W06H2fuJqsg9xQacpw31m
coqEByLuRfqVx/Kx9+TBGZbnOUfZ3HSlTWcBpZtoSENwyFRb0/OISSWEOnkyco/ckT6jgqk+XJ2g
zK+QvU0++elYi4jo3LvOZG5U1N5llkurLmsORCuzuPhg0oMVHdGpmQgEYe7bGiP9qNf3lTonD58J
h2nig6bEfnYWGmPSncJcfrV56V0Ea27LUuNh57jvAzMA2rhzuuY5oxrdQcM4VCo+R9MUtnlESjMr
Q2qjJAQ4k9rwrhXMVLe2iz01FUExEh67N2PDs/DoC0DVJN82IeLRh2zyzuTLXw8+6bEUX/TehuAS
bDzG3tnc58b8VDeY5NukYL8ZeUFfLvAe5gxZCueWImq/nFXNaX30YigxNXrvuY2ox1OAZRsPYTbN
jJq3Vkbp6zT0jzNbJ+AXefQTs9nF2jtULFuy5FyEIx94TUoSb3mbS++qQhKrOPSb2a32If74Fd91
pji1lXX8XbQ8JNqrsW6Ylw0uAPAcxUW6xn42kXeMxD1cGpNINHa0DhUV7HFRq4exBaxANrMWnnkU
yXecTF8lXacNMZtcY1ScSiE5Z5lDwyqaj6BDcibq4m4pYeSa5iFTKn0E7HgaOYRxJZttqsZia0cl
uwu7Eqie4bkHk3cCmUm2oEu6ilkC04EtluzmGdwJ+JQzvS97mzfAQ/PiyVEtMdjFu2nej339UCsF
JoGs9a1PiDy68vXCoExsZyJUK9afKHKOZpMMex1VFQiu9s7Jkjc/D+CIs0ltuk6di3Ysd2X6Matc
7mwbOIs7T3dmimPBigbUzYDWqEfbg5cVR6oq+sDs321nNvt+4iI1kG/Nqd+ZJpwlI8Dd5+UPKnWw
LZX9wdQQxEHOF6cycLACyvu6Jv7Jz7qfNJo3enUTYhlDo1jTK8ywmwJolcjk7kYegUi1eDPy5qvI
ZrlvHahAGfHe2HrZOK9y+uIwiCBiN2NzRcvpLsPycGzX6zd4MG4EsFryLbMLM8DOKuRj4ruXOVBb
1FH6tynbKJRigJmivvLV9Wc7XrOdMBBDwnVeLKu3N4oQU4gO1rfui1ukcz2NRdh2cxJf5zaNvWrJ
buzaLLdJ7O6NWL7wJheMS9lrMSclyCS8d7OzXAH2o1/mC7qGPACHpYbC3WJgxfV79gKQ2bC5xjZF
/QkqE/gBkegQk+q1wgPi0xBBBXsqFTPRxWAjZgnZy3aoHSoPhgG5hPRG8JHVRkG01YjWM8d7CkXk
ZQhq8sNjmO66bbwTm/qpqO32bOSET8A9WFRxWXM7QXMkVH3SlwGLlIUgzlHeq4j0maX5rOPgdyZj
4AgSEZUb9KjZch7otAE6TGx27vx9WXR7iMv+umi9l9yrQLeoQ1Z9xkZ9xbP63vyB6KE3qXDZYGgq
uc1q8+zH1lWR6cs5Hm9VZDWkzvcP4IBdykXMPHxyvMeey87YphhWhhX500AD63K5XbwRNFDN7gpA
4R0bHO2RQSgyteXX2NUfw+xvfCJO9rZCQF05N14WjxclqF3XxwTTvsyN5Clc5Efm8ZVbi9OFkzbh
YVNfbw12DGqCwr4eocksI9BhWhMcArt4yyenISInnE7O8Lh09ROmszJUHeV/IhqTeAK/v+jY1SnM
3gmPA9oRO0APaBud/X4iNtWE6cS7L7PgtrSTsBpxsY1+DdPQ8u4RDOMRJCppY6Tzy4qSIkJzU/Q3
o2U/y5jPLyiNIwPYC6GfO5XzhHNOmVExG+SlkaGEyPF+7mxcE4YBmqU2v71Ld2lZgQt4tBmBwLqA
oxMuhQOt3ipe2ok0HXgwu8qrnxRnxTpL6mNeNMFmBLziFSmNXBvTWd6dF8P6XDCM9U7cEZZC6PGQ
UPwvTsxCvVa990QTsBZ4YITBYCPGVlJA92uKrfSzYgeIJSE2L+d0BAxxdmCHgQ07LmNwLxIcBdLw
lu3YuQkvRke36jsYZg1K0Y5ku5audU7vlEQH/nE3BMfGJuXZMTjS6Yyggd5/KcXdSL4xjwMTEzPI
0e62L/5K8bGG6Lnr9LtuyAiSPd3XotqD9CVk3H7oiJu400WO30nwr+e+RBzvTIep6/XWJS5BAgdP
83MUEe4Q9XMSMoe5qWMRbafRhFnZFl9itFlN/Xg3+sULewY3chwIhJkTN2Mrz7Qom50TyBur0Vd2
90yauoCsN4RBNqKL98t9PKTvWL0o+0V1H9Fw2EWZd6VXtW+VTu0e2ulDX4FJCgobqWdEV3zuzMsO
gGJEitUhiC1ovKV4zxYydWzPOpUDi7muxYmHkGUls7ZRIr/rpIrYBWKgiT6Ldd/FhzgFWVnTsSp8
zMuRbHGYRQZX2B1wOLhtTaHGXu0vxT1zO2xAAdYoo6gedRVxIrDpRy41tCs7/ippC1JTQjph/vHY
TNZNBZ2LwKf+yllysV/oo9Plqw++RY/YzPoZR9PQ4m3u94ERBOQjz1ApMfEbDjTtaBrzq06VV91K
Fydjvb7JJmort0OE7ae1e8zoUBUxO3vSaswFQKNEivNnJnEaILF5jBra8pqJ6uLoj6zKgVXdNbjj
yAWmauxJp92RA3Au02nP2S8Px/hDmRGi1yrZVBbt12oBY1eNoB1IWQ4Lj4GkyunOiJLxx1TCqIiW
PSGzzwXgD6Iu0PwrfVeyScPirktCLeCNkZBzLqMg33UDIZIiKR6Vz6mtBMU+Wti6ATXCnD4nAgNK
5MFhNKW67XPj2yxrA9+IN21jv75bjOqyH8W7po22raJ03mSBuP3jT5ACq1AV8EhjZgqhxyhl06Vj
cYxZMiPb7De+h/OfJFwMHUXMki650NG4tyRknrog08Y2s9++g4QWw7XrUNQ3afILehJSk+UvK/nx
SGDW8KSt+oLiTh1lQGJX5mJvs2pCyZLU0XtTEn1pqludkkcWm1ju5izbL9gxtxbh1aBe/VO8blep
yTenYzxSyhn31dBfi3S4INTwNBj5dJvO0y/JyLjpbHvrWbDR8w7vQBShzq696TznWMbcfgxCGzrt
VuBxdFM2pvX2gN1Sg7VZOTsV5Z5d9O+p7snehg7QOpPY9vnwmy7qZYiccmcbu54TAo/pCD0bO1xt
UdePDqBKpyCtKSONK4iuGBUxfvDTVaONA4Jlceh/TDN+LiE+XXaLei/qfKZu6u/8SeZn2arLyG/I
yoM4mOZtecWU7KUxq3HrJgkEIYNAHFqp1C9EbLX2cnAkVyMrjRdKTdIS/JyhxsIp1E8Mpik8cpU9
n4tRZrcUlVNBd3ieIkE1pqZDPRAQ3NEh7yE+GItpbhfZJyG/zMbzjDvUPfYiOVa0gzoYMTz7IJkW
Ms6zlF/s2gsBPh6+W6VJ+iEnsS6dfGsH3GZJX8Y7eizcIuXFYHq0ZhI3lBpOhzvzWSSAhFYDHST+
gCQryFcVFwRvlN0RFGV+1TyXCXnkLLt8DlO1D7DA2eFUxREJ13lSL8mtWeBMWbCIxySVscunrKpY
B8qx9dnmpv1ixONpTuEMLdPvzMRzM+nOJwzFSki7MG6LzI2vCMoEkpO9jEFqg0y3Sfpx8I83MbQg
/B1NN4dj61BjE2fEpWYOuAzpQWP36HDGhKmDBj1IEvK3BTc/f3efjLonpmHJYd3y1sdD2SnKKpvU
prZeFwzitvK65N9nmA2bmJh1Lz06snmUlbCZiSUHZ2Jp1rN3XZTxbVmQSOUw7gPjwVG1AbOl46yg
Q1Kd2ua9zt7NpnfheBI1vQQ+8gLrc67cTyfic3QKosuYrMREN9/Zjnif3Py+Uy7+TqWfWomjfFFQ
YmsgFgSAsXLTEckLMkSC4MMncSNbLMIc8i/098/k7uyHKnufOVtsJ4vspIiw9njCGTorxSNnol7o
mvFitmAnimGnbaUfC11vs6pnUEja7H7uSJmenA6cczWf8MxckbmLoF9X/S5XC4kuinxOOs/A6yJ2
EnCDe4vQmpL7fpvFcuuuqVUePfY0xlbfVWRHrIerAdPCjih5Imf1cCgYDZIpkZUcgds1XWz9CZBG
bR7fi8FkayXK0VtbtoSWM64i8aFlEBbn5B5aPbSnXvzWbQq4oIjeyzS5XJra4SQQfGFXIBkSfqup
35hBhMgUoB2bWuzGXH7OxfRAIhfeyGbfdEPoWvNDwRyfEKS7wLjobFqkRUSzVxWK0NSqrrYyFaDv
Clh53TCcyihyzzF1uopS54Ko9TVarSf2lyzVpeS8LFpg+oQFMNeDDclkhqCft9KkaTrMvcESNFws
o0+xb7jjzjqkY51soyb3CbQiDDdT2SEws3f6xTUkCDi2vTt8ezVYDYmpzxzJoIACTjoBBI2phMNW
Kss+N1iKyIPlI9HJJ9aqSatfr4gCGN7RcvDG/LmBfzGSXLSNFeAk9Di7dID23wMVGv2ARm9/m1dY
BheXyaCsaLIYtK5ljbPR4os3AnEchQ/DDTc2X5hl8pXkMsfGmnPAID7wI8Uuwhn0tkg8ek6tc2Mq
cmpa0hibxuJSeEG7ISs1poO87EhYkPilVLVP6X6GM9EC1F2iooLMtyl96Y2MXEq9GiPh4NIfinAL
J0nDoThGJGP4qy0+Ed9FUT01sMSUZWRnbYEWwOnDt1B2KESmsySOcOM401uhcnwwTv4qnaY9OV38
YaY4Kw1OwrrbVSYsnLavh6PlmtfR7B2rtn0UFi1pRocAFOIrzXEXk5H6rtt4Aojlv9ll8FHlLmjb
+sb0s0edALLIjUaBUCq21JCHzga9NULrYKzEVN5lW+X559EgJJ14H9y3+bgfZIt7yM+3lagzBAx0
g0zkMHVuYNwF2OuvSERQyCenx788jAZVH0fsgCkxRrWB9a614SZMN4us3JX/fWfkOLFyoj6F4zy3
fePzpZKWkhSfRvRT5BK1kSew+NOlBBKI+7c1PRCOg7dpEjRZ8VCd+9n+TeXw1Q8kBib1pLdeRUAP
BncRB4cO4qY0nHcmgB+xOUTcdpDOgRmXHrmWMfnWKqIU7ZpPI9UXhl0FJ/Q8NzJu6/PcU7Ype7gz
Bmx8vUGbNv5BBHLOyCEBGJh+YmF6XqzUwIdkkEfrvaEm46Q5N6eSlYPeqrOl3sY0TazzdpgKyFjD
c/A2jM6PlBb70uBTXdEQKSb5EVHCbwf0PTkxOfBaZxtMSHTIzSXZ1orR0Li4wERh+jkdD27dDvSo
IEz0yfTHuvVUliuB/VTwEEQDRvPFjq/Q9Oz5ItwD4gMsd+bMAkZk8S/UDLiFemLGWNoPWcQgqaS1
7/k01oXr4yVt36cCv/zoEuwhILNIPkInKryPGTC3wAFz5v6qYLbDPhJbt9PnguPjYZmjR+374tzr
4wTv8KKz6j0oqOTk9tNX3MqMoVrg0XhR28BLhgdicVGJjfllwco8B1l7aEZxk+sACx6hYruWcM2t
zMcLA3RZ3z9ozM0sJ3HoOG7AmGQLBXyTISBCyXJLL+lEKAQgvQbytza71R8Ksy4txqegxTvYG+Nz
QfcHHltwQ1LCXe7A3Wkj/5NVmV6wvSCMmdm8OkMjWIonI4zqsO+4bZYIykBNG4nSEQPdDYDU+cOG
qx9mumEl6ODaK0NHW+b2/ZGyg76A5SShHahPVfMLkuK5YV7KQBOJVpq2W22QujJGzRF6Yg66PL9I
B0yeOb0wOyVoKRqan54m8TiKn9GAq6ZYRfkIzK079pNuRnFjtdzj0wJtgoxouXAoc1O5a1pa8i1W
yZEp+trcEw0wvomOVTWR4FCAyewGSgrY6jumdJe1zwqr5ZXBZ9zYbYBlLp4ObllVu7Gc3NCi0koH
km9V2oPfG833Uk7A+kFgOIjGFJ2dkX4KALjGD7PJP7QLOJ2KA8ZOZcbzOLNoLRIOBvnZkB/ouflI
LaoexNe4lC/LQiRj9dOPMMtjXq1w7cMMyooXov0aOwz+SLlRxsKkrI9OygjOIiW9vSBdNYhNeTLj
+U5N8EYEop0NwYbbylQv1B7mbvKxYqPoKMnK7YclYTbvM1J0mb53T33aPLTIiYBXAHLqZzpk2n7g
fHXQtgAC3xBJ12l15rhBU8V2dwanH9oa5D5MiK5grFwS8vbIStNt8pnsgIwVvUulyZBnPRjngEEs
Wexng1XAbd3TQBG+dSIffi0cnI1jVXfFePZmsNoyvTEz0piH5bVK3ibDOjkDKjnL5JSslObpc+yr
lK4pBRYIf0UetUv0gmEzgplSpu/M6fcBsx6em9zfrTdHDWyNSVaJkmKarpLqzWSH3DpMnNj3m1eL
7k4tdbqvsvk5LXS/nTQry+hUcPpJZQSln03fvIvLIvVuVhPwOHWXQLifGpI0Qcfv8jQYjosycILS
0y4cgM1LPL55bTBvkLzNygPBSbO2jrwKrK152wY3A/mV6Iu75wQf/iZ4UMn4mUPX39evS0a1UvcA
eb1aXltF8krRWW8rqxU77byyggo0kePt0hu3BuhQxC60nZtrHsKzN7lHkqU0QkBJSnbAZH5U2Xct
cDujs4jXNoLRTPtEcNRebCRHIqCPZFnQUz1AfsK0PxiZhUaSMhFNFfRV2Kz550TP9dCpijprxPk+
JGv8FqSArTEeU93YwLUOHJqgZFnSPzTQaegcgSheLLWEcp009sazKOqA+Gs6QXFXJSejfiqKCTQ5
1F6LkokiCsqIzVCGKc7BbGE8ZwsrienhnF9EfxbMF+ehJDd2jIvt3EykURb3cen+lsu5JlQ64CZP
6Uxu2yTwgQFBVpcjHdqE9g4VtrGpG9kdizK47ESvzyO6IA7qABfp4p9933kxFx7xXDXDLpNfhgPK
L3Cb61EIIpZj/ZjY9AvqQT2TYEs2ecQaQ5Sg2rRlFJqSnolHO5IBwMgMClAHgme5g4/24eTMl9Af
fPoxZZPrT48FraMwGYcMdgEdeVfQ1afMyglWgGvLl902twwlEBL4zncpxaU/Bf6eHg/chBbHcwd0
IVmccGncDxlLxOaSIV/jclhiCDXnNCVsssxTBRxpanKQ/37B2rvw/xsr03o8Gsb8k9jtS5a4Bw42
9xPJIbUVES/mwEJG+4RbPSgTH3hb4tIGn46dH+mQgc6AcJUnT1jH2OVB8miWKKDmcVpK8hQj40Bc
iQ/71A6ncri1c6u5NXTA+0naU8mMk7BYfSCq71o0fbprKg7C4xidfLf+mhgRGDMjqyzxEAVr4M7F
cFNlyzpRncAHKCOkfuGTilycTId+D2SaE9VjaAV0nL3O+kJNJ7lIrAdEGOy6hWk6MEUjrFT2lUzG
naqKh8wZXpYI2QA94a8qsKpdT2FW9+4R3cVX1gb5CSn7rnCrG8tu+7Abku4YSLmzJiBedfJBKpAH
b0ZdumBUN5Mb+Ughca6TXbdS88mT7Imf7hpA0wFSfgZZV7G5GBfaMZ4Q5Xwm0Cp3cFdf53RiBpA8
mYBvt7okJ0Y8LDONAheRx5KXIKB7WgIj7bZl8mjxEboXVMhn8zp/iXJK9BZxLelL4s1qZzpC6p39
3fO+FWmbdkupbkRElmTdbW3oiz7nAFJN6j3z4S2W4s2fspxHkgF/3ib2rnHT+8F+qcziuDRpfoko
f6ujnXCQneQksvcd6Hxj/Bhs8aba/sbJnedOUEgOqU2kJ0FrZJlOkkDaIf1oSAAQLWqfbrDAiLrZ
zq7QzApmCZ7UHCSFec2YYAgtei67lAtraqdCWKFuWrZc4jmf596tL7yR/0Fv6ELI8SZt0H/rGC7+
4ka3matolAFUAgUHIVNM+YM2fWaptDan/ikKaJ1KD+1xUOSvTUV2RVY3FGL7AD5J0qLl2usWNk6X
N0TDzytTAjLwUKSXMkXBTog3C2Q7QYWAQ7J3b3w1MGlfTRlWYwGbdKrXwKHxMc8vsQuK06qSM0AY
xes5zc7St9Ij4UgzRHABpodZBCjGF4KT/ByDZNDrDkrza0wIOiI8NZjlM6kpcHNTmkblK5LHZj+Y
vBJdEdTrKEd5fhzJX8tu+lVzfh2UQbOxyvl6QAIWpm1GE1d8Imgsz1ZAUjUhrxa3J6wO290nec7k
QskbMy2evQd6ggFoBCbHeYZ4kegovxpv6qm/XQpyGX1Kcpv9jvJyKXeG4Z7skrFuk92M7VrczPHj
YOeHfhjsaxdOk7Qsd+Nr9ngzQSfnpu1JNNmvqPJj1z0Xef3uJQRML62+rSLeUjmGTuC91TbLTYNU
MyySfm0c13zBdnCMLPEbjYyArKYNBQlGQHWhIMVoxRHW7aV2HwDQP9caDtMa4KkkhyvVGLsh1e8y
L2mojNNl3xdqr3RvhUuPINnbiQwEhu+7fhgI+7UWRqgp1UJEhk+ZSZfWIv4pNGrErnqYIcCNqLeQ
f2K78RRxBOV3xpQ+TH3P2jsomPJViifK+ZsoFAqPfnrU6cK1W9OCkXCeC8slI3ZmrmivaDAPpNhM
kN8G2rwUT6mPDo7WthnaHt1na2Zg6cdMP5zROPVw0JEh7Azb/IyJkkoj7811oCkOPr2EwX82adUf
asnosYKedSFVqCpZb1E0tHBRuue6CkoUrSAjYp2G3kp3KFA4E4eJOnkOILQazZPbQC2BCa4dGCg6
iy7KhH3bzAx2Jel6G59iJLJRrUYpk9++08fMtj7jcaazZcMdbOpNCYiDfF80Z810l6bjccxIWaxX
itecOkSae/V7UxP8TdQKoRi5+xOP8n3xycqpZMp4j+NzIkq2CDe/vKoYyG+Lnk2gst2vOXjLwF5Y
mGlCsFprArz1CK43204ohEIbDX84GcRWmt5q2LIgx5UkHvVMBCfwaCGBDhm5mNix/CR50Y4nQ7bL
E7veHNqxcVra4N6w6fFiwAha52B7I6HQWX5Zr7lmzDbc7Vz4T/T00Tj2C7emMOiCjw0BJdQKnS4A
IQI0ZWBHOdl4PxNIePJ6yOoRJfMXSu18epoKEmAJc4w4UcC+C4Levevtb7fSvy5fxH4opR+K/Kv2
aeiTWkQsr2JNR+vIwVBvgwFmF4FbziALFiWF/awy9+whEXUtmkpfTByWHOlvq5KBQqeIfopRS6DD
tvckAAPZj5Wxn22Gl7ZlHsyqE9c9tKBlaKyDiGELVwuxuXraOnZ568av3thdgUY5S4B6WfNkRL80
Fm9tq3zgAEv8fEZvWRbuLnOzJ+0y42vr9AdPyatFbBK8RE3cghAuSBWw6MGw7OeEeVCa1mS+G/YT
0WSVLM9ehY+lTmrWV6sms4HbOe9X3mnzrjSr9ow+a5Co5zwB3ApF+hJ/NDESym6WioFb8qR0d9Tr
guKXZ6PV37E1w7/molcZPBq0Oxv326+ND1Hb3n5Is183s+rDYJkIx5w821ULZ262jquy1eQcB97J
xRd4gXAU2H9kUv87NJ8b2bb0D2luQzkKoNhedkUEPDt5c1zjdeIEsZdD9Yzc86ELzB6H2H0guna/
WPrXmoBTEUNf7xyFFKXmZisMJ9uhB0H+I0++5/XE9rI85euLT/cTyp9SkCcAr5HBVWxPJ3ow30ib
dir+ZPkCI75icAgGoVZfs/5Gb92Y71e3S5LNL4soEPK89c7IUBRSllmfUshJTikPSYyoqw7OCCMQ
L8b1BXU+b6e60AnxgCTSjNxbnDTJEFh0fhuwkGh0jCVMaXtd4EnjWKJjq/PjEJRvDVVBOsXnecnf
xMKSZEz7yn9rLY7lYyQuAjv5JM7ZCr4aJc91ete8uXV8K8RLbL/zxF2M7IIFDCD4jEwGgwskNdcU
RmFWt59SuR8dyY7ji24TAvz08ASt9YoxfVj7q6CCtwg3WY/qtWm4CprjgNu1Z8g/uVNsS1QHbDJU
p+Zh6lEPi52tgn1ww2xk57pAWQtxR+Hx3g7Ozo9uI1qZQezcuVMXKlKKg1WVICdGEDo6RwU447R8
WFlPnv6NbcagQ2DPm5EEnzEQJ5llR20lL26dsBFM15orw4n0rUJ1TRm/sbV1SLzpMe7yC5Wj42xu
tTV8W+JJEHfEarJRab7Lch5PqKOOvJ/NmDPKvEkM/1qr63nmCPT/j2N9rEr+89f/+Jr+86siozKN
k/7vf/2XP12lX2wV1W//f/7U4ae6/ih/uv/5Q//ym7u///HX8U8VfvQf//KHHYKvfr7TP+18/8Oa
+Y938c+f/Hf/8k8/f/yWf6SxfnyXqQrTDuvTV/8vaaymJVxpen9cLT7qP1/kn/94/RR/+/NLlf3l
T+8fX0n1jVGmrkrIvXn687//mp+PP+JY5V8CBqC+yVFZSiFsglL/naBWVwYB6DzP414zA+fPf+oq
3Sd/+7Nr/UWapu9xqAiETyPR/v8EtQrX4gNSpJBLpNYMWoKHfdsL/PUd2u6aJstL/fegVk6tnsMg
BSacpY4pmwTwLXCYFKRztPrTBprjjgNlruc0qQOLwgr4Lg2CNrZU2NIVP5ozyDMSEGbOVkVhcPt3
DqxL0JaKyfWhJrYdaVW5yXRwmaalceE9WqNajokRnSpHxftGMJ4pi/4ya4LrubWogSjJmxiFhNVM
vBO2A5EZL6IfP8lVQnhk5uSSupC/GCTUdPMvhjrtt3Nb2AQcCR9p4njrGWm35wdfKufRYQqB2htR
DxvyNi1pbS+J6exq0p6cpExDNVQ3zmSUnPxe5rhDkYYGsOa7AaM3U+/q9DU30jpEyO/mNOZkzW7l
BD3beWxsmcsD4Y6WI3bVmySw9tY6JMBZh2K6BN8IjZ76htA3+9vGGEXSz/gx9gHDLvU+zuaxsswb
U/sulLYJXPQyYbp+1gsithwMo1z2bs/gyE3YxMqSYZ+HVc020FMz1J3tK2OxvvSxzvoXvXpB56VD
IIQufOygyaaPvbQDhvkUDFoi6TAw+FwaGZKRya43nb9cNuW4t6P2heg85qRsd9kV5x11WKKg2Hkc
lNgkItivA33OjvZB4MfXog6ugtbHspqKh7H2knOhtbgxsD0qd1qu5iUTN75RWBek1N0RM1sdY8u5
XchPh+HIXl5p0KurrUnqRl1yqsOcAfqTicCuNBk9omUliRd7+t4Nmu+0p79DqYmeRKLw81OLGks8
SYO2Q2QSw1uL7NbW83Sw+iLd0+7YBRoY68wOqfrT1NrnYczfg5nzV2nNYo9FmswvL5guyIW5TBx9
qXoDVfXkn7Va7I2vVqfX6NxrzymPaQEUrTVHhDM4oYKCHW9wA4bHYuiZy6YZAPiEjjFKhY7M8V3k
9+31TE7jP/6rDYDnd4iiM4DPYvrVA7MvxyFjXS7sneQ90vEGlW8QWsXHYpqtyJmau6PVeUQF0CWF
jVwdU9t4rtFeX+KJXDVlDcJDs6DF1TyVIwBx7bAd0LP8bYfmQG4gnZ0chC6D+pWtmT/XaVdziyUB
YVdvhdEgXDfiz4XctkjhqXUT6Fa4nYkrhyMOqvl58ZzrtDUfbB/jqP4o03WGUqnfzsnvXH4vOWfE
yN6hcHrmdMGY77nC/V2k9t2IcLalR0P35Rn3kL1ZZlwc3uxfO0Z+FyHyxCu5lWaNpbM8OqV3v1b7
VvAypAMtS+O/2DuTHcmRNrs+EQtG0mg0bn2ewsNjHjZERkYm53nmXi+h55HeS4epvxtoQVDrR2uh
BmoTqCpUZEa4O224373nOm+zYeDeIT42c4RqnPJdV/lTWtnrDIc3VtUzJwMk5UAvlbrE+rsguGkJ
cNBMX4sKHTJd0PDaQq4v46LmdCJ3cWEAT2hiTeg4KBGY/a90npxjy9CgyKgY8ynuaJkXrlyDtA5h
4ME3+pWacAcOljntmmiONmE8vvZanmPBuB+SHgub+8JU754r7xmBdc0yjFuDn5vtO8BWRAqhZs1Z
XWhjfnX8Wt0XQbl1ZgMjsA4/IbBTcsyvxycg2Mdu3BxT12DuZpFV7jzT2co4iO5qa4j3lW/iNncn
4yAcdSmz+tQ5TcSNN8s3oUOrYyXTz3mQ9WUofnJLyVYSQMC2jC1M4YWJkSF/JGvCwHDJbY3K+O0M
5iPe/H0WLnRWI95R5/SJV/DTql78kjs2B0WeN3k918uEl+keU5sxeogD+ZjQGU+Bxd4lf0t7xLgK
MUztOvtkF/ONfx63bmICUvRjakMa76NIIpMGxPZDB+WvaGRoFgTr4YEY4bAOSsbNHRO0zvuqVdAd
CXJFxVeee6QcLX3npf7rmJXrfh6OGRddr0Cdch0slJ46WcIBFVpjoowijPjiphyxxrW+PDzd+28S
RIjHOXlF8tECWzI28kmfRmw+AUk99qn4ZS56c50Xw5Gcz49AoaTexab30iQ1VpncfaYG8zlxpzdr
BF4/alRHb751PGNxYT6SGYYNHBA7jox7v2n7g4iXQVWtnnIsBAGH9xJCLKvyTKNaZjzn0aQ2XOkX
e0h0GJe5bsUFBgPSYv9ZPqCj8d1yLSJCKIz0c1i6WaIsPzlRz2oXXfMYN9CkDO7SxJKp7sKak7ot
eRoRHgzcyM5u8oluemZMk5xFh3P5HTL3LCtvl7jDxbS5ocLFuPlOTj1D9UTkEJle4t42e30gAL7U
s2DQggWNpi+Le7CiL44FxCLN36qa5zvnyDwPzkYKkLI8/+tpop7O9RoikB0aH21CdM3JO5GDyUc1
LNDyjt2UHsuA4GCHJW/T9/U9fgj8MyIEj4+aKTODTlPfAFcgKUYniY4lGFMkSZdtyhQGgqxZbl0d
H4NMmGfouR+mdLJ9ViWIFyFxtsaYnhJt7RhwVKcMtYEDf3iuNbJ/Vsl37FffGGQwJnQHjNrfaeh/
GzH2c0+EdAgah1aO1LmYFUTdnOamWWP3uk8cwgP4sREyO5DbIXNZGooZbXPFoPj45Eue9gq8xUrW
o7+JfPpmMgYmIDvPAPg/OreKGGesRgKKh3qgsQsqyEtEb7jvvHiYqzcR4RPsOxlXKONnZtovPIPB
rpWLTdmUZycZFSVEWNRtCMGHwgv2eUVFod0WuDQovsRBHd0bQNUvKXFyLPlF9TozNsChjz3UbeP3
EkE4TfEvOtr8csea8W7z6vo9+Yd+X2s8oog0GTNJ91SN9buHfV3XSIqLqMBU+nUMJSVwER7JaUDT
76ruC6/le5Q68kL1DzIrqk2cfeBcUmcG9s2uEoAtpB9hNgZn4eAHM/k03WVx8EYJBqzm+Q6ldh/m
+T6lGXE3jxYMbGZge1ynWEWWDwH1csmIdc46MPCez72aqf20xLoSeUWha75PJtoMBlqmrLHw8XtD
mC0VXa4iJnqxWI62/RQfzgmHHHrH8PJqvI3sfgPVgR3YkTp+MAf6Sgc9fLAje5rrYSmztYnaiVQw
r0ab4m/q3V0Dzaj1kg+LGeEmaTh6zE2TMPb07/WiSwg8muXIUMIKOD/P0iTC4zz9z39pQYpjAAaZ
XNt7kx7esXHrTTdMP8lVHxQz0ENQgZV2QOKvvI7j2WwLXmkHo3nGGAU5pFq3Cpo1IgsQYl+V97Md
kQVDgjdFdVUtncZFICmogJ7r0alYD5O18GEDQ89nbxLoDQ19rZRU+WQc65aVq9kpc14CEyV0c82t
1c/Mx5YZQJVHRzUxWNADDZ7G9EmvSrHBk1WuQjpqYhqPZGrR5zdfs+J+6prvnDzjPsycC9QOjkLN
tNwOmCGW9ZZ7LRtOjlGoKsCupM5bGHIXtyQD7O5idcNV8LuvcNW84CL3NnnclLd8gXirCCgCj7H3
Jx3QcCB0kjtXZRDvDeuVSPaEIzx/0ro8hYZ9MsbmCf/HI35WNMVfLLafnNHFWmTC3uKs8PFn8wCZ
27aI1McUNc0hEGJvBZR+ijDZR2whmYudspRHfyAL5oXW3u6GH/D6LxmpZky8wV3zOgy0f7Q270jh
UKJlK/aoKE3bHTXtwYFI7y9sO9Up0s0hBElvAwo/ID0fqQWfH1NYS37PEZjuWN+VP4lH3btzkB6q
BV6N89GxC7WPWraWoIZGXCvvR2NiPYHAxJQ+Hs65wFGNqZVcPjgS+BbeFj8DtoFOP/SNpFBy8T5O
/lbTPrAaMbbnk6q3TOh1/xpTZUs1AH94wzlE9Z+GEs+W7o4BRv0xvrghcuMreI0duIWXtNCPbedc
l7BABP6/6BwaielOo8iix/hkmdhzdLB2MrkzM1keyrAl78ihSDrSJbn2c8obm8jz/EOTWp8CK9pr
Bs9povfGzMzGDmemF7rdVJH0VoUz36JGUSdGY1MEov/OVgoMu2+d6IVGXbFga2Mov3pkXjdC+IJK
lP6rto0FHm5dyyovNoVJuxd3LQoDjUwdqVo/lDqguw0zNAU8APk7hwqOuO6JXymsEwP7YdQ4YAzG
mWsqMYRr4cAVx2WB2NwYZyca9noaRyj173E139Xco+7bzs+uLSglxjv3oporVkIE56F+dk16ohvm
E7s0bI7C7V8pnoZHwz52SmT2mvpT8WB1+x672kbEQiMUjWc+HCZTTj/dOLbiYufVORMVQd0NMJYR
T9K5CYL8UDA9XQnDfaeqrnlLGU4cmWv1GyowdNS/GZAKBqkQn3W2OOPtB9ppM4LK971Q6d4mzkRD
F7HGdlS4DTjmUB4udo1qzbvCwAvuJ5dK2N6mTKnc6chLnTmBIe5Xn4Hr0CRiK33g03DCHtWfJ7f/
SUVct5vy2Obl8551llq8KvHeUuV053KoVyNaPPrVhG3OkpeEJPq4cB3o/PQBqsd4R+Kpw02BmUFM
/WvnKHrvEq84dob5VIpe3HHqZS11MfnEymrPOH3uVBlUezX1j/6wGAQSeow5EHvtkJ9IyP20Jr+/
9NQKtZgUDSy4yOzKPlFynBy0Ex7dntthLWkyMnPqZcJOP9ULmobCbAo+nCAgbTsEFzui9Ilhxmmw
mQER+pLbuk6fURg/2X8oF9TFLwAB00Fh6blv3kU4j1dyhPHWahybSmc9nR2DEIcyI9j5dXhqZEet
bhZcO46QzH54UB3mdjNV9XRLifbLtmq6Atp0WAk0iIN+Mm34OqXdxgfyZr/n5VLpmzPHREx2m8oO
oBbkZNmiN1z54R3FdfEV8QrTILfSzmXbId0lNhFi/Oj1xhGS2H0jGu6AmWo3pBmxa4+wJ/jvNfNk
+gVtoW8hrVBR15i8Xaup8IerLJ1rkXjy2AjxTJl5eqQ7FQeZz4TqanMMbW1+CoL7z3E9MpRc2k/5
7BTWt17q8zKmuHWWku31nY1Xca0zvTxfZ7X0GEX17n6yfLkvvD5Zz3oEoxSxPk6kHO0sM8/QJsjx
gVMZAiJJqYH7ak4fwmGct0wA6d4JSUoVIKd8wRFlKXeGf04Y2I5GDrEcSgvMjHQFZHr7HwOBxFl0
YdhLIDuZ0o1VklbAZ2CTfdmWRiCPdKLkAwXg9Ky6csLkqPw7dnRr4+EdIAvVr+IYgUzZfrrr8feG
XDxcaT77BQMl3aefMjyWAy08iujwxjKp4OpJyibWSSf8B5EOmpI2vNPjgrjxtfkI/SLZtUL+HtiA
6MrOnoSTf8WkcpzAevf//LVMANDSw4duGInBZcQjcKK/ECLh4X8dPOfdgGMAxwaPnxVTMQKD5ljH
EFdcd6TBryiOswlPC5AGTedB8dmGmoYDeyMNjl5pKk+zVc5nK/WPMxf1a94yDtEZ70uHI46+gPw1
nZEADEatTBodwkYelulYOeshHt9aEnHUDOmVT/KEHFpS8X1JsPZ59NfW4BBg+W3R8riJYwdPdA7G
qHGf3dJtAFb00Lz85XpQ14fAWEx9tToGFlBGIUAvEXjq1/A8aNU4pS7XIWP51sUB5KfzMRiph9Po
iVpC/2/0iBvWesJMI1a+R0fWaHDz1QN29TxLNy3QkuhPIjwmipROMU0rAzXEVsnAsR+HzexyTNMt
wohVNNeSiRsDYH4+06I2awx2SpzMapyIriW///xyLZsL9CjGB10RfinpUF9kbUxjems8cqqdGvr1
nxcdezrNRzn/LZzSR11LTP38zuVIx92Er6oSHDbCid66XcM075Nz0cPoY39odV+dm5gMDhNRIB6K
/lvL+S0R7oDkYXSx/DjfpEOVbWavOlSpYR/NYo4OtSkPQdZtVccwMYGwtmOst0PJcO5H17yVjkV/
TwyGpuR+P4fSR5w6D3Y/YbLzv7I5+0kyIzpU3bR1c2+5Jy6G/14CpIg8vSoFKkXn8YEtEVv2xWLS
H5OBj/RgvGsHT3Ulsd6IKn/vqaMrLPyGjbEs8sU3sKpV5XU3Y0REGYz6ZnrGNXhR91OyRPL/xueI
v/E5f+Nz9H9OfM4/P8z8v5tU/kdGnv+/TjMJofy708z//l/T//Zf/rdDzD/f/Y8hpveXp1zb8Rxp
aakUf+w/Zpj6LyGFcrTnCI3gvEwP86L+M6g0/zIF1i5hSa4rpm3xTf+YYUrvL9tzbMaaUlvSInLw
T80wLe38LzNMy1aWZwrL/vPXwe/5tzPMwG863ZXYn/+2k/8nspPnTIlSKffRFG372uZ83gS7wqFP
2S7VzXBmyYXFeUpSc+dF1hfgsLs5dp86lb8QEPmYI1C62HDu4NJNW9MuaFz1IqwrDmpI0aRQROyb
WUWPJJfhH9jlRrc0Z/p5466iUEJKq8U6ijk0R17zYFVceBwgYStDPjqNm+CvJBsbBOWPBQA+FudJ
YXo2GSIYfZsgcIcVucbuLZvyo6zhqEb2Y+Pl/apo9L1anHgO9pANushRjHVwaAWmM3DJGzGbAmlO
7TJr8QoH1Bg7M8wD5Q5QTxpXMFIef811/jZFXFt7vCG7sDbzLSfofCEdupQ3rrmYn7kEEnzMMfQr
2EQbO1liFFo+hEj7544y2wrD7gmzP2RxOGXQuSl2xM4XmQNYg5BiSwXqCWfbuuoYs6ZJyu2eyjBT
W0+JjH+a7m8rZSDmN3jEh1kS0wcGfQ0z+0S4IXUFIX5eTJE2mxojwBrXpo2iad8zj3vKwtYlAoMq
1Qn1UXQquYhksaLCqTWgh+xo4yzXgw7Bc2KATFC5VgXgwXqqTtxTYIG4o3G0XP8lS4o7IwZxFNXI
63amzoGDiVr5433j0Aie2dQdutRIUzIKXVttGzln5K4mrHh9du+Exge0050srXFnfYIPCnc94cl1
SYB3XUMe2NJivlk6fu2hzDfjCCYcC58f1+lmWvynZmw+94kef+QTzjAzPo7ZeBAnO/WgpJMj25fJ
+CGb8CgTrJAQzn/Xk8MVtJvBlXlotEG2DxvSqyVL4iptoFYXaCtWxwwF0GtFRnBMuQ+7xQljG9dV
FKXK5h7Y3cyo87nJZ/4uF5zWEyzvmwabk1mR65pl9ozqm62iCrIHyg0Xjpg/yY4LcA3hgMBoVxCW
hps59h9F058Nr2J6yaiZ0KqPuNnd9Z7eJuFgPnA2p62QBBux0n1pE6trGbQjzeQEbJAF9mglF6Pq
EkhgvI3MN2i4L/PPPE9+aqh4XEb9Zyjh086YyE/KlCJyORSPSAuf1phTqmdlMOs1+QezIuhqQUPq
iSJr/B9eQjthNyTyguyzx/P4lGR+x53BoLeQsEmfi10GPHkVVEVHFR1GyFI9zk2pcGICiMkiEHnj
4gQmHbqyBwuBKnvznbikR5s8fIQRG4fdgNdrwS8wONhHZfe7NxkLxmZ5pyTguaGBZhKEZAganL7M
HoZNQAEzBaIsAFVPn7vEbPJsGKl5jLzEWUvzAcADLsx5nl8gEa06p8WEZnFlnuE4jFSS7tA58VnQ
ZhhXdBGnk6rWoZLdabxPl+l1YPnDJgmrlzRobmoRouxMYMwGzdq1mBDGuivWVg/CY2yK+3hwOkav
BoHGTv5Wbk2fefgnm82vLgv4MTnIT2Jd7q7159/NJLJNJeG6hVV+NhYTc2UZ8xp1+Yq8G+ITjLni
N0mztRZrm8B6SER2OkzzQS1iHOV0mPRzB92/5HWPCFhs2o5ix4mHsbHqZkPlcKgSrv+oGSEqX+gS
uezDdN7xrc9Tz2MM4XGHd3Pcyqy+0433mKW5t1YlRXV5/OzZjFSAa+M3ARXnGD6zETfb+8NBSUxw
AYl2M4Ih2CDQqyHEJIPSotyUgkcWDpUm3dFxG/s0980x6NB+VFSOhPHDGYxEQSktuGqbaN66ImGf
aP2E4zvBnSw4K0Cl5QkhOQPq64AiW68rOEKb1Kb3k/XsWQT8hpDeZvKzpesaeIwmruMEh6wReK0P
fmdLr3ZrH/qDUzeEzQyA2aV/Sy7RsO4tR+96M2G06dcfOT16G6mjH00T8HDEE0x0SWH05MIzbsz3
YZ6njcxvwsNPmRrmiB42YXWvEeGRUYweUkkr6BiINMr7BGJxCunazGJ4OqjvSBcsDnVBka5onuiX
dte+EMTCTLxJkEbB3bnISdo9Fn34Q2HsQwcnpFaZ8dmqwLIoo9059QwDmLVtJ+caCZHgbIP/bSXI
aqyEtIw10/vNQsdeacth9hZsC0i2Gx5674xrpV/PI99r8OQ2M9tMOrTVyjN6/AZ4m4UBk2Julv5L
AGYROsMI7HUtZwgJQSzk1SkbaNOZuJTpfBt6+oHNEmmyOY94bu4GQo7gJd9VKONn1/aePNkNx75w
2BvQUCjRtUYo9jlOalKy8Fi8342ZHBtPsahC2ySmDc91sPkFTJoT8cMCAToL5Hvy1J3YpGV+n7m5
cQGFufHWmtAtsw4+qdX8zq8F77xBs4oa43dhDDPrBPnjKPnRhvKpCZp1NFGtnfcAwLSoftY1seAy
tx5DtwXKU3tM8/1+0+unmZEef826nSq4q7S0MjxsTwQubGLcLjK/6z/k7F8bswTRNtbhBP+ODvA5
OtIuwbu69JwaZbevWpwZ/ijEwXWTD0S5ee1rjWtKNk8D6Z01Xj+gHexnZlIwAKuKN5lTQrojDTvc
yOkFR0wgVQKZLVEB2C4WfPKfxCZnGJxqLJYU2tGyNUZh47FI8FXTfXqdx+rbMQZ5ig3zlFWj9RAF
NoFCMRNwTATztY7a85a/23MdhCHFdGQ05xnrt/80Gs0tC5wjTZLuZRCR/NMcsCmYUTWBlZwMOk0Z
om1ZO5J9H9sCp5a1svscPSNM8G9HTbaW9pu/IACbMBm35TITd/XX2DY+vNWfud159+QUNiiQMEsM
Q2w5+R3CQvyc9HRX93i8UzxivhkP5IWt4Ir/5kzygSXrEDnAYJM6rx+6bIS+40NjaNTFLlznhgcm
O4U6s4i9+QOuYOfq+M0p7PtfMX4EtnGcNvVMhjrKelLnjcvomvzs0aINde2FMSGkRj+poQ72zCle
kN71GXrxxlS0188Nxurpj3jJRsW74MOVuXPDottrvwEu3gPv+Cb57u6qImpXt3iZG6QDU6mgc/Jr
Xw/RBYicDWxj1UAVEB6c8jDctR7up05Xr7Uh020+mdXGTdN3Q5FEAyuKzDkm93g7KFyIeuu+AYTq
CGsdTN1DyjGabGO7aUPsdHMpNw0qL8saNPo4P80G1FZyZsbGtU51EpU8PRG6XBXBNYyK56AgqcC0
800MBKz9OTn3AfGWqRYfNc4jgFCQunAYs4VZePnqRmI+cecvUy6Ux1BfQNc1dz3ZWPP3khrBPvac
9zOu9lQsdkyOEdmgbrViAyP+CWJ3cr1uZ6a6X9uLzqwoGCHcaZCtmbCmtIOlt0SP05UiREd0vYVb
7m+jPF1+KJ/VyntryDkyoRxBw9ifvmo4HNTprSQOupoHfm+okneGzYeZjx4l7PAGJOEccx4uo55/
hDhbMPPknPmd8OAbOMDL7MdcCygFI0ubG9gvjuux8StGMlZAMFLme3pENuNQDzuPINg9GbcGhOEP
1wEIB1uwr+xiF2KAYNHA5RGKJfWd3IH+A7ZIpQF29ofOO6b1j1TEr4nVHZzQfLdB/m71wAFwSDWz
cJjWc6egZ/sQg7TSeivEmZmYvvvzZWiLR7dKkz0tG/4ePMyxSih4afXEEHKuroJCAPaOpDnJoaaG
wTxjXZGwD4JXW4nsEqfJIVKA82RaPZST4++MEPRhhtuld9RzW8ga2EPzCLlpPEfWW5YttOYq2VUg
CXdzyiWnzKWNyY26hX4aIK+FJ8P2f9KBMwMoUd6ly+zzyH6wdiymmhRBaLAwEVhyeBcZ/RQJOzGx
45XZY2orrBeQ0vPJII6272kgcLNpN9buemKsCZ2Dixvoj3HTT8ZzQjqLd9HbxJwcAWB6kvk3Lzer
bIsBYJUMpKhA7wZG/D7l9i+VqZ9aQiosh3Ldhaa7LVV/aQX8u24UvMlh8RX3YpPNZHQcGe5MzU4R
mOa0rLUE7z3cKy0Jt0k1rOzMKgZ7uqZG8NYnIxakbvpIsYCt/zRBZQu8lc4hoLfahVVUfwUcD4+q
w+jFec0fsvaQ+SSFC67Mqt/1peIM1ZO2zF2OyurNI+VLWEVCV3VOsmuASk2ULbh5u4o6qOn9cBgL
iCUJpfdcHQbI4WK4qcp29wxLd4Vol3iny/QWUNYIEqH1yoR76E0FWEWI0NYgBdpyW5UGs0ncAbMH
/9hQv6m6oW68Cj9HwbNrVTxfPkXEjsslj9oaay1wUHCl/JUUlDykVFdzVhCMgH3wpw6EvNJ+tgfC
aRO76J6l+GbMh9mlrzgDkRDpeiKfyc2oJLUqcpMbzPVvQsnfhJLV34SSvwkl/48JJX8PJP6ZeJX6
dwcSt/9Dqorv/teBBEMHx/I4PitTWab5rxMJ9ZdrCodhgGNzLrEYFfzLQEL+pW3KZDyUA3JYfOe/
DiQc+y9HgCPUOFv4Zqm8f2ogYTv8YP82VOVZUoLTU4J5ieCP/rcDiSW1vpydgcMa0YKmEsAZouTR
rKyrE4Bs4/DhmdbejfqbGnuug6kOV/zsrzIH2xS7+bNIZqrhApujqs+pu9SHiZDyNRL9Ka4tLp+N
91xDUNV1e+jL+C2saAMrEBQTW1ukG8yr55fBKUkAE+QREYN5T03UQwnvvbEAZ1vAaKqZFFJXvQAS
1GtT2Anee0wbXt5iXBvCHAkrI+erx1dtFg+qNn6l9u8U1gk+xt5eDYLAAM478rtWxUFlsblUyfxq
+mSbLfB2kJ92JmHlbeG/WSnSKKcyWo5cE10kpxZoad3BurDqsMBvJNlI4FLks0i0/Pmi3fin4eU4
PEfFK9k/OkGJW65EiYzdx+UfWpMQB6aexyrpYE7A2Fi6lxRhgmEiDzBlC9tEpt9q5pDTtPIwkjgO
hvQe/e6MOrvALwh+99E0b21QrkM6/zCtkVtMeUMKvXU651DMRTCfAgDHM6OJpvBTLDTk1Sn6XJkz
JyTAIpzumujcZuM+n0HkBYqAEXevTzIsWBoMuLaltId9RcHXSiAybYFjnB0HLL9nAYKjc6XYSQIi
qgmItHC42wV4v/iQVM+i8ndx91So9DlNrH1se2+lkYCo0OihHhph7ya/lNO9e6VzmdIIO6NaSHd3
/hAQxwtLYiFaAW1IFjw7oXsbQ7QbApkqmXusYGbiAw5bTpO87BZgwzhono0ET69NYmuUn63u3iK9
vHYfYRC/8sEgsp6W9yq3PpO3hjT36whvu8pLqjw4m1I08K3abOswFDEijKBtGj+DoboMZftaos9O
Bhdm38soxxQxYjATjXG8Gl2+LwvCPLZdA8XpprVlqaM3Akmf2zi7r5Cr4tei7m04MrpZ5BB4IQWW
0jCtrnnY/Jgc+TDlFf0thKqjNlAUNcGKk9UiEBnFr6Aqf3KYfskbdCXqfa5dUepdXQEyshSQAEp2
bvAZPuJ6+jUkIe+u479C5f+eizDcwmc1lfxVBMVza9zqrOb6W8N4QQk7ll1773n5C/o+0xNKve7+
fCEIQDKydEI0RULBbqk83oyWkAiOKCB/3S5d2JMTZ+1Ta5Fh0nbTbyljGDW27ukX+Kg7C7bAESWX
NrHxFRm622XeJg08zHckWB6Sjnz1EFNjUky8ZFGFAJFUH4HqPggO3aq8inZtdJGW8ex33f3QtkQH
5lM0utdYeM9lOeN5gg9ZAS3azktg0TaQcMlg4MhT702Y1nc4Ny9ZrzZeL3dzWdwny32qRmtKwDCf
o69WdMHR0QS19HyMMSOuUea5ig9jfy+9vtgRDJRPPWBppjzFaQq7z0DmP3DkfSovQwJOPZx0yT4E
SrxtkoRmBSEu41T5Z0mE+6Da6lIsVa5yqXL98yVSuuT65D02PW9cUYu3Xqf31HVewpK84LDty/Sc
W+HPRoXPYP9rc/hSVfYuuM+btufyzAbxzm3Tbz7Z2R0O/eroGRVXxjx3t32RPyc+mZICo7ho7FsV
ZbxcebquHQjS2VS+xOEXCNO9pOdJh+lvCwTzxdTqDCAX331TU/AXvzRZ90xT42+v836x6z0VE2JY
kjyjb90SQ57rKfslG+dmO8WT6bZEQAKMqcNMQWj17fZ07iBmiIY1aSqe6jzuVu7gfQ5Ebzvx6MPD
G4tvuMHqVhLVZ9xI9GOUNRtFV1+z5M2N6SkITfEReg65FZaqFaVHb3UPXqYT40PoDc8Iy/dxVb/U
dDaarrrlrnhOgX0gcl6GObkbFXUzo7eTIe008zWs3BmtQJxzMLOHmgfLr+tiZwYt92V3QtwtNokM
anCbdbYPEIGlm77BPSIpIeAOzF1/tTN/XJMOfrZDvIx18xnv24zFAz9vRDYsvFXhfAaF8EbnkrvO
Kt+7BWbywzTljmHHS5S5H5ZaFpuwPlNhBpZsXLWtUz+I+dDS1LC3WPqzsvyeINLeucHeyhwCuU3V
HTPzzipJoIHxaMKQpapzqG1tp6dMw9xNA4hdsUMktpkdogfezoqcaj85FfZcr9sUFX7/IXKJUQTe
SxUD3krK7mBZnT5k6uKk9NV6PrQpjGkntzAPQd4mu7Lqz2hxiNyTCQwgJmTWF+WwcbMIxHjAAmiI
H9Vkkpy013oA1cRAqvWdkzvGUHSd93QZ8EbuaK7gyX1ZbfRN4IZplM34AiH16g7VbqpNsgpNuO1c
1lYT/CCbO9Unui/vw6n+rRrs+3TRfLGrfzmDQHojzQw1jomJMYHMajArAsKd2VYMOioAqgPz3mV4
nNdm0n1NhM5WlTlQLWg91JL9jnJL+gu7TRQWd3gR78OaRKJXPo++d+IXlceMMeCq0F1I5wrbDmCU
cJ8kKbMPXhNl1vvMMQ4dfYuPHVnRXdfilg2BOGTokxl6U9kyBfLfy47lLnS/fKMNL7r6VhAzV5T+
2D00GpY0c2+Wxl1m0hNTwKwmE8gPOYbh2UlHYzcM9qVkLL4qzAJoOT5sy7nzoSg7aDMoIsm1wtHL
utvCZmVKa0bIdtS4tYjebbWWJAB2QwMtzIvoJa2Nt9oCzGl0VFdF+a9xlMW2y3/6tnywdUwrjOxA
Q8OBcWwKPgQ1YsC10Xhwr7C5mfneHKFZWME9Z8Npr/v+qiAAbMuyumXZXJ4blDhjcpkqFHqtCKWt
JaHDuSyjy58vnTYoTbamf/yra+SnQPc+H5klCduy9Bhl9Oa2Eych4IQHE7z8WdM1kaeFf5un0btB
ofVuNrQe0DfVnWuFEgDgQrqfF4pp4upTb6QjzMl4J4eZkfa/tERLe57OrRDQdy3az5vRnJ5c0OH8
/+Mj+z5NsZ5+ti3bu8ZRe5nM+pfWQXYAc9ZcQ484tE+56jUyQr2L44JUFdxb0QLHTUWa3UHt3ppt
j2wuMkecSKzTrTpKzs2lC1qqj09az9Y5TT0Is8uXquVAVQchzCj20D/mfkPW8qSSdjiBGGvkEm/y
t0FrzxdLZg9lW76ZfD5w/NLNM0fmtonG8ghd7zAxnT+UNHas+lRl+9bOwmPnG28lHRkcgpWzs4js
3VPb5gNE4MCrsu699x3nOMSUGrn1fJAuaaG2l4zOky+B/5Y/HSVUEd+LLPdG7bF3iNxwa9W9e1C9
fbayfE++hWq5BSZStH4GJWpyN/ZcdttxYMXkf0VljUbiuQBwJvIR7J8OC32uLI5N5odph0RTPTLZ
+cC7J8diVevmKUhbein9zFlkPzZpWbCRMIOa9HtnQ1wzrPrBT1S58XTzOdruL0E8AiUZK3OcmBQC
14c5As9TsaWZ4nswrTc7A4YGF4viDr9ekXc4xmqqeZZdxTiZ37wx3BaoJlZ1LUjJ5DTEh9VMthLw
ge9j2Z5Gch6ebVznfLwIg5S5MVpU42Zg5b1qurIPnkT/P9g7jyXJkSzL/susBzkAFHTRGwOMmzln
4RuIk3AFJwqOr++DqJSekpIhUvtepKdESIanh5lB9ZF7z+UaYbTM3HswSHAZn9Pkc6yFGWqsfusu
eZ5HfOODflEORxUQCFy1hEXnTJ/pQfhz5H3hQV7cByr0YICDFRAOiyO0LX/XUT7zXqo4pAk5tVUD
Uhjg9cyuA1WCwE8bPa2JgkHJw6PN6969B/zIjpYAom9lOa8iST9Eg3p/MF/9MVlTViadg0CsFe6H
r+rbjLoHxyGxTcBbsb+7WxIy7xRBD5tJYvEsfLHzY42wy9VbBs2IYAubWDzSlwOVsb1NOpIFpwkf
U8p/Ho/8PqT8ZeOAxYR09ziQOhJEk18i9lmGLZQesYPNBzIyoUtwOWKXiC5MIKwftG+psZFw129u
FNOpk9VJLkjg2XNVQe1qB2ENF0ozDEpQ7gw/HjGsET8WcVEPLDhm2Ed4M4x8mxRvpTZjRHX8V8J3
CcfLwBwZA/3W+gmQhMFgISx+MMbT36zfDSeNs8bEDLjNmMrnYVJ30bZp2Yiygyj9aty5ioXx3E4U
zNod1rLHjsjLgBC/EJtBfdZ1DM01WoUdyPg0b/du6dTPg31N55FSs1XNCWAMeShUEnGDL3j0GL+L
Ojm5cMUubI++x7nwjpNOhVhzrsymhnYJQ8RdJQFZLcSV+vny4hX2iHV1IS97JBgsdFTKXhGQIUu0
KTm1WQ6Mb+AlnvEMh22hjkMxjEeIBc2GkhssxOACyZBEHu9tQX+ZsDwByaz596b3ErPkPyQY6H2x
tNRt5SmXYA0AR1X7ocX+NivPwIzkxLu88ucjjOJ9u6LumAbgaWwT70BzhE4+dsgwMMbECIivucPz
BD51du7+5VD8czx6NryuqjE45FAsnAG/+AF6BuhYtZzPf76YyoVR0bQN5kJOcj7vHNLGtGBnSWKs
+h4MOCH7mz9fhhY5Gbfpng7677hthz0JD7F7+PNbpuEbh6K3rkZaYSQodchUk5xhr/dVg6UQQhUh
0bCTaE4B0jmnFY98+fOFcqU5N0DMm0j3sXnxBcI7nn7rrc7XyMfeK47tmspdAnG6tzMPHRdp81o6
VwFiNOu+Fml7TwYBm7e9ZTXimptS3nvLJC+Lnzzq7ZarpHgbPN8/y3TEdy517srcftRzld/DuQzz
9VfJQuKMhztwLxH4Ua7W4pQ0S3/GlAuso+n2fzaSyRi319Fka6EywH+MeciuNOOLqHPnWg/NFChs
iMBZ0LhgTFxWh+Jk5AgrZHbT/3Evrj5GQBMnc3U2xtwB14Si05njcV9if6xXH6RaHZEm1sho9UhW
q1vSTb+n1T3pYqMkUu1jxtuHPOJr9Af3BJqkoXZTO331YFqYMbELSfD2+DPV6tTMBjybJeZNx3O2
rKyDeBE3U+Y89Jg8pSCqynvx4q/cOVc9TIK+O6b6/ETL/h5jE+VaZBeGcdTHyrhsiURU2xFbqbv6
S7HabYfVcdpjPXWxoALmBHyD3XZrrgkMHcGUGzclbBjrqr96WL1VBTZ08hPkMCXS6nS1eNL3bcac
BA8sZrr8QK9yWxTmFxDuqMSbTjN9ik0xPxBtf8Q57h38Aa3SqPDz8ajMsfd7Ehnu25kgi5Semu1n
BZiryxsoE+MUZE9uF11MTXk8y9EZ2/GHh733z1lcYfiFuXGk3w21BSewgSWYpJb9tHqE29UtbBpb
D/OwsbqIl9VPLFZncYTFeMRqTDrGOHQPEQbkvMMbAxC1qQHKSm6dWddfhMeHH6jCdcHEzA8skBjh
a84wOBcYnVUc13d6bcMfHdznNgYVES39jZVdDEzSkiFWQNX/6q3+6QLpyrI6qiu1bVaHtVd3ZahN
PuOeQVyK1YdNAMt3NN/alnFDIO0lw66dYNu2V//2ZEKkVvFH5mH4awzmWY6eHltM3xy+D0QfQUNa
/eD26gxPsIh3q1fcWl3jCdFGqGxHTowIT7m+PECpMa/J6jbvEI+Yq//cxojOJ6S56bGmz8gf0RHW
t6zj4cav/vUqpo+C4OEG68xoaDmZmDtyZq7O93j1wIM36Q9j1ZODRHRBYaqQN//VibMVfM4gc/XS
k91MkjL2+hmb/Z9fVKvzfsGC765efJqH23l156etNyBpxbHfYt3H4JXCdVnQ4hpbF3M/mj3wxAju
SHVlvEe6hzf+0lcegKviewST5FkNTBSxQMEhSd18p8thx22UEEefU+VPsID8IqlOStkyiDjkwlEH
XaqX8UGUxb5eOQX+SizoQRdUK8MgAmYwrVQDRi1kJplQ6/akb1DkrfyDmYOYhpv/LbnIUcJWO3UP
YPEIwcmjR0zoL236xEKfPO8M9bJljNlBSN3baUPymHHiOm4P36RK6+PkkFtK4lW0N/vMYARaBspj
ETumDkk79Rfc6/ScKHGzaAQ2abXe76NMfy207o4ZdhvkbfaiFeLXlPh3ccETgARC0Tu66TZeMKcV
TR1tYQqUO6/+6ohiMbPHeU6L7TJ4H2C1kKZ2FCuoms5sldn417SO+cSbbVYQxwuLnjcxiKbQ3I9Y
9uqoFo6uVvjXSBG0Z7DLDofmzVjgtg/+tLWr6nYwdIQc9t1ipD55Y/mRKd+mq/zrOMl7aeSk6tg6
UIEObWuLo58Bhmnf9rpJ/HPk2jwD1bElzuYG/bJnG/klhlv631uef2fLA+Puf/3hBf5fIXrXj6Ua
k99f/2d6Hn/+H3seU/xlCINmz8Jd4usexo6/jSf+XwDjTcu3DcM1PPef1jziL8tl0YPW3Pd9PCH/
xM4z/tINWwfg4dJWu8Ky/p01D3hA/V/WPLgOQQayZxJoPjCzrL6Ur4+HpJTtf/wP43/yrM3xFE0Q
JzsDaP9IZ+sqanM9M8K8V68a3XNAaseXZRDxZor0mRhUWDhcpt3wo3eQSGEFbUq7R/seJ+OW4elP
AjYXZn7xYpb9b9eEaF/ELdoUyBIbvQdyD02WkhtgJHhZe426SAtPD/zGDsmT5XHM9+ngiK3XcEB2
DlOkZaFv1Qv5wZOX0x5ZBDLmxY9idrOJS99GNAhKKIVe7TnxyOFP0KQJBNVXKCnpkfnDo8WWIrmD
CzihMHlSRCEjH9ZwhA8OeB0kPMQk7tJZfUxCR1leVHYIBmql36g6g5jZtyrUPdLf+qa6951W25M/
AXrPsC5MbIVhPOL+BGTSE5BWkUGx6Nq95Xuv4DYRgXLGbeIidYJ8Sh5ASYMj9KZm14MR3uXFzmp9
JJnWEG9HYN17GlzaMJX4e+Q0NCcwh5fuUdldcxwJzABDTaoWtfsJQNBRS7xntXApgAV29p7/u5vy
/FZwCWpTd8Qg8dwDxLmpCup5+20R4/xSlCT6JMuPGaOctI2yxarcf0O3L9EJxU6oN96dcq0maDPv
mHo+TCsbSGDikLkIyAuMnW7viI39sAesGXyA7iCXciVmpHtEvfO7cJFcJyS4b9paZ/rheuOO9ikJ
fNDZpe3KEFQkGAwP2yvKy9AlNngDtKW4d5KJCCa3uE6W/T0Kc5u4o2B84g9Ba7jgDmctHI3cBOO3
0AAo0kQTBr8FsrhuNh5Njd5UGGIMh9iudogbG1uvt37S3ArNu/ey8ZNMN29XGiieiVI/DMTwOXO9
HDMx3GUsnA5uKZyDbft3CU8hXW+e71yPtJ8Mf3Q7F7spqdxQj0H0NQbcaeYez3Dn5+2SSh/bjOx3
9EL6biLQNZ4HjxQzedRK7WmNgBwjiwgkKMZBrlFFMoBZAit5ksZYhw0KKwfHxL2Vx+EYU34jWLNC
vffOjo8yvk5YgJGfzAtBcp/JE1jN4HILuyKAHcuKP6M+s5z5ITUF4vJurrdxz+dlvWG50LAX5N2e
knRL39fskH4fE6YduzKrH8mn+aw9hOaMasyNQ1LJZAng7WONpWZYUXJ8esnINpgGzB9EU7CK4CPt
GBuvEkwy67wJuwSYmZUzWmr69tIoln9JB0UijQtkz9W0d0bKpIqFJ/ehT9frXwdC0K/1TP/ckTQr
fTsNh/IZMHoL3gWzUZ7blyhuzfNolOYuWYl4Fnq7yR5PHq5t7ORLhfPFglFsibsyJ0Stpsvf1T68
sMzd+hhsNl6WPVSE64R2RkYcgbDwJ5Hz6fEsd6YNsGo9unBSgX7uP1zE9Beyrh+GDqsHtf1A1FIz
hK0LzlhPxp2RmFviAn4N/qqHJaSS4XcnQ0g/hFNlQ3ayis/Gmq91Kh/jlrllLX3BR+PBL8WdjYT4
rKq8ClqW+9vYxu9nurl9a94T34Mivo/tDdmNPy3urYM1Q0wnwnUFm3xpipqnGM1Qn5DZ5+zOQ8MI
/XkmqyxDiCcWxfrP0aPTkPMCg5wLTL9+acilpHLEz+EolIjdGwh4ZikyeVm6hCW+d8jZYZxAlO3h
IAHk0HvQOfmjzOS5kETwNSxwbu00dkgGtIjuHhQBpx37wAzr0qgUSMmFxF7dxOFCzHKqN9g3ev05
aWoKYwYJe79tv7lXCHHsTCZGI2Me5LPDDkc+qcHutnTHl7qoOwTp+Ig0Jhkg8AWD0zBKc1KaK/fb
AZAN6pipqNv5YbcmhzspvcAoAVxqaR86LOGZ+pVpwMAonFf2MQOY0B4BCgCJYSst4ms5q99NxZGU
JDljH295r8yPpcjuymUmSQWK6CGDnT8kePEiBWq0hgLHypIHYD60dndvd6wDB5dZPM7++eAJ47ci
RLLyum9DK0uiBaqdbBFK5JYg+k77oOdkwlKbP57irx7TOMCk+iKcY2aBsoy7OSsPaljWvDc7ByBh
kcAQwWbzPT6uBH12QdMVl7xhA+5HXGaFheMkWu7coULTbraUw3QpQCkyuWuzexnRBDO62jhluhzn
A5/V6eCxg964Fpv4tE2OTPeIFyr7G8Kc560+8FjDQC8VsnGBCCDQ+mtfObA/FWFiNTgh+hAIYma0
80byGRJIsRsYbBFHE8l3CcF7vddmF/Yv9zJZoYL23OBva1gUPrRr/K+jLDO0e5hEpTXf+Y5OjO38
qGYyH3koq601ZDpJBDi+Rnh0yAbowkzKWhgbPvMkLwK/aKPCHXwaVb8li6V09kTN/GSWjghAJC9W
TWohQPmcdVo+3LjaRJxwx0IYYx8xa5QLZhezu2ALGWCZ2hYE864aiIwgxV+QcJg4O8WyM1p32HCr
7zzipHUE+Fu77vRt6g7c23CMCKDI+QzrdNvNUm8jw2luoIDj/viz/NOvpNtO0MtoP4zoMa3FrgUN
y40odKAR4MQg+PXHjjzDwKvHTUd48MZdCFZwzepgM/RllEfwhxfdTkBlRhaPGCiY2kzmOO0TsuH1
JdX2HuoIsL+v9aI96VXnhoZk9efobxjFttnIxybr1DHLF9g85PUA1YdR1zlEevZwRWKizo2ans2X
Sxh1g0FMqeeefdYKWmqyxSJSdyn4TKjmVcv1q+6qJwdi6FA1oZ2CeO9pqLCroePm6ZvMjpTmRPtI
PWgyvesum8EiXzhRJeAbj37HJtbB8PGQeAh6pY8gHAT9Vpo14Kyy+qZ6I1WlmyLws1xtZvzStNVd
4fdviZO9d8Rn80O6O/IF0UZLgOoi636ZZfmQ+fhYG6O/Nl5/mS0GOrH5LjIMprkhrsiHUZDo8+2C
9ZAnhPkRAlsGL9Lc1HP/25oRTEvxms5sy6LGCiZLziy9VEnwEMtEKLCBFqf9rnYlthXnOfYZ1BnW
GyPaWxvdDeMLV9/YZKHoDU/7VAueopmRWD0bbw4YaenwRqTERzLL6p6sAYDhOL23HXfHMmRoKeI2
CT3FHkLORDFgzHgnY/yuq7V4Rxs/Y2dgijnrJIoNt+BszJVpw7082hRQua5IS6ILXklMuUMCbJvI
g2/2v7TqQMT1vXTz7LT+M9bNuJngOeEQtI6Wx9zfmol3wwCXh7LX38Ztb7MuMBsdaLyp7VmvtGZq
7B0v35tz95mwkONxX3j+/P7FVZU8Jg7047pG5e5y/xZmtK9nD7mBWxwxRDEF6PxzXGrDSQnvwDp+
OMuF+aRlAGHq7LbYlzF7Hs1mquXnSKFWn91i3mlOdecyid01q9wIN91tPFVHzW+rvTWYx2HqP/J4
KLYmM0E8GdDEEgXNp4kudnYCTT8+eia5LqB0342lfSOMIUSLzw2RQyW1TQx1c8d6piHfkQ1hkLj9
GfdRcdEVK+ak6Z6qMhY3aE/yUDN/CNm+GwZU28WIYMHGmphVy69q62T5k6jmLlhG95sV9SvGQWfG
jQf75SFV/bM7Pbiluey91mZfbLxgCXpDOnJRq+k6Yea31kJVhYt5giOIkKml9edpMXpSZSCND5CG
cLUS92CF5TT7a3YpB7J/09k7VW3jiIz3isFoZHNoGtEeUs/eagiHGiNxyuxJhsKs1QYl/YEcbm0n
tLII1oAOP03ob6pI2/nXFHVB0FV5utM977qofmeW6tMgF+I4TaIkoYVownRuePWi5NnrJjD+ClX7
GJX2rvTLd13mb2361U7l70z6N5CCWKS4Lw2lo2JwPmbtF6i3TevHB0usDjZd4IYFe0x66ribRp+2
B0PUZE2/56y7GVrX2k+tc48m5BW8vfeIpOITlVi6m8z8nnzi66InnAPm+JA6mQQXbAFa1c4Ac8kb
JvED6b33WdMUhrrU36HFV3tHO9jLw5g/ggqPKGRTXGK5hkcmX1db7nU9xeCZFz8eftqNVX5zsJ6b
6A7yZL0Tjv3UyvGR/B4nLDg4thVxda4iHNt/TEzzTtWO4IU3XE7YP7ZT+RkvV1L5ooBxpkPUrSkf
ydgeY7mecF393fOpa3qMz+1eslO+MoE7KXgVYZZh7cFBSNLPEr1YHKor73a/lCMNVDudnEm7a8Ro
b3tZNre5T7FZVMlnNMcmNkqm8sWoDeRXm+aNN0cBkdB0xINvvo4sJ/djzyL1zy+zUttzILbHXD9X
xGyBkcxPvhIW8azGg7bUX4oDvKV8PtlRc2ahSlip57+MrXfuuCyzJftJpNNtC2/RcVRVHQ+7cyiL
6aewRlLByuQzBYHOajFj3L+sFELyL4NKMV+38Vwn0XKv+9q+0ThRI/b2WnGYRnanHZRXdlrH2tPb
U+7PP7Q2NytZzZTFSfXpWcS3ZV9fDZHmuyVLh9DqpmPal+/tyi8e2NfEZipDUzoPJli5jQQ0e5J9
9jSr55z0nqO2LM12GNBUgtI8WLI5jIt09mKKvrjkW/oE3iZaalouOI5jUK622Tlv8pskJiHLjTWd
SCWaYFn+cszVsDp09/pqjGX5y1ZZ0ZgMJL5gSIPqydC39BqxJ0X8YuC1h8a9VgWtcbIsfceJsno4
t4vHSWyZlxl/0sa3B21rr5eKll89z3+nIUo2dT3geKv8c5IRCVKnzoOLnRYOW/ZSFWhOR+/dHMct
nftRLvK5n+YXEH+nHP4UjqVPz/qaLJZijA2n2wytZ6Bbw0NCpM82svooHHQixtO0jvawFTcmO1pi
Llc4NWsmE/8k2X82iqTpIy3Y3JmoO/ZlNr5XKplPBQ6wcPEeAb9GW3ADxQtVEUvKpHgX3hrfmgWc
QY7U5y3mTAYHHdcF/NWZhX6/H4drpAv3lvAX7vTcPduNeB6tyAoHm6dRw2d/sXUAgEysK3znvIaj
A157EnxalPvsxscYOLQka6XT9HJTttmTJzuPAOfc2lqzdfHatyxlv2A7+Q+5im2QtQQdDOS4Edzp
3TCcJ/bKdyEAjtpzzHu+S2uL8n+1vLFiw3KU+WFWGriD9Kk4uaQQREue3WJ03/L3V5sY/mgYNVyw
quxYHIzrhzHd/E6T+NWd0BID0ix5nOzLVOVnbr8gGpI7xIA34LXfa3yZ2g/IbkYE67XJ4vdQEvEY
TiZnGJlUe6UvPkZWYsALBDl8cMinIHrQyvEFwtAcicNzTJykjckeYnkfK8Wu4tI71bthtXdRzKZu
xiBYNdAene5WGmQwk7XUkKhZvbD2BkDBDG3Mu2Uj/GRX2xXCMhP2wcYmKCfUxtTYlIOzNxjuuZ5O
Z0wiBqTE4oqtXm1wUNM3L9Fd6xUfrHPf4jx/70u52jEJuO0GH4Gt9THB3Yvn2N3mc3TpMknNle4x
Vf+SYvytDOvLI54rS8rxuNhpFvSDfQO+/mz1aEfIQLqlittlOZy3iO9gO1e3EZjUUgKX2aag5mSL
k+nsoTPi8zrSUvftohXHmtoZAUlyyq3+K8o8ta3tpKI1HLIz7lV59t+jAXKHqeffnUXMNMjpKxv3
DW67U9alr1RrPwbKw0FjT0+cLLk7DWHQLnljUU01pPrhbSxdJi7LFE59QUuVNnARDVPbSVshDUbI
ted6AI8qXqzBRebs5zcaqYHCAn8Yt3zvir9wG01vC0lGILQFeAztgcsojCEq0tPZ4oCy8z0dXXVr
MZ1Eb2JrXMqeQm6cdcmvodDusnr5VFy0mNTlbcx5AZuD4e1m0UjJaBqWyrFTkzmviudEraD22HtQ
ffODjXI4dihiS45i9izuHcuZ54QACrumy+ije2+2AsN67ZTstoZefpO0maN+oROVJgTr/F0au8JI
4muB2ibsV3Xen1+O6I7PfUbQCiZNP2WUk0xOuZeZdsCKPdMBk+nbSqTIsrvT4uJ9yVx35/BCJ8PM
AifC8ys8/T7hrDKmHrezPjIahtWwaSoxoeVzpj33KqkNjMxqjOhR63w6aUVHKA8FLd2AwlvjBkjm
5tWKfGZe2W2DEhPNRg0nMdOulZles7q8qUf9d+enHY80TbJHKZgP1kc22P5lVdFuMr/z2A1nt9XS
88OO3zLu1c6GD2mmSDWEJNM2i45wFm96JR+g+dxovGbDtATTkH/QpbAGtylhGIHo2SfIzOhMcgiy
a0yEftO/xGBpGeywTWMVDDDaJMfCXbezqqdJjfz+qyQyN2C5Du/dveYpzF0DF75RMFXMkKWY4rqK
EBNTA3lR7ao1it6XvPV2f+F6e+gr7q9OIWEybCYfvpbvW027mDEbP9AqnHar5HWMSX+LJktnH2vd
RlMaWl5xA2/ite76V/I096iJ8EIjF6CIzKG45s5+TLLbMWHy7nmEEqaBFY/6U98V144g2kr5Nwjr
mBVjwM3IbR6dy6x9zTkI0cawD6TG2ftZmBgno+mpcaaQXvhh0Vx34zNQQtse386Sma4pSe2Kmb6C
HHlQhN7sbK1DdKVrV19X/PnefRQoZ+f8WiIbEEV30pg/mwqavIyhSvSfcYpLm0S6snpG4XQu0lYH
LVSR2xYqFHOb2qbeymVGd+9AAreeZh/TxZ8vzIKeRhujiGslX9gqorVAeny0HTbqEqZxwDsi91Y0
7Toqj1vaWD2sNf2tlm4czO63qQHf7YbxPRrVnS9Yw0f3SeqfJhRXU7yq1RBik18O9CB785BORpLy
jSEaEIoewUAu7zvDjT/p2DZFOjsPOtScc9k4N+Spogy2l/jBZk+0i4W25+6nl5HaIVrUIS+917LL
HywZPanU/MmjARESM0JV96+uhDldQWS3B2IamIeT9uWOZ9o+SL6Iycp6Xs5q5FWQsXejOCcOyCZv
kbbg27W9b6snobOrXlUKz7XXgokxm2peIFruO9idXNsAuGvGmq589MGMJ4v8roVAjc4+oqZpCVLL
MrZzQ2K4qtwRLGt+bm2k+01ZUEo1vNAEC3PdREBv5OyH5DflyJS0d4uZWiBOvW4fPMe5VYSJMyfb
0Hy9Ib15LFz5YqLFEMl4r08M2FGnnjBpf7jlxBK1HSGOxN8lRdemrUx092sMlEmGKFpYlrGg9GNm
z5jI15IVfj7NLcte/gv0v8gttWaxERlFwz6as9+2aV+GRijwyurDWcuESSYnWgZQKgy4ba4oUbd7
5kCMdjNGJ0yAkq2l3JoaJfskVrLZEn820Z19yepY2zvA0zEFivzpXe7f3I0BP/jkXiKWIj00TU9p
ZqLlWgyX/S/IlWJhM131FuQfwlUGQ+xrCvV5Y3pYEFC6YwqnGwr4rAQDCuW57e+7mjQ5pRHeO/K8
L7TjKNySkzcSfFxFWOwto7jVBbdiifRsTL3i0jrjm+40T6VWDGFeFMRnjPPWJrZmMyevU0EtGXm6
DBEt4OUREpPE4hlBTnHEIBOU0BCJLSRklBQpJNYc/3sNQapVfUfwln1e8p6IKOLWfUV0B/2UL5kA
lqt6fFXYyITqqZU24avdXGxnzZT7RNifC3x8MjyZ5SpujQ2f9Dvhm4RUewzQ8yeOmGHLjFEcF9e5
N1l0niI7KTfsQxq0I5Kyqp0cYgHLoDTsPXdneUmwkKzGNxzchILM+vgVUWWftbrj72y9jnZzracK
PlBT/iqI7WXekAcyv0fwGgWmgk7fxTm5LoRMGQSKk06LxkYS76nDcNGNaNzPZf8LJ4jcLPWKAjcZ
6/RaHVqUE6FdZWAxgKJ0xcyWA5EEIrWT7r1aS42pZvCJRxIMkvuIzEbhj/IwkXKbmT3lLbQCr2CM
WiXmY+kKucUd1JJRWj61ZQ5ZwGMC4qDSdTtWhBU5j8Ac5udxaeWeeARmioK9K+LPw5L5r6WKN2pq
g65lMD5YZEBSgz8LCsMAxC5piOBiNA24g/QAMadeciSYR9sMJXQpc+S3kKXLwFUT2UYr9MRhMjdQ
BwZ5DfRD1ixA0J2Yu37NOZ3LBaLXmCKFEdtqKOedVAjG2r5n/oXK220ovm29uK9U9akm+ai1GqGk
z56OOJPzQrGiI/Kj7lHi8PYfera4Tf442WjJB6M3uDmm+0xLv1THjnlZ8xZ0AWWux4K4pJNNKvN0
jNL5oWqYXytO5nhxyJZvYzbHLW2Y3vs+gD2wZnJYEMqinFxKZ6e50X7uyVSgtiUOU/AaavhpDIOz
RfIGxSLR2H4yfCmaruLtG4O+SvsTdwfCKXJEsMOMl44NZ08+y91YtnFAOMr8UlrUi3bE59JqmYn7
RvVbY4To9xAr+rG7oU0mECuu6sDK8dCM1tmxERUP3Fiw4PAyrICdEpZ7VsE348RAodkst+Dieulq
exN/ZujVtxEOyGAib4RJJsE0LJjOU2S9V1aqngYBDW22zJnJT/WYJtHv2ET+wjrLh4AdSitudgjy
yaNjLWtSe7KX42T1YFYZ2sTTqmE/8GwJLpwDNDW8zUTMCKVU/TaV1LN6exsLvbqQj6KQ8VkIcsR0
jxSHePiEc1dve3dLEli3BWFIrguT4IZ0MFrWwM1pT6IiZukE4p6RK6T20kIUyPwG0nazicw1HEym
cPaEFaGecR9NoYmDXsTE+GbU1g1Z0ghyewDbmp8yxY+erSw5xLP520DRFljTQq1dSHwSaQaqCzz1
ktsPRiTZ5nhpvp2U/b5ua9H+78zGIQ65Iim70ke2SGZ157R2cvATzH1zOSXndQvoi77a6ZqOMax+
UQtDzLISkgMxZhzr+w9OPRPElO9KEqRgeETkB+v+fSthD5btUIei0JIDKo5AMzVogwLSl7RSbZf1
5K6zcivQ5xVJ/MvsBlI9ct6HdCD53XtMWo5q32QpOhM2uIkj9O0EzO/MAiqI3XP3ioRNRAGUESrb
73TqXxstk2H2SbCTfmK+cCWvYLyAqeKajwmrdYi+rdxs70f0jk0sAhY7V8GwmhXqvikBAtkxSREw
2RjyR13IrJMDfOfoH4MOStzFOOgWqb110kELs3kqWNnY8GBAiyD540zMtRc/ptBt2no7kXOQiV+q
GKNtunRINs3qasnWA8hmX+WofcDCsgKdOIUwsfdapZlHbZqIMTaRP4sKAlBcyoesnS5orFAgLnHM
4hTHLlhvfkmaot9Tfq3bU/sfyd09bucZ3FaUx78IUwEcLwG29U627WxuOotYd9TO4n4e5GnKMJ0R
FlMf0IgFXtPqYazYOi1k2bEy6Dk98UGQZ+UdnciyNgSpy7Cu5N1YI7MHGOKHTiXPrcNmGrfLS9bH
CD8NBnE20l4QW0bM1o+7pVk6rlavrEhw+mgKUlAoRIkBSo5qsBXBbghp4NbA5+werF5cUoPcWS8B
ld61XOn4CtrSEde0Tr5bjFnRJNjOagD0WD8/KBsThq3cj7yEyZehnNaiZd+ZGokT1tTjNlBsigZz
R6bZgLCWZc64Xpva6Icyg8NUmDZ+D3SyXpmPXIH6Nmc8sjVYGXEDuy+j8vd6j10vQ7yRGaT/0nCs
XFFILizvZiOZMVWQTyPk/EUa5E/fZxCu8A1sWYV8uqmu7zlXUjiCLkS4/MpCGJ8bLVKS9R5HP0LC
mbsELow1bEVunAS8YHKe7qKqf9cmLh1Pye+0ia2NS76JNinvBHHn03EIOXCxofAT7DWYrQT78kV3
OH3poeVw1PmQ//m9BvL8aW6L9ISJbptQM7ZW1+xhxvW7zske9Fpy4J4WC2Wg/4cd11IDaXmzbefp
3c0Z95YRf/uKw9ty7tFmI7CaTTOIOT1tY0CGSbC3oUfZ9r+VfP+Okg/B3f9HyXfu04+xBRD0/wI3
8G3+C9zg2rYwfFjSglgkA3Xe34o+9y/TNrGHmaZr+hb/+t/kBvEXrjTL5vcQZNp/oA5/o6SJwxVC
uA4BS65pg4T498gNlvWv5AZ41fYqGrSEa+vQFvkp/lnSp/jJUupvLyDE6iBaQHAJRNpD5XBEo6jl
CkFtigA538xjPJx0u/aOVnsjjc66+oPOQJAUAhTKY3WRcr5Le+cmkgU2LRxsgBXYAtSMPYg2rOBp
LVlhhQjnXsFJ4N/09HzXIkq4gECoqEZmBDG5B5zR0XcdAabobj/GtSczaM4smjRBs1bStCmat4wm
TqzdXEu+Cs1dEbsHdbFod8mgTz54dfPQWIQfcmOTAE+D+J/sncdu7UqapZ+ICXoz3d5ob3k7ISQd
iTbIIIN+1kC/UT9Co96rvzjI7kQBDVTVvCYHmRf3SjpbNH+sf61v5dKiLlJgPCgsvOP5CCS0Tqft
nCCqMqBZW2uZwZwa/TEidb1vJAkEncs3ssdIBLcVB1Vwu7qWcNwPzsvMQdbiQEu95qbmgEsM5Vdw
4DX0ybfnCEwton9IORQ7ECj5fsFyXiD2sdohoBlhh1awZnELhHhfCECSwbmprPEVeAMv24UTeOT+
1nXyTOnbg7fEr72hDk2XHIMUDS+gE9EYiU9pQpRb8SRQJpFStvNmZHOK05sueuc2rTvSp2JR+hFU
MbWhMauY2ZmxEaanjmzALhH2a1cU7rYfxbfTFjhNMr5Qb0rQtyrcZyNTbmuCna1MXHiW2zwVIApX
oxGJnQr59OHU7UJnvA1wbAZ1HW7ajgKW2q+ujdWFm76anqSOuc9NaHLSbfCdQRoOO75lzxO9whWE
WSACdBpRnubW2H86+hGvLPEH5I1rWqiXgNqrA5/OapTTpi/tat826qVO+juUgGgHL/rCTajWbjjk
G2ckNz2KYUevfBpSABnl/tNQobeYMdqu6pznPo39BxYoK6lQa+kGdG0MRZWE6BlpWSVAX6mLt4WV
MICJ9nnWAszMJ5GjyHTxfYw+Yw/dnUyWD0bRZJe1P4j1nFo6582gd4Z9GyKPg9pT/JV9logtB+P8
4ano0idpcS06XflN6JTgBsrRonWkv39UqEoKcUmLTAgo+d6R4DdmsRGs5/rGMnUB7tlHoVIoVVm+
gVjxhdVGZFS8UD7yEzj9qUbfWsqLi9olUL3iv/JXEF0gmvF619JYgEZGKBx8IKrZouWzsMlveSgR
+AsMONlOQtZgpgG6mZ9mOs26qff2WRagxyHMTcb34N+UWq7LfPYwZn1OKuPao+dhh7sw1plPgaap
IPhNKH/MdbcFSiBcmfwwa3GQcB5DM3ph6Y2vmUzfEqe+RuiJFbpipAXGgTf/etCio1EhP9qLh9hn
Q0Uj+yRz8HNeVHDp9Oy5FoufdhhvzL6YeUao2wmFM0XpLFE8eQBeJi2BjmihDpqoQBtFDLzkaKW1
Fk0N1FOlZVSulnjjoKxObXuH8soz0TlbEgEJBZYGc2zPSLKeFmeX4mtCq23QbEMt3o6ouD1qboyq
Sz7xihr+EKL21qi+NuqvpWVgFz3YwPm/i8c/ru11d3Ev9KKWQ48WkUstJwt05Qh92YCQAz5Gdtuo
dn5ULmnfLS+R1qS1ON1qmdopbj0tW7OCJ8aAkK1QtKvyvUTfbqLm10DvbrXwLVDAJ5RwW0viSJyQ
8rRM3mvB3NTSOZH7hzy2KTeuU9y6FvWenLcoJYYZMtcfk9HfhU1GAMkYNlghiXZMybFZ0nrvpZHa
xkaEz4kWSNM0VoyDTFTKov3YL+Z16cRwFKNunYfTiRa8gXCDyIkeqoZgZrzBVs75AhY3QGH8iPNh
NnmsEpPaYmy/yRfjbWhFdMqp4l1lDsybIckdRiVCmCFWuR6zs3tTi/TeG8LfJW6xFo48Ir22JVGI
AamNR9omSSKtYyey9q00L4HoLqOz8N4LgewEHNbk0mpufNdxbLDfihbUpXQnOhlzUhotlX7wlfGu
VnsvdzWdmBs4C4KejaNMzmAc9d5kNVfUIw7k6edm6NZBmh+iOAY3EtEpDu3vUT4aQFJT27xhVUcj
MhH9vHJu6A7fVmb06vT+J5L1fUZmvqtAAVMZ5Yj53U+rSxQWr4RvWTKGzpNvnTEIHfwC/3DzXqLe
VL7hrlO7OhfEAeUYvtShsWnaITlI0bHDpQc84qP2vWRYW2X0Hvn9iwDt7RF7TOsGpmb0brTTpk6N
fTwsH/Mdy8afyd21hNcPVWH8VGCaEU36b5ond8vCQrsIqwtnwy37o6fylz74aT2rrWIly+vD49ed
pNdoDK4hFG4AGpfBzR8DuvUM786zrZ84JgdtBWchZ97x2Y5nSb2F8n0xTRXsC5uA8NJmL8XoHIPk
GxPEU0xvdtRar0Uq71tGDjrrR7U8LsIDcu1p2r5h7stv0/TOQZpwwE0RL8aYOjosHdWC01SIU9G0
R+Gmf/j68wZn65vfRzezX/0Y1UIfZ82ZGIrH1o/DP3nYnQBHPurdumHsPEwhp4LjypqbEDmRAYCN
4ULHYfpH9hRo15kgnEvGecRZd0hoboDoVR4UqSRBnBKPRCfXLXSVXmNWpLWlHU6zaMsnUgMi2KaD
PPUBvn3f6MVlcDiApT4L19gNuB/yOz/K3wCPfw35WwfppYb4MkJ+8SE1kyooquZmhAsjW/O106AY
ATEm1+gYT5Nk/v4hNViG73DjadQMjuD4TP0X61bez5kG0jiQaWKNqAlg1aQwa5KmgdcxfpBhPOUN
D11p++7j2Nk1Vkw8riY20R3LL8BQ8HB8uDi9BuTkX8o2krPBXp0iw3lXdeIW89suHryNNVMXmQfN
xVdvnC6hb1acd42ObUCrwTyBJvRoVI+jAkLqtHEup6Hr1EHM6rYeoqfUQxAD9TNE1l3q9+85DKAc
FlCSNjOOL/BApQYF+RoZJDQ8qIo2k4YJERh4CfE2x01bHueiv+Rq+JF6Xnpn4zJsdYskjP3JweUM
pQjdBgARIkSmMUahBGgkHNBGroYcKY07sjX96O8fjYYhxVCRtPOP1o0jcQP8PHLgddHcj6J54nP7
sdODqfFKJZwlG97SpMFLBQQmNSTvNM3eMStyNNWQppg0NEIe3Zx/AU6QnFKITn4lfkYjYOfkkgvO
NfZpgP+0aBBU5vL4HuRnQ0HmNdSsKA2NqjQ+SraApOr8JfO3HAbK26mZeCdU3hHLwroNarwSpIvB
wgpaLaerydq407iqHsgOFnXUUrwoo9G8JEShJwNKhz9gRbONc9aVmEmnP3ht8Z3qiOM8PHUWmKzy
FX/bhwk7C+oBTmpoWvPwnsPWwuH/WmfBB0LyYakF8GYJSkMSAo3yc5ESEdKYrkYDuwwh8HLaJA8H
jfOK8H5mGvAl8Dn3dvSLxNMy0s9VHKHFOjee17/1IMJC5qpCM8NqTQ/LwIgV4MRw0z1l/eMCZAyQ
xJORs/UY8snaNRkXLvcT9YnEnGXWGhvL43WpkvisyBKxf6q5kvEg7fsl6SjaoysVrfcj1eyzxZoj
PIowBLzkbHUByrYmpXEtrybB1jDUY6TpqHjdAqUno8v40AFbawGv+W3FPp1pHxgbH8G613Q2hBB/
02liWwq6zRjK21EP2QlrfsIKayvN/zQhQow7W+jGbTait63J3od8EOq2wv3Ta1aclXPva3qc/h8+
OLkxf6B1l65lxZgUAZwrNH7u7x/tvHEbkEBxRaW8bFC9eInvek2uG0HYBfjIkblwnbvjq6x0VkPz
7kpbEBNhOQoIr9FEvNzGz6Ickh2T5uVNPq/OqTWdo6x+/Tn8UZa453zx0pUgZrgu9DeEv2doEp+t
mXydpvNNfUNKafwcNLfP7Lw/DSC/BaBfOs773HwPC2q95ZAmJyNYaFPG9S18n4JesIAjeEAY9Ycq
mBlVgydALg49Cf1pjsAHLaF/YPDiMWxaB9V09NuYGDU1h5Bc0YvSZEJPMwqNvLvLl97e40WSUbad
BhOYYfZQz+Ad6ghbsPBw3OHU2U351K4YfKtcfJhU7d51A622QswuvKA5XBt11J/N0KzZeoWbhlz4
sWpZK/DewDcQRs+BFYPTUsaD71GSHUAQTwSIK3w179Sgq+3Qt+NWqLMX4ArBlmE+5Y58K0TrX1oE
5At1VQc3nS7QLnyI+9j9zG2QTtD8pwK5fPFGNl5WsSr9ytpwpIy3pp2Fayc0DpaZDXuAzBe4UMkV
VDKFhfEzZb4bw+DLwRTgPsvRf22q2jsoT0szIc6jIxJkVaei936x+Bs7147La82ESNagohU4Zj4A
L/TkSUEjOPCiYNrLXv62YWGuy7AszzHT7dxID3CA5Bk4qeNIF8YN+yxx41vDp5xHSo+ml4Yem6r5
9eIB8xbmHdgEEf4Lqc6MP+ekpaZyUOpk9kg3xqMzdM8G1kquxfnotNpdwTZgVQ91tKtccRMo4wlN
mKvHK+5D0/pqEunsfSrdw6BmIVo2hMX98gE6wtw1L+lY9Rsj91L8tDW8rJFUrjH0AAtlfaJok8Oh
Yu2Oy8kkwtUERnfxjH6bwyrPbPEwRhl9r6ZTsTflVEkDzBOYZ5ZDFautIkISbfrlTKdpsrOcjEhX
yNOEpLRJr8KScspEhpY9I2NX2BkWVAkDklLXPraHvS0ymxMrFTqLT5kI3A+MM2y44jmrt94UBts5
p/S9LNRycjP9gAbhbfXqmc6Ljd83+SWrh/uwY2eZps1D5wxnTqPJ1s3MB7R4QOb52YztbxQebuPk
ue5NzKd1g6fMYjSranLVJTKrl5cgsCJ8JAmM/Mjk83AVVmfikEq8YeD9YXW/SkyAcNj4BpRiwAwW
43/AIweuaL3rY2t86NwluGPPybGg9k7BWL5ZjXuvjPxQsjsOrZ41iLbJkXivV6FKvhwC8vsyLp4N
UV764lN06W0z5Dj3iAVVk1/edIZLJS3ptK2v+evU61JykU3twbfBr/TlezQk0ZmQ6UuYEJSKQxXs
JHaV7WRiAHQ9GJiQaDaJkz9K2721WmNvEsBYFq/apZL1A7wHTrw+UVd3FztczxANfwRxWd5RXbnp
Y/PLJzR0TC3dVAqsZcXX2iauwRJ2DJNd2eUNtJX0noJlfFsMU3X/LkdsmdDZa6ZaqOztj23SJDA1
xZvTxKeJYthhCG8UnqgJiB/OynLbyrAhEiHlZU44nU1pfy3b+TqqCqyANh+14WMVmbyfj2U0XD39
nWJvHdPvEFOwmkh4CFE63WYNTdpm417Ssf2o7OJlGB5IArNtJXPIgbO6U91N5QhQqapsr43X/jZl
DEjTaF/wbLi7cHH3ECKvw6JoTWnsZTMTkKV/KgDJYRJLAmruHvKwYWhelnPm07NB5NNlPU/DvXq0
oobnKqj7IE5vgzz8lpU4Z6LLcAqr8+IY784CIG0spl1S+7dWVX3JcrwjJ8/hfH5MAqxvMczC6Mi4
fcnS/jZM7xs73HSeuIAPem+9R2IMx2FKPlyUpK4jPQFalO4wOgkyy9u2XXMV5lPa1UcybV/9yMfo
dxLHZflU8DIjx0CiMmED+XfDNbTg4mlf+uzt4KmUDrcQL3/L76+zzyvcEfbFsoOTGaR4teT9VFl3
RceHUVu0mnNeal2gGrnJ/esitnF0hA9itM7OL6LfclJfjiK1z7w4he5t06GWQV28g05oppLzl31P
TBb/t5Pmq3B6qM26vSiPJFXVV+m6jXE6BHZxMGMkRZGBNaRoJBfda6drIkzxKbspAwSnW7yiaNrE
SwAHZ7jlr9D3TDQwC5ztFJMp7QT7wLGJHTK5lPUomsm2owDN2Q/1dSTWdKxD7FhGbwQH1yvrk6f8
51qBl4Bd+JbXzjHyqo3ZGoCXPmGcBqRdJYvpxb83gnnYtRtzXAZMtHgBwTIAwlruk3EUKwsg0YbW
tt6peXZTvYy5m14docteip52j/Hb83EghJ5xzgd+j6OL1zbD1nOrhim+1ilFe8Tnvsp8ei7BjtDd
kvPeqRNzO6l2N9fVTbT436mD63pkN++63jZtzTMd4VuTwXKsQkocmpspG06J6s7h0n53pva2OLF5
8XM/3zTCuMw23WX1SCbO+RaJ07OlSc9FG8rzEJFNi6Y9FwZlY3WQrpxg6ba2NX9ZIJW3Pnrxqq0x
T9gkuKzZMNcK+gWF9ZzxUVVQPCOQXdQHtPZHK3gJziZR767yix1rKRIAbZAcwtyP17MhEb1bqLmF
cSvq4n0usg9jtFHXzMsUDsZqGafg2Gq+kNF2R6HyCAodI/Xo4eAvFvkUGOnLUI+3PFxpukM1Xvrp
tDjZ/ULVHwvbfSzEdvCMYOfGDY8eFraudQMS6lG0wUOVZl91DByFam1eo7b9Gmr/M6iDB5/qO15I
1mPiBcfZ75JD6tRbkyIkjNEPKDsvRQ2K2B5oNVcSr2TS7R2jPBv7tIjuYsM5eQ7e79ijfRwrn2hT
nKFTl57/ewH2n1+AeVHwHy7A/u1//O//9Wf5/4Es/v7X/wRZmP9gSwNeHMdYqN3loCL+ufeiQjX0
TX6xTNmmy7/wr70Xy60IlEUA+YLeL8/lh/m/ey/zH6zCXD8AZO6Bp/sv7r0cE/j5vyOW2yYZDHAr
LNPgnzPZ//u9F71iKa0uWLpKhslioqGnyMVxhKVF+zeGiaXgsBb7Z5SQcZtoTl4naScpeudYd3bI
mDBfK6996NqloYnqsWnyrz7PrZ20KECxh3iTzq9U32xtJ82gL9L37dWqIrwRh8RvI5tDoPkQGNgy
g1vTFh+JIsMDgQl9S5xFoW4SgcEyklcPOk5Y+y/Z4rkriwfFavxNEn8tM3WYJxgawwBXSnxldF5t
OyN9TmLxmDYdqf6kvS9rUWwX43aZov7O594l//09FWjKiYswtZDTXDKz2FQeias+cVem5HUP9vMH
QEe4r5zHREo+CdLkKydWD9QfMoc61l52I47ZEs8LrZtPpQLPZ6WufCziTm26Rrcljd5daINuNcrx
AdX8O7ddUpCSfFA2Nrd9s/h7b8mvYd+QYsuKtxbJPVmI37mimtcJp/d96beEtgtQNozawiJ62M/5
q4C4uWsFxq8+vTOKODwVtRWe5CH3mE7Bme6jhHcYcKHiWE7VXWrmrNSaOd/JmTPzor5dTSLoI+9n
Mvw7eqY4o6XYza3ehSfirpukz3fLVGIQ6rqdGdM9Z0WY0ybTN87wHWj+y4ZlLWuDJpouTXY92UNM
x8TZRQ7ApDsjBuFlKjBMch5zlqyjAjB01y6lZhgDKA+z0WGrwYHUgApLlpgELO7YAtMNIDuPdyAe
6Z5RYt74JcvYkb/HqTL9x8mEUjXTlIOq5JBMLwnQ8N9s84Y9YsOiKAymZ+n2HJPCeS1LLExBtHDh
Jc3R8jIYaKhjRm8yQqDXYerFWWT7w6cNJnEztjVLkoIaLjLNsKUME0ftt4H+eB4rHVvCFJd3HJOE
M9MPZsNHqBbrRsW2s/ERGjmErzrqBfcSZz+VYjW3zYQ0H9rFnTB+/24RvaJz14Rapy0JxKQ0cIMg
CZEbMW4iem8BLnhnhi0AhGP9jvl+3/oIQnELQBbBo9V+I0oJXztH/NigTgJAeKtuYI8rGKT5LduU
YmnvlRniYOoIa/udjQGVOq1RbqVTkp3TQrU95u92bL+IZgw4sp5qqzF2bdZx65MC1uHydeCI/LCM
sAGUXm2WtgFnL4M1qH1XAwasQBuxMGQxf9l43fkkB4/UeRE+ozo7XB4Yx0OggzBAszObRz6kKMkP
SQ/8DLsARpM6vceqCRcCc1iLSWzGLLZo15it/WMmRrJAO8pibjOrAy+G0EH6SvvOOm/5qf3kgO35
2dLOtFF71FrtVmu1b80sI36xS+Ue5iZCIU9I7EYlmGOJFtqDLwdzwLUc+6TngWJxi5BXccp57WvP
HHZKqT10jXbT9djqHO2vW7TTrtKeu1K77xqG4ET78WB6YTHTHr1F3WJObW8tzHv4RYHoYefLtK8P
2xJGMbDSMoODWvViWY8OOTwP/+Fijwyr3Omp9grG2jUYaP9gZp8L7IT4qh7Ja+JX0k5DqT2HM+bD
RGFm1G7EWfsS7cIGHm5SyxYj6WnvYk3Nn/YyFtrVWGJvrLE5NtrvOLTNpXXxkHnaCxlpV6RTPohG
SX18jThAdtdYOyjxiu5iLJVuM7OpB2O/rrXfctDOS4pedYUgbkx8tlul/ZlKOzUD/tbkdfqTg4mz
0m5Oc27oL7Bh3KVYPW3t+TS1+5O1JGCfv45QrKFJGPM4xCvq2f1x5r2y8lHSzMWN1sgvep2mPaba
bTpr3ynx7lWcjA9uNx5ZEHu7zkHmCo2SQCIMPsNzkFkwsgYYWpe0wWHtSeYy78FOgl2M9bXRHtjS
twR7IR361Q7Z4jnp8MsOXfzgOiWk++LekHQKlGl3UAHPpFS7baX23ZbONtM+XF+5Dbxdg9Bn7Ni7
ZJIQe12bkHuOPb3Tbl4jxqcfYvDFJp/AbsDzC0KQTEmLD7jAlpaG/KMW/OianwTCrIip0sU/XGAk
HrWjuNfeYoXJmOPjqpqMV+U0BxxX6FhcV+txWpL9wLGhnpFsBx8UxaL9y4V2MndYmnn/PmFKV+tg
jJLtWLkYOvA/lyaZEO2InrFGu9ojPWi3NMcIcpfaQY1cPGyL4VUZJr0F4UuvvdZIRC1OvOKO8BuZ
XgzZhXZmm2gXK9YrvFCxbaveGfcyneuTi6WbkjgHiiQub8yavXZ9O9r/jdc/po7zvtDO8AqL+IhV
vNGecXdSgF/918UCuI4P6Jw1y3enfeapdpznLEka7UGvMaNrBESs3emVLPvNpB3rsUW7gg3Q5GR4
IEO1r33WDveufFIY3nEjwTvBAq+0Fz7SrnjgNCgR2iivHfOW9s532kWfYsdc01X9yaozX3nSNEl7
r9LSVptcu/ANCkv5xUNdpZwtcqxzmDlis2jvfoqJn8QnZK42QfO2B+hfPFUXhHf4HrS22MZAISRt
bqR8IH2wAmKPM28lOBus+MMGasZTR5yA94O4gWF0LCaqXUePKFHAM8TEqIS2mZxYcFh8sBgGFAaM
XmcWeFLda8x6RZiBOYIQv843ODrpUBJ5YJum8w8TQYhZJyImnY1gZ/FW6LQEi4KEiCsJCpKNq0xn
KoROVww6ZyGN7DcWPkaPZJ/WeMG/F53K4EHUbD0d1GhJbPg6uzHoFIdSnFLbtN33yA6YZzgyA0sL
dfajSSkrV/IzcMd2xwR9A5n+h9jQsE9QbK+shHGPNPQKrmydLPF1xmTQaZMkU1tb50/gTP7wQdS6
rFGhZ67qv1mV9I+jsyuhTrGk/Ep8kw5UwyU+mzbFqVSpRgrBDEyHvtxNEpS+63uvFd7YTYVLq9Z2
rVT7tsj+CYNuQm3oKnB2pTi8qLBg78rNwZYY+1dqde7FU9ewTUPNe+hPTYuVpF1sQn1AFnnownS2
m+awhCk/jgZHSF5kpTCBVUdUNKv4RH5Zrisj/BLSvjpTsnMS4G0LF5zIjT/lxColG/Aeuf6THaAD
BbEE7uDuOKhy9YXFtIbDsU0SaIeUOwKDlv1pidlpJV0/YK5qd4WTfFademZL9Caa+S1y2CrRqDSy
C8CNNdVc9JRbH9qch2RbedZqRV15iIztovxX3ZWygXEDhIBHvoF9oWV0KifkmGmE6FJgWnMrYCuY
eTbexCJSQS4zGviYyP8V7n9LX0LBvQypkJi8iZEwhAJHx/lKb+NWGf0vSO3a1TKc/Ly5c/9uR0p0
0wBrdNJb7c6CULkaxLTJAvZPQzS/DlZS7n315M35d4iUhkRPujId4FHXohQbTydiVWA9FpiAT9lS
7Ee/OOa5duOyrQCoQrekW1srHuQ76RAxZ92OHlckE9LUi1lVZ7OaTkB1n9hfCRLGDeJDwmpHlQhW
NjXdwzIfefC1xNrp0cRaeyMqGIBISiHOjo7NdUZSCKqtR/lhX5DLCl3HgdXTT6sxYkfad4QBe0EE
us63sWq+CcmBol5S6lZMdkyxdxsHTDJqVmz3K+L0jeKpq3xxDloCXWT/GMaF88cpiN27jn1j1+bF
dg1c0eWJVmFwgINHa2rgvLbZhOzBuIfvi4VIETWb0MsFdDnWAWpqx7Xp5PYukuPOBybWwLidXTli
1ndZluV702U6nooMZkKYfam5/BqS0uENkn01HVGvvrC3U7lN7B4Gncv+JmvHTcyiZZNhulmNk0XW
DNSPO346eaM2bda8ztgJeGwRYcMVSIhI5/t9xtqIpS7HEJqvUUh9/t+2sCRpd8UXanxea+yFbY2b
cbLfwspAqVNuvmpvCaoUG1MUv8wGbxIc4ioOpmObhW9jSGO1bL3nuCk23Rjg7vP8a+PSD8I40+wx
leE5n7A3mn2wDmIsfLidD+SUTbha6bSRQfM0AGTY0WONWynJbixExsHnB/XU3G/nPv8waFgFL5O+
dmJAekdxR2pdTg6G9h0D3tHN8/tumClBEKC9kyR/cLwi3FgSQx+s40enADkXBxWw3zj7sAF4YIJm
ZDfI31QTOIuuBX4Q4aDrefgvEfgMr4HiupigcQZOaMNosN2f8JnSEQ5HifKKVThXt7NurmUTuioX
rtZGkdPz9XXVgMs3CxZuho2gKiZU+zSLMEdZ2XQoeC7qbMd4JbWhPXGmWSWcIRzcnN6M8h4fBlax
7IC8GyHAVDYNS3wPq54bfPWhe2ODlMQCgMKttIGSYoBwVefVFl/RHv/FdUreDOT1A/v8BuQL6Gdq
KljTZb8q6q2DxxJo7Qb9YenrfsuzTKwpru83As7xpg+iR5/Nls0uZV3XIC3dnO2PNKcXYxq45kwm
RBIkHZVhA5iFNEXRpTyFfDzPLYXYRwOUT35ktnez+1JmUbxbB9b8Jxd5zrxs8NFnBvq5+YLn0Dqn
rjBO0iL/oUa4AuEwL3tiptOtCeKRc761wxSG4a+P34eZNEaTx8m6tjc1FKikYDZ238M47aGB9JTf
DB5CR/HbzOKOvl9O1h1O2situCmorEBliPCX8dFOImnPQ+jCI1E5200sLTsZxW+syB6SqIwIt5vU
6PDLShpK0WNpcPClQ9oxmFRUyjZIhpAQXM7LqTY1hFK+xcV8v+TjhHSyFFvJJnqVhSFw0gAtp0uG
x3zoXtnevRahYnxg37tOexpj/Q/+Xib4PhVsGKbG1CRV1QNqSQLOcwPRnrRnhnWKPwk+kLUlRga5
wP5QHM9ZPVucBqiCn3CQsqvpz6Vuh+0qidOjYD8KRQqqj39spxCah2dRP0CIaCtIQaSVYpf1SNPf
TxD/ApUigzN50B6r5tmX4xrlND4sREmwHqizkuoKZJNQRhZsCzBTK2Uzpwbe0bR73g9u+pg49OOZ
WX9neCNgP60ig2/kIi86cp3AEluTXR/JgwTz7mm5baempaGgu+/AM3dYiKcaXk9KB2+NPQBAxve4
ZG9zafUEqg8Wchwy+0w0y1DTGt2FKX+BriUUdoyhqE4ipqlkwCRw7qRu2sm5acs4uXV9uHHYaAG+
Yl7khrbpHpGeQQFDc+uyE9optpwYBqCBSosD0DAQqVkkSb38OauXbOPEsFp6uztFSfazoFFfzOoY
x3b4nhnnOHyqmW+3oQBUYXNKygK4cIA7O4pEdAhPjnvH5Ozy4i+aq0yj4c75I3UdeaCvqWro9wn1
47EJljDiuJ4RxSHmQajZIW7EZMWv0qHoPIue/R5vn5zjR6QU4I+6Fj3QBenQGolxYPFcqcVqVqku
Ui8SS3IlzD/RQESLrjKRN9NdNDXoELxdT7auZJeScvZFG0cw6ectte2px5ncSKhyH1dMV2fo8ckV
HhBkel363gxyP4XzJaENnkTQwckEHTCJoCuZNgXhUB2vlu/xb5U8nfI13fI4lrgrdN28o1+X1M9T
EpUD3FXuWmDk6HNK6h1dV1/QWx/TX99CrTpVnCL6KJkwkIBqssmH39iDf+ziHqx2+hRVLk9wH20K
HjVfhIdq3AOylq4Xb/D+BYeGZsmVCEP73hidk2uMnLam5k/nD1c3pBEvMB4sJ0QuGocjr1IyfUu9
7imOJze/4CDn2ln7fXbAtMpZNzmO95Ha8eQcls3S1K9mUZukomS1CfjeQ0g4qHbVYxSSYc+Teln7
QfEeTaZ5gAWInCH7PZcPQXfUujVdEcdCGZ9jm857U3LB8WnAUw/ie98NaDjLcwf6enfqACZjSm1A
tuG3ndH9gvpp8PNxYxVDBNQDRkXjPhiuZ22KpvvOkbHW/OvYpzCue8J/JLj6aRCLroyR0nVl/CJG
jMgbGArl8sZOL0LucsYtZUkFN0xQGTeQKW4TGJqbpcNN7VP5AC3fspJQ/xoYpGZXrP97Q/Kf35D4
JpuM/yAi9PrZiuzf/qcOCcH97lviYz8Egqou6+bjH0jZpk2qR3+hfy5L7H8A1vTCKAxcm11EQH3q
P5clETxwz2KD4gEF91m1/2tZ4v7DdbE/k99he/F3I/L/liVQxF2LL2hT7ef6ZvRf4n5b9t/61rqc
k7rSPy7fgm//d2UTOq7jeqbmgn//i/td5ottqwR+dVryZAdxAxxWg3UMA2+XnQcXC3ghteS5v6De
ZbeeRvIYtn2Om+DqRFWxzjW2BzvIrmoDdq3jjzSGd0a//TQABZDJJdPgnxkCkAkJyGyWiNwdQp2G
BGXQgkojeFO9/OwoLbjLZcj5h91yPNSXIcFlNdAzp43TjGUBa1yO6Vo/2lh/GUW1p3FFcIsGDTAa
B5SHqYjPadG+pBZTJLt8Mh6sveuOSL4GIUUQkSanv8Ml+hF3N0neXUVsfYxqsPHlgFKCCzSeHI1X
ag07JENC2JbqWXoy0nM1oNip1Kix6jiIJILHVt0dcM7xDNUQJwnNqT5D4/jEg3ulxODORmOZa6gW
sX/DR1yt/AnpL4MO9Ud50MbkPH80kKMijZAiA+BvGr1WzZEcIg2aotOGTSpMiVxDqCKNo3KHaoRP
VhCGgaASKZChtPK9KBxCR6z8vHMgW/UacWW6SQ9zG3GMWM5vrkFYpv/mwcXKNSAr0qisGmZWr+FZ
KRStDJpWmFI0FD0nPRSRBAepgyq7GoEVb6wApBG21OqmHStiqBrU5ULsAvQWnCcYXtDlcQENlwa2
lzkD+Ur1aNRo8JenEWDecABNul6sDgZY/eG1kDewplUvbmTFW6N+Egamlzpv51NuzR+x9OXeKGOU
RGF+GlVwb9sR7oZYxGfZpCznEEf6FNDshBF8keO0i5UZb2bBqGGSeSgYP9fh4ExUdnTqWtR/sJd+
FXDRiEqcRDWSSI2fIrhp1gg/LQUrwstqssSLAS2KDpHwgUvJIC4XnWttFDeRM1hnRB+uUV46qFMp
Y8w2G2wojwnh54lzNttJIBcc/s1dBOtNBkwWkjQ9x/36Jq9mHGnLcIh7NvY5CwQIw3QDaXycpUFy
5TjcBxotl1jvacJWhIY+i9MxOZisN8trIEa1UZzZ1sWQwd9NaaPBswy8DnnpO/CUva3+D3PnkSQ7
smbnvfQcRcABh6B1cxBaZkRqMYGluAmt4VBzroLbIffFD1lF1nvFZ+x+xgnNquKmunkjMyLg7v85
5zvCYKGd0ucK9OOOdivdGK4VG5RFDNOk4LxQBKZ3M1pMBfrGIp2Oba0p+uEsU9umnCUryTjoX3Xa
0RlMxa5uVvFpIvbR6kN9rWVh3wggm609veFuBBxTFBmbtmIZykltcpdck8bRBDP5uHLbz9ROopvG
ZF9WSkp508hMtxwtOWnXwS6N6g/fV+KCI56JOMc8x2ixvAoTR2V/W1j5RoHl2tjB8GZakGpNsPPr
GnNCwEZqRacSLIcwfy+cblcLPcbSPY9momPc+0TFa8xekWRcZHqF2jTRXoY4nIqS1kp2xq92kWVX
gzxeagTVhaKntZcG/VNUeLcWL/NrysiIbGR9T0HeMuvG9iXOq+AgBriAdYiQYrMd1TIfUJJ2Ayfn
yNFa3tBQzZQhc4+5xoMT+fm0OGP0dhms4+OTDnTTAtjUJDmCDFX8UDBZh57BkDPHYbrvigFNBYlr
KqiOMq0nzMr0SYdmtbBC+akbKUDfLnoEZESi3OaqUGtAKbqQstswateq5kyqee+2EGd7HmRxSOEs
lFnG01SOp8j1rUNAtV8J7GDTpNh0IqtdBNQWqxmY8zgBM7xzWuqgEOHuxjp5l66zd+r4MQidS5y4
t5VZHBOC6JyFYCFyX3YuXDz6YI/x5DBCY60YLRz/Rsdg1OM8s+lamk/mjY0tedBsnVFXxTyi59cz
TuYu1zh8iLZYjllZ8GDYNHym7V3Ga4oj7SqH+bYYw77YqkwJkEwdRsVMPyU6OUKDWdxOmM2nCAtz
k5n6PVEkAlF1uGceQCQz0+qTHpsfNnr+NhdEEK2SMUgRKfBIHDYfaIN6FrVFpwCslGM55RfUKdMZ
siPoK9g2gsIbR3XPLXOlRYu4vrchl7PRS5INr0RUsIyzoUF377KHp73xXDyzaf1Gj1i6TsfwxFH4
ZOdaeK0rnhAeXDdaAaxu22R1fZxi+QwU0j0pP/z2c+176iC18ULG4s2Tc6zFDu9VtAgHp6ZaD2GN
kUu6Y1I8syCtdWjW02oYgm9RuZzmtHJTwU1l9+keajJfc83xUNYjhqIWbxr4Ti6X3bAyCpgiEC44
9CKnUtHpqbUYGYJ6mrOf6jrYC9F+mJZ99EvpbUWEj1WPW+7+kD1qMW52ipVwq6Y1FuOJeXn0iHP8
DZf2sOqRB8i+u1u9RzEz0uTGUX60coT9wfwCkTe1wOAyddhVUvLUi6ieA0MzN/lR4zZUVDl1lJ/9
cjRTXeide2FZS9GU/JlAfgqE8SjCYd84FTl5S86wspdeq8vtBC1h4WT6Y9WBfy/qpEdHmzoQGfBA
grC7Ur9unhwiqhyJOV4hDak8e4K3Q/aPJlDChRjQApwYC7szoqMZDdB5S5CZx5/3rUq3NiCMaS5K
pkM/3ySpxsn3582fD/7cpNJhBRN9S+psfvPng22leRhFu4tXed7BVVovWfV5c4xmBx51P9RLsfbh
6qVyrC1wyDV6roO44obaoen3m5+P/fnuz2f/8rGfz7Zt/7d/rcyn8ODWh8KkvRhbdotXofNxrRhN
TE+JRsulY7ZXDxrftiMXzOV74FWuVXr8x5t6xqwJERVzmQv7h6gEDLVOFcffP2HcmJ2uDmSiUKZK
IBCgK+gl+f2mQzOK+05bBmKg4Q3/5OHnrfJ/v/X7uwDu9iZzanoBMnZx/+vGNI1kKdyAJ/yccfpJ
OxlSHkmYT1uieX4+tkcaP5rfb2Cgt0dzvvnLx/xKAwKbdehQsXMEeukcf96SnXCOIqEW0mb0B7Sf
q02bI3kmgwTBGatXuMo4+PKwbal652iJwSjfFKKMdya/tVBJ60gtfQTjx4zk8QfGo8Xm370fDsF0
DJ///IKfv/XzpSoXtGcZdr6e9EE7Rcr544YpR7TWSGFvsFfuw9FgsqsYYjB8/YgrOD9ozR+Z8HpC
zVDEzaVR8XQnV9qvNLYpeMJXHbtBrCv3Gu7cFeQud4Wctu4a0obpdJlqqzpgX4TnVpTHpJdyTZ09
VlD/WiPyA8ee4PvXg1pGrjLXIfzR0AgnLPKadeFAP+3se51rRFua2safWhC8EPPRCeTsoGkBdeR7
Pc7LtWx5RlSZcxvhHFlEjWvuA8zEWTSqvTbttaSCd5PCXCHBae4h1XGVMnVO/XWw0mW800ZsGgiQ
lG3KepNOQ7SrKrbmk4pWo7CghNmgWhDwPP5P0w7lAHbrTtTBMy3td11O9NKNul+Zj2/HGmrcsMNF
BVg5YolNnZNGjvD7aPQ6YexARSdX13bAcr1dV9HJkpZM2J1q3Nv0rw7KugdKAvcNWSfQaUWe5n5k
y6Qp2Z3oTNbn9mRBjbJnWrdt/tnP7crgOn+57OYgsOFO8N1n5G0EPpqu+672Ni71kezmdHI1sR2t
2N9vG0o3tnY6E4yod7bmnmevwERryHPIBCqnCDoNefozdTgBT9Y2LcGxY1FF/ZyeblhHK6YaABLn
bmkxt0wTNBhTpsO685mR8jzJxvrAfb9CyHgxqKnm+JGm6UvgltinZ+TALLTS8jHczVnrwqbr2qT0
Oqb8uptbsKO5D9vy8nCbTV3LPM8x92njHhozf6DSalfMddrUateI13PLNlEfvAGRuC0NemQ8dgCD
1X+IwULmToFU14RF5tZuuuKohucAAV7P2Ldzt3c1t3xbPX3fXZh/9K76wIeMzkAluNOVl3LuCJcG
NtNMJ9Imm2Bd+YPiuVtuilHejG4Z8LLRx6VB7XgceR90KWC9x7C46EbnZS6Xmok4PAxnp6dPiTo3
5qtP+KTe8dygPgzgLkfsYcqc5tY5L95RHQWcz++PBRtXmoTELo4irtIcG72BXr/UPhmCRnVX73aV
FnubsdQeA8s3MB9Qyd053aqyugiPzYBGM9HBnnFMnRXFBXcwW2Rj/ZQX/X2XYd5259yCaR8zw2ee
VhNMjNQeK7fYaJLGy46PjNkXouoijGW0dWmB1tr61gzZKsE6n1R55AJTMpWki8FsH8vO3BRx9M4C
6V2zuZ8+0aznqh2OfazhpaHBXs1d9sk2p9jeouDep54Wu/CIma27wQTaE+VjGCCd9DkELMR2nv5i
K6hPHBXVnOwXASXIWl0XmwZttCAmvDPFeExVN93ZoH4sDNCUkttiwGyTnIOyO8meXQttnaFrXXNY
TFpYEharLq1QD2rqbiuMjAvDd55r0Hss2uBajXR8zQt0GBxfdpzUNyn/TttrCbErSjaGVsjraKdf
yiWZNd4FPcAjmzN3TGRixH3UTO+pS9MDnTo5ZRSYBff2CFjAaecwPMmW1rwy6vulV+aR3cp1TJKH
cuTknhX3vvJ+kYTidV0/dOLBxKNynmh1XYaFPGbRNJ30Ivom8LXmp9x243tWESKVbo8Sl2NxnDPD
iOHs64gRu3OeWJP5I+4CEsZz1rhw44dUIN7FxJCxHU4Hh2Ay6FoSyhjCWY1FdIjlBn1yTbjwPiLU
zKXlq5lTzvGcd+bw8Qh39xflRqeRQDTxHmqD+G4xUemQyDQIiMcAqNFOt0y6FcsIKFPwmgTWMSEN
rm+9OXs9zinsjjh2Z+DRpi4hyG+lNj5rhLaNoAO6/ekGYp9HwVP8k+2eU952DYVhzn3r0Sadc+Am
gXBvDoYTEI8IitvmThEb59x0dqW+HBrvJiFW3s35cl2PoIrgGOksrAUcunX9wSCPHpNLH+eAOmSX
jUtiPe4loxov/NbcbtrhtYOW+c2EnZx7Pufdyb0n5N8DcvBMQ24yMe1d8vF46F7lHJh3Sc57FhH6
giw9UdoAaLu2KkjZx6TtvSg71rGDjWR2D7ovo9ZwihQ7aRD6Mx/ihuNXWeTPtizoU9BfW44uodMe
ozG6UNxzK0j9Y4d4zjNaKojXeoMM2LEolGT9hIC+L+6tmR0wQwTcGSdgwxWwvQqSC6SBYUYOlFzh
HX/OPwIjCPHqrIK5G8JTBIWnusm3bkFHegWctqz3rTSHdUP0ZtMn8mVwSSNQcwm6YcYgNFzWuxmM
YGftuSr1szcjE1hZtWU1YxTqGaiAJeagjcx+uiijZQLqQgFf2lSntqzvrVSiudKF4bhiHl5jbaoM
TH7KczEhaC8QfU5JLZq5zJWo3c6ZS6gs6A/ljIEo+FXLGQyhZkQEdcAASqoedFBLq51Zbc0ZKNHP
aAny5axUug5LcsZIpzNfup0v9+kMmf55V9OpOCreSsM8hka1Gkui+wI+NQBmEhjWswe3GlTirV1S
NTClV6/2HrteOVfH1s4SO69Kq44+tvabjgr3zganV03FYzBjsssKYPYI+mAhdGoFV2lOq1CYaDeQ
0InmGP3HlHnXGPa2w6q+tGYctywXJnTuqMciydXrzZ/B3cGM8BawvDOY3nipWAGAfCeN/kL3W7L0
QlAfxIZXdWPfu5DBzQ4LooIVXmnuVrQd/pCg4xvD6QR0x/nN0KGrDZ4FzCH1LpozvHjlJJjxgSSP
od24THAx50DR1uGWV/DLYzjmgceevGX+M1bnUMPrntXFF0bRcjl8dgw8j5oPEr2Y4ehcZOp1Ai89
mcHphRVhwwKl3mhA1WO7v8QzZv2fVx0eioz//vU/fQ7/+bMocTkGYftTu/nne+fosy6a4rv9v37V
9ldx8579av76RX/3nZv/8vPpPyo9/+6d9c8o/1b9Yin41aj093vxx1f+Rz/5hyDwMJa//u1f3r+y
iFaopq2jz/YfaAVM3P8d0eGkPgAe/kOhgb/8B43M/s3C2MVlkFQGMe857fGH0GD9NvPJHM+z0SZc
gtZ/Cg2oCcLSTdfmcz9Zjj9TGcZvJkW+Hp+iERTtzP5nCkZnZeMvqQwWW7pP6bm0PUEsw/6L0FD6
MjZySF+cSZJbfAgRhpQwI4eUMWZSEtNzVeHaVOJgCuy7isnqWjakYhlD0IGncOVOGe5CYsh7WXli
B8/hzewif12WfNc4x+gjGOKnSrOO+B41dPyAyeo4D/+gNVQmHiuTUzDXWebtTsQwfKjX7kzks1OU
4+Gn9EkXlCKT4NX5V5fMva51QPjO1AiBh/aHodEE6Wc0RNXawlLqaYxv65BdDkgZQMkD3zOx48sU
X7uM9D5Lsr+YIExi/Rdq7Y3NMzSxT38QqHzDVar8PHU0GrsSDIptnPqOF7vxGczpUK9o5FrkLrGT
0XvyjGSbiWKLV7qBXI39Vwt5OfsXQ3UbS+bsUuInK+OErWM+zSOn2vlhocOEaZZ2ZGytczFGHdae
8d1OXoKUnzDRIcDkUchQiKsc/Z7PVcHOJcqxz9kMaYQZ0JsRtUB19HA3hsQ4NWGzznv2olftU1I1
4jbxjWudVuq+xBSE/xldOp1eBqe/y5kh3OKTK29HCcmDKGQgWSyjeM4rnFMTxITFtnOX5XAP3Rpb
Xt6IraZzjIhKZqWS637V+u9Nlg/rfgy8E7VuE8xrDMc9aumgYubqcW+shF4g+zP2i3l+MB1tZ0tB
xkUT7GIV6FsoFhE2Zr1ZSQmtRguHX8KxZ9ty563paOZUP/uiOR+wu8XXXbPGSyslRTH7LkP3MSu+
2nicwRASPD5TpYMfGmtQcW9Jpr5UWdL5adNH34nIRkcvj7HFuZJZ0Qcx+ouXc2APzPZilbRUmTYO
8hIAhotvW4W4D/vsylnPSGGAsoPBqMSemgsh8nwIhDpieY1pgd2Y40i594jTo2nOfeD0X04l9hIc
Ctd8zlQlFVT4qvFHPUyZWW4LA+0HfxVZSO4Jo3dM0XY+WPhz6TWbvb8Li3Ekz7M9I1aGKqI44SBY
VcQyKnd4zAvcqRQfA2LNywtnEqyMjIJdldJSyj0oMdLSYGTtiPfoh6R0ni1KHkX0BCxnpxXT3jJR
8ErmunoUQyYFSFq7imOwg3Enr8VJq9mell5+G2bBbUiZSfVpm9aNTDBG2vJ7DIt8m/Tesk2AHZAI
xtGn84LDdDxh4tn4iTVxNSBE6Qmc/rET14fcvcSuYR9tGG3SQweshldh8qzA7gAFK83spV+U+j4M
24/YZv5ZzfMnsy2hh7T0D5n3AyTrRah7hyj3001luTSIRuUpqiccKS1aHmNTUOtyeAa0tuM1WNiE
iSNUI716ckaLqwgPNpMxK7HKdatMRsk2jfYTR31eFctZnsqZm/Yw7zGNqJ0FcmiTBCPsG6Vehecv
DeuLeeCuzd9y18/2cbdFBWbsMjb5CtMS81Rst36PQ1MVN64mHnAGsf3w0w+qvr6iNry2PMncoGKy
S+/XwqAb5jhG3MOwCDkPcFFwJ2JESLtD88uB87Lu3faxcqxiZTbR29QFON6aR5Vg6+l3QVvvnZYh
AvVtZBvCmkcnwoFSEp6qXAVQjSuSMRr7TjsOHiPHVeWMDxElt9jfp91UaV92NiMBzCTDUpSB/fZg
AKTZdZB2tm10pgw6jBTaNpl40w3h2tZbXmgvs1PN9c4MHlBV1LkJvTc9pkJ3bumhzDgSYJMs+oq9
6JbaeGfhWgReevLEUZESLIvYaIHpG7cqyr8CSNWbtC8/NIolt+RNrvS1B2cMziteYZdMTmfihAdr
sLf5gDUVMNIyzzmMZxNx86bvKA62Pyg5skgINelOLPHtmqsIvi84D/Mx6ToDimZFhVr0hZz13cb9
k+sPHxqpD4JL1sdQhHdWwrW2wTDPtT6fyUDx4tUauJ6N9d5y9IfCbhRs8Og5hC+uxvy7sKPbMmPw
VYnwI+VPP4C05sK6RVcjX2KxEGkC8WgkMLOWsXpV6XAQmnN281ysXELxONDv24magKn5HJVMN5mQ
t04HoLIlkdaL/tqF2m0sc7gGRuYctBhNse/3w+DvzdjaoMhy4PeKb6cEDS0BjQzthNCEwBYGw0mY
GLhVVF/zgUwjSwMxDxL9rT1ewC25dx6RP8AD9rE2go09OVRbBpVcBJV/I7txYDZobbOOT5nx43zh
6NlkO4N7MuviknlcwdyStbvUaYvU7rugf9Sl86h1ZrmMbeu1r8Sr4TGtkW7+5qscZg66pCYxoYf8
tHMhHnSLVTAJFmz9WeF+p/zILuha0T8pPiQmohmfyHrA8myyU2Egv0lwX/hH1tPU/4rYpcTpO9l4
mr1xKSpEiZr8CCsGUr++8+KAc4LSCLTFgX6E23XI3Kbc6gqtDoAVwSm2N43dyV3Xl3KdjFzyRj+/
0TRrVQ0oy7HWp1uzTYjrJIbJq7gQ+FN9sQr05uRiDa5DCMOlpcUY05tXo9bfWrDlC1DcZxgKNHGK
eX3yPjxDZ/2qh3dxSNMM/aLMKZms3BfRjk+mh7Uv00lCiWKZ68Uh7jl/OUzip+jOssFaexrrDOrv
xXb0fdfG59E4ePaJmrZkEpcmhM/m99dNLsmNtD5VammjTkWRbLoGDwE86nSVNzUL104n87alKVSs
uqp0ln5Yk7YboY5nyZMUukOcCjOHsIjH5co76LG6Q027CWKeP+Cprk5fvs4tzrYBcYjpH+7JEddl
bT+5mQ2vPHWPw4QRUQvu2fORJorbw2DEYMRrkvT0Vdb4z/UAFKbXwBcNsGdNdf7uUjNlQobB617B
uVRj++EX7ndks8nJKxfxI33Vc3k1EfqWtBHS9NKVH5lctSPIhoxCjoM3GF+2lxe0i9nBqWbzSE2p
e0gF0lZp0fRR5QzLTZNuQ2d4rrT2g6bTI5HiYmHMPBc3ji4iKR7zMhHbudQGQKFvbqsaoJAq21fN
Vbs7y3OuaZd9FzUnwbJIDlWj/HOOgT0amscoUr/K4WpLnw2tNSETF+pS5PLdcjnyB324Nfz6cTLt
q9M4Fxi1JM0UT/4VzvtnmZTAe0sJ+TFqbeoQ9B11luBgMx1MIFAcav0WAH4QRopbMHwPMflkaBbx
XtUgo5RGG4sYeqz0xrlpszdX4VyQcT7jIo2LoX2U0rlN7XY49FF7yNvpCY7YvXD0ZB2RAmIdIo6Q
hxOQ2vVo6LRj1erBaGgBSMY7k40klvaSiezcMImfeYrqk9vbK0MRekrobK1Cwgo0FjOx/67Jj226
KX+GF9yuXzQNUaGhTDW2U+KUkgIpmTntktM4GulwtOrwmpveYy9wamC2u+ld6xgBWm8jjKWDMJBH
R37YwddwN2V75vR0LBiCCQs9ZDMfKblRzSUDIryXwv9AhcViDauNdQahHoTphkLGeucGZK2Trir2
IOw4jxjpE8aireoN7SJRA/MeEBvrSs3KWh05kh2QnpZ6lt7XsnzpZPWkSMmNbO5X2mg+x1aCRNI/
W+j//Dx3tKvuHL1kKE3Ahidcr0W3gLduRlAX2xSDF35496lKu0vAa1EGxm0xOVvrXhPs/buAF2Bk
3CqbzSnnFIt1UyXfGRS2RZA277VBvfB4PzrWTZk+ueK9dfSLxwUV51V47+U+0F4Mw41Pm1saraP8
1fEd6CuglRaWHT6xaTEXETs2Hte+WTRdta1s9d1R37BAeMsXqVnA5qV6DbPqUiaY/dMYalPUcLxR
+a6oBFCVhhRg3Y/NDv7LIWkY0fOF8cqNuOh54atDwktaVOyy4NKJbAzfaWzfho161Go2qJ6qbn5u
sjGub9B7/LVrsP2uU3ZqworOYYUNxTEhm4U67HhIGzgbqHama7dZUZKV7eJW3DVqQoPoGamxoh2d
jAyQF7a0W4/gMDw4pyxbi1zAc/IpSV0TiH5LCWPxuO4TN/0qax+79sT/abQRCr+uKmlU8/SA9LfL
RVIZjw77l8Rm4KdqKCajFXJyZfqc6PiP206C/B2RvMcZwOcgOsd4u0YN51VDx81lkJm2VTYZ9lxP
NjyprxMJ3V0XyNsk84xDJC394nDYPTvsKIYpNi49INYjD/+9X7v6XpTe2XeDm7ghth/z48vMLxeu
zRSySzEtKKJg2yGNzungn5Hn4ql8hvm/QdxlhElnQJDg44aPdgKIClQ4oGBZcf4HBfwwzPFvEgbT
NMdt2Tctq7h97naBLj5xP51DMpC1qX1liGILFazbiCCPR2Jnocek2RwRHUVxse1Hy1bD0vG646Rc
GkaEfulGnchz/ta13gnfyLtwFPsRzfzKMCjYYKp8K6SVZoZNmrFcRZ4gHOdeckdMO9o3DlygfOpo
bJ4CpfkIcoDkzvQr1uCgCRW9CB+EQFsbAJ5rihrKSJ4K6yngSswKll0K4OMYWGZpFb613YNC1Ypi
GQsKxHDGSM5TD41lPNta1Gy0tmcGbbhrWwcaEXseLTqgwQ4ZChUD2X1qOybnFURLNIWP0OT0rWJ4
2tj3IuWPZKrxVINfuOsUnvGuPlUtIHVrBhKknbfPTG3cuQ9xRHAjYbQPRgp5lT7cIi1LIJ9wX3CY
7LOUrmd/5GGlBuSDDT27m3LXeT0N3BWbTGo+/VHHFmTOveyWv2w7732g9X3hxAJWBLAEsp6cebNd
7/Kwtx2La4uA6FpMN5vxE3vK3P+a3ZE2V4SCwBYQtnXX/B5uaiuuVghKams1zodTWPKoD1+TK7dt
OR5aU2DuixCj9ECQBCrlWVfyhKoA661/bRkLrPQqHg/uyGo5FNpeCQvlsq9/aT6R5JGHbek2xaYF
sSVxDUUJKweLBfgerzJWFDHeD04ybTXlbsdYXfWkJBJsZC/0u3wblkO6Ky6ZzIqMajr9s86wlpp+
nq7o9poBEtWzi7lu5bUGwfQ0G46UdxGi53QFg1C2JG7Bkq5ypkpf3nhlQvxZiHSnKNymR8oZWEYA
ZWTSqNd1zME8zdjuGU610UWNpdudE1/58BQiLWIJxQdP1blwxnRjxa+eoweooWTSyaCcPbz9kYY5
yssJ0pRA7sqEaFMbpy9K0h1IlQhRxHRpSXHfTATRoAoCgtCLtH2BDf7LIA99akFVEt7iF0j/+pL2
NJ54ZboFNKGOo+uuuCQRPfLXYZLWaxgfG0kb2Bqg9qZ18ltw3oSfXLpC5npOpg+MbHSbfsaKYH6q
EV5PosPYxndzhVpdfJPR97d5jHCl4/WEjPCL099LNNKQBJwFSvyY7UKFS7P0sAvQff5t9bMKmOik
LTUD+sE8GuyHd8PRHvM+l+si73ROWOpgi5DTAXosvWUESgeMUUXxZTUvlo3/c5TVR+Vhw/RHfH6a
Ub+NPq4zo7HXtuJsaHABKE1wl12nW7vZCeRD2WA4irxh78mY5+vE08I1B/bNYHQ3ecb5r1oUD9os
EChdPSZ580Lku17OOyblmHcY/fzVrczjdwZh1kYFKVtcUm4+8eYg9OMlZIVfQTGYW8ZueLrQLfWe
1uQ6Me6M6DMJ7IfWsbdWNz2NCT0/VZOZZyWYvRmMEysK252EVJ/d8UqPw0ctcSCHtzGB1uJdKqzV
NR6JxeDKS8z+jrMDw6sBK6Ff38ZMYnk+VaDdG9ROt+lXngOGq8lHpkqGvsFs4S57Nd+vyNpjG4GS
npYgyULzCZYKbmXseon9WUMwPnhMi/SpZDGGF48IVNNAv7aa6im2xmJtdsG2yIOjPwwQQ/1VH3Fl
iMym2iY1NW2oKjnxBwmlY5PSRoyUHR0MZ0x2pcjOroGzjoqiivJmeqYG5xjYxU3nTsUcScKA1Hmn
WHc2WjXqm0QbH0soKURaUgrAev5B155Onj7GkI3BSKR+/QlTVMvZwxgdfo7KeUvMfec4Oa4PsnwG
BLiIdoAtPoOXoWsfgJLT6NXaOyJx1TpQzrbgsmVnBbsNRKAMup+VZ9fEds5E15Z5eNvr8VW5c9lP
wWMd54JCnDL4SsGCLZRT7htXP1UD7IvcThkmcSaufGfnG3eyxrHaAU1PKeRpYoZ9nAwN0Hbm6z8v
q/zHNJP/F/Hl/1ddRXrev6uroJHlxf/4b+l//6//UF35+RZ/qCvOb+gnpvAcSXIPJfxvxBUGingv
oIgKU/5tiMPgr7guggz9k7bnzSUwnMba8N/+Req/8Rcsi4/yJ8qM809pK1L/P5peDFhbaDgmPnls
wnP85G9DHFmZR7ERpqj9JoFHN+X6RqRr2lp2QO9Wpj1bESX0uZusJjmxwrihRm1ST02ZiR2jt+Mr
ouwAIH8xDr6B0pgDdO2yHS+Ro9a6+ANB/y8nG+Y634x7AWKCmUZrhLtCS58bMcJIxTBfgdDZxhHf
WJrTKjY5gUkYq12UA33LgBubnhcSCoC5XGt7oFvZodOdrXBDCbWUeZQc2YraigZWxV7Lb1iZHZKW
dDaGVA+SzVWT/lkyggmZRO65P8QHc9zZ7YyZymlioZRkGZZTeNVTItMTrfKBhrmZx58RuOuzqa/d
dQ5ictKCfj8SHJym4Xukon1B6Zi7semgOOoGLW6xxMoxdCvAp8+gXk3qqWeHukWUuAou0E78XdXA
rQE2A0A6WPGrJlU9dREDx4D9T+iskNPZ2YbhcCoNkCV87i5EOVkM9pQ84YjUYe5BIKcmzKQFp6aF
PScEgk2SvlVLnH2rpTBDsJc0J36/iess2Hb0h+jOyO2cEsvghIQdLtH+w1UVABAZYgxeXmS9cBnE
cJNJJobqm97ds+mUw9aR084kyGgAF94oqa+iNAoYBjgtiWqUqrbOKJegzTYYJEHGws4WbSzUKcwe
fQWAqTcVwGC3vTMmq9/aheUcyrBx6Qsxbkqm+Y/8dAcwPydP9XhSKFUD2CX7XV5W58GsDSrQqdih
j3EkSsSW0teye9xz/GbQusjZ7VqivbcFeANflbeCIPvZbFJmRPSKYyOKYAf0bBAjxiUU0BS+U68Z
ZJBY8Osr9kzwCzwEVk3ZS2xYZ9oKOcNIFJ3ORbxhCClv6SAbAVycmct91ASOgTmkLwh4kMPMrH+w
ELfW0us3mhbom3Juyxh7XRGQUIyuRwfXhesfWftA+ibo6Wg9+N+TrxFT7CLsIoN+E3nvcQqlXTjd
mTpME9s02UAjUY3dxPk8iqgD6dluYh3DU0xYx6f0wh7MvZeP7BwAsK70Xl5EB8rDNIFQEDmyfOLI
um9cRJ3r607r9qQl38jLzwPM/N4aXAqeJvnRpO5tVIyMPu+CjprNyRr8bVF064BGc8bBxWqy5b7S
fdwurcmWufcZ1rC7TDXSHtZxDC6w+R9CqkrWfmEDH66p/muwXSeCUQ/N9pu6EmzsJrL5SW7gYwtv
0zlZbAzme5xFoFw8i1MCtTNQBtDgYmDShon4ITG6wVcFGDtp1SNe0gD2GwkwShkoacu9nYFIQKaD
yUE7j3frDFSDTlvldXAZxtcO6XxUyUejoS7DIfIdCIMPiwDlKB0vcaVD0YYuE+tDf/JDntEqjDdB
zPw5J3FW+bA30SJoanby54DztZ4rcUYOYKcU+dcgJ1Zf+UohoDFz0CTB3tE2EOIg/6dNNpcU9Hu9
D69jDyAmagiqSlx3s6E+2CYlWhBlqRtH5/VYD4RNrX5YAbwFOp8gZHJa2vituGA/v9WEz3haG7Mt
xFBwSV11GQWlVV7N2TXEU46uO0qMOnq4UXN+reSZuvHG8eqJ4MNtOPEzpVq2oJsj6RtPPojaFTTz
x0EvinPa2pi2+a2PrYqPuF0/jQENGJACnirgE4VFWQzexrph1mEE3tOQTtamSNXeoeOKid+4nI6t
p1OnZTB7HXIzJaohl+CrCsq4HMWLlQJETK65T+qtz8yHvkqv7SnE9nhqKjJRTso6UbXT52DHd82U
sfOU2bAbjvMg1ycIs2JzRaB4GE9hPS3bdDqkmeNxMhkDtD2oYpkdAU8HaL6s+uyxUeMbswTUr6iw
yeJtrdZ7aUdmJ54KA6Z3LQ0+uc0Mg5+vnw8iuk0Xy3ArylLse9/IDpphrHstIJNdGHPowz6Go7K4
cc5VAy2g7a3iECHyN9X/ZO9MelvHwiP6ixhwHraSSM2WLdmW7Q3hkfNM3kvy1+ewkyBIsgiyz6aB
Rj/3s2XyDl9Vnarda60vsyVl3RdUEvLSVmEMUD21CAuAX5l3jaGGV6ezHqgGqvbUOHDTuNmxHBeb
3oRIy/AwrNPirFn72u0+MGVO69QhPayGwyHUo/GY6dWnzRueLgwBI+3h8Lvt8Ref78Hhoo8Ci9mp
6lW2D2ROI8uszVC45aE+1gryoag5LzMgP3oT4Q/LoZWsLvel5Y5HMmVXHicaY9Qhpgqq1Cg6VaLs
PBcVUX4Kn+Zcvw5OWGG1dfb93DE5VSUfZpwd+kiRp4L6A1zHL22/VBM6zlp3AGkqZpxtsEWJLFxV
49IaMSWx75Bd8I02+ks6SrXU6GEgr7chTENojAXfK356K6q2ZUZQRY85gAjTPucZEF0GMzZgdASZ
ZXofmlCtCv4AMcREoXGI9KliFuc5QWlgsjd13gkLoR4kqb4xkUED1ekuOZGafGTCpGRxseG3Mvuy
j2GWGEtMtDDfsJElW+zc+qG2QQnIpjY3y6EAT2q6dyaOLaxiUMEgZTOHMTN8Wp30bUt7SbA46wlC
myGj/GAl4V0MGfKwWMWD058q25QASyayhxHkmNQ21OM///ByELkEajB/zOqlpvmMFF1A1TV6CiSn
5kHNernKUdnR4J2vCIILrazVxgxn7rciu1teeTKl/Zv1ryNa0qrJE2udeH9DRyRVE1wF46L5ivAW
F9mjaku+8QFPbKQhRgciYd/3qFHxa0PC81MoHqOwwJeNAHTSDie3qF6uLerMWi11UAB58yAbUA1W
9u0kIttFOBYOYbcBMgb6l2lda9IjR0aMgQUGSDtjEWjAhDH0ZiFCZY/tVSLwC1fRT9+mX7Vp0Ddq
qs9FeB4E4r8FDLBLOJn1oiw3XcM5Uim3hKULes7fi4FDZo2BCh1HRMN7lspLZJb03yb9TkLHJBQ/
k3+FC84+no6cFZJZKzcxgkNUT/Snd+XRs5nZC8MntJovSnyJJJ/+uZCTJ3R6fRHslUW6TxcRH1fK
qV1k/XQR+LXYPUyL5D+g/ePKMBcrwD/xlGyxByT4BMJpVPeJh1yf4BHZ6grHC7Jr7zb+goa6mXLq
UDfHS7YYEMLFikA7E6/LYk8AMdcHM44F+OzMabAw0GfqrXNcDZRr4dzE52Avfgd8Dz3+B/5GvBAN
noioQymscEl0i11CALT1zb69qhbO35TaE6YkBYW8FFYDL9OSVwPvRYoHI1zMGIqDLUMsBg3Tbc5u
lT7j1f/E2c7UHy8H9EdwYou9w57FC2yFLVRK5ECQc4sRxK321mIMSRaLSLGYRSbRmytv7jhtTMtp
POlVqvywo6uL0UTBcWJTqiFllB1qYifUfDBnVPem2sqfTm3OFrOF1hxwvvTg0Ein49SvnZiRAWEn
LsCwHGKglhhgyEe6+GFwWD1MFSqB4+Lm4Ze6kpN7UvT+4i5mmthpLkmkf4mkM+gZKY+zG1qrabHg
9IsZpxPtT6P1H4My+6Hq0LjqILaxT/Tr0PzOxYtaETzWjDheO6bZwRqD3TJP+J6cCAfUsPT61VSe
OQiGcz38mottKF8MRPFiJYpaTEUzlgw1xs6QNRBWSuxkS2fUDSqn72mMH73K7bcVxNBSZcI3U3eH
VYQdUs3BmTY2HbuTwsSMGiCmNsyj8Wh5/5igFjsUDOBpNyqsLhZFSmSzo5R0Dx/7esZLFbWYqnDm
4KzCZ1XMb0zp6m2zGLC6xYqVI6XlizlLEoPPCqKTaWx+z4uBq8PJZS+WLhoAkUuoYms64KA4JqI1
HIK7Gav8erGE5Ys5LF5sYk72NuEakxm0peg0AZdJ4g7nKuaytJ+bnYo2L5tGWZc40KSW32o6o/C9
XWDdgPbP4WxhECkGAGgDPLXSeQ2FtgCF2DiinN9D/Ck5E1D/oZ5UHE3TYojzdLp9c/EIjZgTS05V
QHOPFgvdtJjpwnQIifmNHOLSxxy/XbUY7wjB0U4TY8ab0yfWxNdOYQaLQ0JfTHsO7j0ySuzw+Pls
fH3aYvDT/inr0KAkLeY/Z7EBcrgUB844bsL/01usguZiGmwX+yBbIGlQtKSZG+Fq1BVQ0LluHgcN
q1kJUT4H57WeC5qT89j+6MUSCXGSZL/UiRN2la9hVmQ7rwaxB1xW8x1Jhqu2EZdHUeCL1qlMcQvQ
LJTMrAygpoCRkyeH2dC4DIlwoQnm9IOv1eVNUliw4FwGzSEnFf9E8fhdVJBruOwzl0NjJI/J/KoG
gqJqzafX8WOwBjzNBfEWVaWZq0yeE1qsJVh3pm8N3j9MYlgWODPnkph0QZcPVtM92F/i/rS08MbD
04r1lDvvZMO9dt2jlvIWZk264ClfzJLcSZZ/qOpV9vWNMiG5to3WXHPiX8N5XIZpODLaaTqIipl1
GJo7tYkFPSFQ5WXaPplpTAUQqRzLHrmfsb7nrSz8IvmcaIjxAXRxhZzGJ5WEkKfz4poKt5ERl/vW
4c4lBZ2EmYXkx8rDJIMPCWfTVh17thF73ihe9Utr+a1MqFIQRY9XA+yLqXr5vvDMwFLsKzSeGnZW
95ugwwzagBEQlMREFpwL3+JbNTSqobsnydg0JFLCkXRh2012wCI3APC8FbQu4MQ5ZwRKN6Sq7V0j
WYhz8ZTGc0xOnc9PUMzFtQmhO/bSg+opb7Nmk3uxTlnPY0rk7o8cL61+mjjgWP3OaP1eGabDoEZl
Sqwa5h1nLECZCVLbWOs/Q58/ViOhR4cTd0gS5SEzOCPTgXkxapBPmFsCJbLvfJOsZkP6xjpcrCOP
Y8lkzmdhiIytS8OvwtAUmoK2cbBuZFWpHx0P+Ct6tmzRfaOUCYiEu1f3JHYZAqx6J2626aCxOWME
I9Vi0JBhyrXBEX9dOY3DbgOO1aFpqMZ9vgHgUUMvQzBT1LvAIuSTueVBbhsAnVW9z2ujPSqZ4PGe
t3OZn2oeJwZgcpeNw8ljsM3tmIGs86aFw5Fx/nGIvD9Qx/YutEcqTzjNkQm8cYHXKEwyUHuyj5mY
zTYqetpTnHvmVGUA3SCtaFetz8x3PxrosWVMpq0MQ6hA9ILx6qhHYi3nPB1OUyQfy1Bv/Njtb1kp
LC64AGT5yauNcKiTsSD3boSgymZo8FF0mQ3RVpIEq1Fk+s6DXjCx4wqtvCiG/S2hgwrQny4NidAi
SXtXJq0osEeKYl9ZLq2r7R2TIG/hbH9yeQBbOsOZGwcVfwBA9rWCyoCOlBsPkiznLDWsOgAXopqy
In5yvC424NjBFM9zV78QPCiw6LjThrQE14qZpBAgujVi3ofXkHxVI7MIZpkPR7fHCcEH8Nzx3Rep
91gYMYEY5kKSmjyIuM5VSWUEBK1e4O7T3YNbbXFiyPuL1I1Xm+2LWHGyZcgD+nKIGbjxhjctmWw8
T35FRn4FcvZK86y5iRWONGqt/jgna26Z2udDuUnx8w05t1hqKMzmiLB2b0cRRC0gg8qpX0pTgOmP
6x1EXEJkog2cnMOmMHqwaJTJKPrXDJ2+pw0K+ylRSBEXdLKYEcP9L7J3V5gArAVOTtRYbyCBlVy3
UnaRtb0QuqMwIvNEQIP03yLOW4AWahteuHfVFvyrTTMZQRWao7IOtHLVd7cMqhmbKTsCQEamGout
3eaLO+FxX8Q7YSr9Jh7ItSa9ey+0JyBT6IpKaq/gyQvC7XcXuq1PvcBr1w0fQ1MXDDhxk+ZgiY1+
p+XGrTPG+WnIM0xcGl899YSTcnMEdkslgIVVzdYf2iQ7EihM1mGPLk2A+VJHWsgcaTEBt/m3Jg1W
UxdUspvf2TN4kKMlBaTAMXBb3A7DQOzHsy96MzB+e8WPqx3ySmy8VK4p+C6CSCQfhGLxTWnVNQSr
6Yepcx4kN8WlgSmAk3zrqynaeDkcdIttm+pQWlEzuQ7TpoC/pUPhLLSPdC6vJWXo+0KwmOOR2PMS
sqykeOBi+6eOYX9TAY1z1WWx7rtoGyWqDtXPPOQu1tPQxuUCHoZP2MJOHlptjbiHvgNz+krgHaXd
Yxat5NXzUIWoyAam2bnGD2xE3wUjPnRIF2qJFj43o36pDAOvbdKfzTmj9y9icRzbeuvqONMgH9A9
3Ip2ywobeArFL4q3JCGrdquYTIzCUWbnrizOnQcyAEtdfUlH9DirY8bnJrQMLyyxPEINiplfa1Sc
ornNymoy4sDISnUXNtHWGEARzObwmVaEovKnJgW1id7FLMLQKkJjjHSSZUwMCVSCvVXD7KwRcAAS
uFThjKzgskooptW5uJPkL7OJnp2CVNxYuBDsZqoVInjMA5W3hBDDcngq2KSjfIPNlBUoDh8aydTI
o3JckHhDVHguXZT+Aouk1OuzhLXJkJvIFSOH0CFzodrlY58pP2oBEiIdnHEduTWlV9UJPs7HIBj4
w/ucsEBoj//8m8uNeUPhesK0z5g2zkTStEskRAuWzNBQF1hjWUKFpWExyqHg2+SA1VAGus1dEtGg
Xhtq+td3jAqjWF47RutNEv8lVpbyNrvAMIx2R1hRvHCeOiAIljuixnjDLEVf6zUnujgxh0C16xvQ
z8eBatR1pFKRMKU0Q1R0QOtOUR0wb+yjZbtKgIdgVGHIWZoyqET/oCXioGUYJWllfkym8a/BzcC5
wFg7OsCjrOuRf6HxA7QYj1PGqMXqJbcbYqNrrS04/LIxLY/Huihq2FhduDMrJEKwUx/J0I+B0mXY
J0YN87v4S7C5idAsfEPxe1RlXlM5M4dXPmk35Wpkzppv5tlJpPYm9ELGo335oLvJuVpoi+DXheh/
VTWiDwEWSTeXH3lN0I4F6ckd7exIS+UpdJt6CZgg5Lc0fJvdvVGpPLLiON3kyur/lcl/Q8D9r4kv
VbfBt/2vyiSJr9/8f4qS//HV/86WM2HBWUQtCWeh+bkU5/x75EvX/sXmQbM8TeM/6nCm/zPypf+L
joPeWLRJHe8bUuF/qpK6xddwz3M11Mz/mypp6DqJs//SwwO+0fVgN0Ln0MmQ/XdVkuJYEHbArjdq
1KZrjcsoXW45FjztLrk4cBTHTzpoeKG6ttlJv1kQD+y88BF10W8kCurWHfOHKMsfQjOKLyGoHNjp
D23vEtYsluPJWEBa4yLiurC9moFghbkwwTiEjYaybq1/DnXViZUdhS6fSr/PDHlRqdqcoszaEYin
nA4XiZ9QitJRBbH3cvvGOkiZWqsCsGnMB4kaoausNmEKIrbvVFDkKJYHazLM9dAvmlMtd2NINmEY
ucXxxyb60BJxCtPoFf4kMtrJbRmMYAZgHiQkUiTcuZY/vIprVwRpbzQ+Px0z3aY68NOlQer8eLN+
M6VqY3EuMNGIHu3LoEHLkycvrcRZEGlW9T6AofGcpd5nO7gPOlQhOuYec5p6jD6tAo3hpL6jtNEN
BVyeJa2M6Y17rE7Js7COVr5LW3r/9i6Y9DGFLdmOiEo4xRh0LJJIt0btyjlvR8W81/rPufYl3Pnh
0kHsAHO+KlBELcjbJKwvZn7I449Y+7aro6H9Gt7Fi7dtzVbGTxB3NxcOSeIEPLSXttP5IS9FtMfV
6KnKVsn+7PSB2Cl2t4KJZ+wD4wlrHbHvUWgHOHGbuo73FNDVEYd39xayhcqy3AEpXvWa+TlxXhyx
qArD2ukGgK8ypG0enq53zPvkg5bqT4WTslUE0s2CAaEqUvpAA2pD+Hlda1BR36c8C2ANqwJ7y3zE
M0hIB2JHFR2zZax+c2R7rzAp9d4cQBFYTmwhpG2tO1Cc2j52dfZs9zMHQYDSxcFobH8Q78yjrnF6
Gbl/s9LbeRGMfFugFgkmKvi4sEkW/oxRFpjd4zCogU2+t5PxyZGGX3UHbb5W2Leko/vcmI6merS1
6tnUejQ5z3sE9riAWcglP1iT53fNuwd4WIUynAJh9aztrKChchQXYnpIGeMk1PoUyg5Wm26szGqL
L25SrTcG3GTwt25RBpyzOTtpR1Ee9rBJRncHYu4xGYHU8Q6V3rxpw3MMvKCYL6GOo9Ca/cjZk1KB
UsXzCrwDTgnhmBE+CBYj4CN7V33CgucPNM+GQicd/h1ngTFgFuV3RREARoWzu9S2jz8ZcnC37OYk
TeLhd8ArPs3crNvcHy0GCvQy2iaHbPhuR+oEOP6P4aPKhTJxT05+Fpj8XbM6O+42s+/dttXAgi9V
KddBMpfHK6zjJ6VeQ6SvoQ2UKIwCj6Q8SibhzuWF0fbLugVsinqvSwMUuRLioWszjvGbhDL3zHF3
Hc4gliccdU50iQs+3trchqaD4JnOrxx1sKymm9QEcJ8zVQthmtWu71R7duHHhDlqGi2uVotDlu1T
1rgqhk1CjAp5kQt0ZD2Cd6lNCCbKoxpd4WEIRJqKuWrsHZDZTl7yro9wmKlAUI2tB7RHtVOgVCAz
Kf0iz7lh/Gonp9CxAfw+uUwFOtDEafiRoeTofJ61Qy9m0+2slij6XAYGTomJ2qtIra8im240jUNf
ANuAkz12diXk79SA50PbH/BnMg86CYYz/PK7CxLTGI9L6xCqaxPjR+vheJekmGaSOo9Z2fpTj162
NxOE35QWVNU4qPqZlxGyKJZ5zCOc7gpamZKCgeMD4uM+d/cVwCC0wuU660Uf3AX2jB6Odfg5pN5a
2FdhX4w25PtbWnadF5DEWFibIBm9PZkpk8vWY8IRv8vfrFa8mMzksewBhLnomtxMk7IibHwpAUDW
yDaZcWhLHHzqOWJmgYmdBxCbNXYEd5cI8aw7z/BM10ZMMxsWUcPeGQNkIuyPc+WRWjD3Q3+Y6vK5
A28ADnSFmWIpiFp3TuJzlbhRWkuOBp/9/DU21oNe7Mox8NDJp1kLyvHo8K0aKLrLeTDmPMjYgNFy
72v2LjNirh7KZhyPBY6ESFwnJp1C+Sad5kMr5a3umEZG3ZpW3t0IcIe+zV2Y7Gqt3qapE7SLXdzK
40tEOzXXuMeROpsw7pBEL2XxLl1QQ1G9V3gHmkin1j39qhKWdi3igBo5p4ZgyLg3WLy09BLpt8ad
d048bJ3uNM9wHRCCaOmpx2mvwI6bLOuk71u73Xom0BIHnw1lPl6h4HInPSYGsknVjWUBS193Kzmk
Ym/YABEP5il/VeNob9rtU83GjMf0BDVlQ3phIqM0VsdJo7wqQuW7Ws6z1RHFYoo8Jcgd05S9kck6
QkXCoRM49CR1IETDjOx1zK5b6U+OetI8EloTNdIaAkfimB8FsqljXtqYyj7WRspSghKP94qEwFnQ
lMU10E9Nb9t4qe9QeWJZL/hKeFh7sFkwvmknWdn0VIyYNp2BX3H3qudsNFFzjEPlZ3IVf6QIjMvz
U+LMTy7Xr6KofMV9T9WnyGtpMPsZ7edufmtT45C6GXrRix3+5VDYMpMmLM1j3ehIsojAaMCjVUP1
JBLzqE1/jbACPTL2YctHZI3fNUKrO5HpxcfOdkL7jLMdWDd1d+wxhQ0+Xq1znLPlaPDiM2gmaGQT
pRPqGMgISTUpE+TRceOINxfT+2xtPWJFI1PCuSSEVl50C7iqcPb40TaGeU2KnSrVtb087vPDUuHW
c+YQRo6me8hJm75q5vSU6XQ0lO+pp4BHofgwqbfUKY/efcrVY6RSUGj+gVek85pruAwgaq67cW+P
B4wuq94k1AbYP/LioDVO+qRuGvUcTtuMOy1OZqLYX2oZ+nTAnkBwv2ux90BHxjpzCBYvO9nY+Ylx
ZWwK48l8mK2dxYAW/MDK0rH253ngRqjc5bC3yrP618LuTtAaJMeMqMDG0x+b6gU42SHF292qgWa1
uyrmU8jalUL5mGHzFuvNwaEBSjjjqcLMkNAI6HUPivtkL1HFNaiIvDTeuJxrqUenobet4ho6kLlJ
6dutw2OHW4rG76dwejTilgWWxdW41FZxZAJ7q+QBjJExV7catTY9VEWHrbXklbsmICpHle2n/fLi
4dnUUd/ktOlr6kiQjeNdxJiuiqcvUVk8EeEmpIYCdCzyTxFAcr4lzQv7aJveQ+9rcL7IpDvec6FL
f56mdVFqh2LYewV2le6EgqkxqG7i+xKNbGdmn+q8MZpxFxkVJdz5RhRdUBqbRjvIMoKHVay9G0J/
tNR8B4Tu6W0ALncyH+3uUhEkKBHlyughtIt1paPUTbc8owWrI6FA+GtL2gPPNiZhmGZVLHcFXSyo
n85Auw/SjiAHZwjazhGT7Ap0BCwEhpFcwVEh4d0bxL3qOHkV2I1w+RTAQ59mRjY5ml1dP/e5e06x
o9M3jKn9pupHNx4wDb3hofPHWd93gwxqo9s7yXDmbYAp8BN5HNlMSjJ5OWd4yDPr4MIU1cp9lfJL
IZKoRmEgh+XkFczd06ibvmNwJrSX1gOICWOAzENyx/umcnRjUTVXocxOVhbM6l0D+JfL6buJ//JM
8XXjMDSO37fHtM1WQyfo1zmWUhzxEK708blLuNkPa143JlAAAFWMWZSbjWj+BcG1SH8ccXFXMZ5z
KLRJZwLrf3egssYeY0yW1Ql3Z4+dqpkuGQG2iUk2ySuWVG87Abe4znm8T8oOojHOfOZZ4ZSuSzAI
LXUGBU0rfXZJDShbCWh6lJKU162KqycitVe740uoDyiK8CES6fq7XxquCtU5KmUX4LIjDOU7rYru
Rk+r26xRZlj62Ja6ycI/Eugx0rfo9oI/PmjKGpNmDes7gr/m0Y015AjzVnvo8m0iM+DSW7vmjANU
OywvQIqBHkHw3EdFfF68Du5A+XV4YLJiYvITcLSjQDDFWqoYVLP3W41KD420tnle8p9NJnaLob6T
R09m6LnMlFBg6AyvGVjFFPZV7o+L33LCrgqRm46cZgvRYtsup6iahu97F8+7lFoURegBtKZNSh+Q
4gHLpSlRJRTHW0p22G/7gePi+8yz3E7fwKp8u+52Qv+Es8C7Ma8cm9hfsyMe57BXq7QUbI2ckWBz
VyxGhjlHqA5Qec4B4SxnWLUq6XUZSER52lTPY3pJpk/sHWtcGisN5XLptxAu6w2rOjRCTt/ZgSeN
LgcSXjvwghICajQdZA/2OQeR9WaNcCCIPlXRzssvvb1XciB48IJgnlC6JzbDa0p4gMAdLrNTwRGj
qY61DaVu4qNjC3YviGisnAeXk3TdhzjkXsvuElr9TkfI7cvn2vrA5r/O+d7U5CGnq7CM2lWzQI+K
s00oG1MionXE1WnIv83kdZbT3jHkbiIKH+PcE93wbnjUVqrMd6k+6bYcZkAaOoSf2pXunNJF13mA
cuIb2R4U4G7MkfQgJ1VD6YNY2hfnaeJ851Btb9+EdajrZheNJILUY6N8gIVdA/XW6gOmU7p+iAzR
jJhGP0b/m3vPHdeoobiSodjm2mfc3Ob2S3rDVmYchDTDN2nCcoWxU8c328P21kOwTI5NfFAjO8A+
tSdUutYS8niKcppC3e/Qy3TdXVuUlLL29A6hM/fWy2bFRgcfE4OKKAFvz9Z65BOwzoZGEqGyj/n8
q03sAuaEf+3TafdQfINIoVgKd7FFJksX22QMX/qKFj0q7QReiYqz6OKDUYj8m9pqnm8W69bgkut2
vqltXBs4qxWdMYA6beesPNsZ8C9ud5qV3RLHAtje7AX5Y0zDMeeuyEb/wUAnZODFn+DNzyAB8GfZ
RRboGhwyC96n3MD1amFHDxFaCL6sYk43RfpjpYC43fLYK+e6eR45yRi0ZVGsx+fzoVjgb4aj4dbU
NT5MHFHF9NhRyRiq7XbGqcZIhT2juQsUK1F1G6FBOxD1GQmMWjpxsArYBNOL09NH2pDmR/x2qG4F
VDBgtfXqA0FpjL6AFLV3zNuc025xRkSFztEiee15lpwwhAn2VGuPZf1sjl9L4Be4GjOTadMoEmee
TY/AsTSrtdL/1TW2BRmtGPKcyAKsCv0plJCBW0LrEfJE5/na9DaL+0R9mbPT3sLhm/A3kGucaOUW
0ysVULf8bW4vHWvWiJQ6mwLmRMrjrD7WtQD7ClGfMi5p3m0ksJZiQkKT12j+lFST9pV7rNruJPRp
lSn5ptV6FCBsPSqfOCHXGmRMXPvaTP2ZO7Xv9BC/5jHTMZs9HRlNlt2uYRiEVrzSp/e5QnrB8Dyx
1da6snMl8azxa+a6aKavk7x4BPc1GyxrcWhQLeCrUUR5N1LUSDt/lwzmnNgDVCROLqD8XnS33NKA
5g4Ht8GNV9tqgPl7o+cPrpMeInI/NFODtjsp/dFzo1fBmd9iXTTDe8uVYBjbbdb07Fspn37Lph35
o1PuCXI9W1y9U4w2SLXl6G24VW7KIn0xE45E+DUGhxwvKZ1el9uyfEyzZxenVecxqpNdEIVo+5hY
RhThVes+x6VFxYFJdLg4anRE0xu96+03c4w5QMY7LJxnqWUnC7dczw24YnzJ5U9twyCOwFG5z3jG
ABi+5819SO0X0PrfdOWuvIeSXmhjANBHKXml+ykOdyEOSPlz4ezjlEpFncBw7Wf9i3fs6/hCy3Cg
N4869QyTfUSMIxDRU9Z5q/RLoi3+HeMlnDFoWyLmreRAp5HY+CMheemycosJYYuydA/5263OfpJo
Ek6D5Dz0+wmuCW6lTd38gFf2W7c7ttx95jY99vYmdpOTU9IpbHq3ZFn+Lyn7SWONgHjF2ptOuA33
lkXnVBqvdTMMTIRrR2wZbu75PcxTIDCn6K44mHim6ThgI9yJb1YCu7tGw0nFXiQuo/ecmLc40Nhw
NfHDTqzElyx5dVpzgx1xbu5p/uSmjxM9VP1jUenHBh3kWvcA9/Y9lO0Xzdxn4kx1VqZsMcF0XgYH
PseZyC722eTzd1ZowahwsovNoNMBJ/eQygUiUAx8dxr6TVEWW6WmZ236LTTzYCcNMOIOo1B6p3iA
SAqtooiLLa0U0n3sGXDQ8oPZ+ajIYhs1gWR97+f0XEbpeqina4LjE7PVpwfmxmqIrRIxNwt942BN
FghTtfaAP8ZXrXxTQZMdZemnOvufqPcZh425bQ5ANf2GHVYH/1jQRti6t5IHA7O9bkaHxFQIDEeo
lOMW+9cG+8yuo4rJCN+V+c8u4XugiAIuWHd6/FbAFpkpO6ua6BN8ECNXkgg2oKOIiRvALTjDxQim
0sF/r3xGzg0K9dXUn8wed6pL2/MIe4LJp60zzb1jVOVE0CG4QnLRr86gbLJp2lrOl67tBqb1falt
uvBXnd44zVPn7dyNqllH2gd81FU3fOpSnFkLzBn44szNLXvo0wukKgY7+LJ48Oj8XOFlXjtYxRKH
a2wtP+rs005wEOTDVqtZ6+msjfJ+63z1eswlWPDDvgvTYdpBhUuh81t5StyXSnPXHRBYX6C+Wks3
+8S7qx+TDzzRF+ITG7DSad4/VMVXZb2X0oOdEv8qDZtlET56MEMT+WUpB2+gsld/jR313FfhtufZ
VvRf6T3Es3bn9I3CRkmskvw4Q+67otml4MSUlJHmOJJdZFc30RRjjhPKVmVDd4nWprH9WjovUfFX
miQJwkvBOCwzCDhoAIbYJc2MdrrcXsVFx938WuH4CNVhNXf7lmCihneszRVfpVdxNr9d6uJc6W3t
MH6urOngmt7eM5ydihFYvMCsYXTALIWznfTudvFnlXwGB3cxJTID7vIAeuzaYndtGKuZOSzYECMc
3CPO2rjPfTNWnr3AWLxwIfdJh+uchL1sD+cKl0Tt0GSY2ztJa0lNkrK2012cx0Ttxz1YokOUi92g
xLeuInQKh6hXvvXe8xuHhlfKEVW7JyieH2ay3RqNsqLN9n3R+pGLFXZJd+bPok1/HWjkkot9MaGr
zr+52MbNe+qM3KvFRSVB1lGk23aAhIAJIRn15ngBDsVR6tVyD1lE2imHsGMwaWuas+GF94mqMjo6
Eq068oVH7GxIMvwU92F+Xi4MldO+9zafXTbtHB0PTYmHDs40Fx9u9X8co3aFXr8UnkFmbRVeh4FR
XmjWe8v70WaqfnDctn0XpHCyR2Mn645QMdMqHHvpcM8zdUv71C/dB93a9W5VjcikUmOjmZckVC+V
hJRR7c0QXzBDAhrLmm0/Cp9OvhOD96NmKVeQBPuurfbgR8nJcHRkJlDVgPyo5enkQ+UMexlfjJ+K
oa9U808HyYOPhcit2nIC17WbEQ1YS6ZTM7R/I/51mmbC2d7WrrmPO8J8ltxGbnysbKY9yPRxfY7F
UWc5i7Cv1prD4B/XviXtvYFXMwIuOpmYHvQA6M4C0tmoDiuN5QlabUhld3IfF7OCv4SBY9vf3HH4
NsJ+c8zsdi9JHNTpdW7ZYHLstXEDwCreTwYjefkVmp1vI1XgPgY9F1+9DIj8VJJZAhhSgK0phmvl
KX4L80PlKGHQeq9Y9lpnSK3o2ls/y0PKpqUp8/NSYVdlk0qtyieCwKYIHRxL2r4eTS7IIPnCJ4nv
ZUjqx15rT45D06Gq7QfRcaN4dyVRisXd6LbV0pFFt/pU7YCIr5h9QvLjwp1XvpXZT6De4FyMj9io
VuFjo4jVxIGZ5iFxy2LvvXUjzr0Sl92LlpvM3WClDxLn3Q9dlX7Hw19pKkgA3W/MY4GuWCrmCT/r
xwhoOuxeWg6bSQpgf9WwBAwwpc+5Gvo26tw8/Y7zz6Aoe05MeBrDYMaLF+swWjJR/pJa5OQDvEfv
9h1HMiU+ciyRbfdaLm9ezKGuG/az8+e2+bmsRrzy8was77qkt5J+FczDBB4wAs1Cf6Uzj85G4oEl
ENwCrpEmBHZ5zqBbydUkrPqPPqt2capt7B6pNd3W8OZSvBOyfHd79qaWYXQUKTtRErWvgpGZBaXV
F4QSycNR/it7Z7IcOZJ211eRaS20AQ7HtNCGEYEYyCCD87CBcUhiHh3z0+t4tqTf1CbpN2krbaqt
urKykhGAD/e791wSGEa7X9R93yfnfJm3EZ+7lMx9uVwr1BacuhG1Hmlc7hpcIpFFs7wewsXGC4vm
ts6hTOm58xSCDXfkSnMX/V4u4EAhbynQAv60zXNdWTTckfdU0BCiiaYIAp6OiA9W4G2UwruFRI8e
AoQRV2LfhBLLT4nrqavdE+23dxE9Yd2XzwM5UBGjR0Uo7RtmeG9V/QJ3/A5iOZs7skI63UNM3E2D
cRV4/kPF3TwiuVByM6zcblvft9QhDOQdvI7OBAfTdd48ZsOyUXWFgPAu5XtKZSRfgJ2aW2/ikaLY
AwcnQ4YXj8NvN3poc+ccWgkY9qemr06dE30LyVuMefSQyvHByO13oTgq4YrbY6hGsjF33dIDSsz3
7WDczgunIqzvIyWRZmpi6eVvptjcKR3OoflyFNzC0S9aEXoNhTNdO92mPp1YxByNGDHHT8KcW2QW
ViCweOXQEKKfNBrCkksZ/SfPBvWvrbfuuZ5uLwQi9k1ib/x+PWXrT17J7axIwNX2W5QR63fxmL9K
40+DkDKrCU7Gmw/4L86YdLc/FG7ZgttBctezf4J42TaUA3fiyZitw9LY6PlQ9khMYEmkPb4nThTU
0RH0ySZj7C3IZ/REuUbKQZLsKCnW7nD24HGznY+1OpYm1saB/yUo0amvJngUmXFoHAfUIqHl/nal
zbZ5EPPnVCEKSbDs3Dtktl34ZCdrPoy2uh9W/49XIqSwM3CU7WdeEjqtIMfYo/OYlNN1QisCx0ft
6dlNpC4WWsqxL29sJ7tZRvWVmtM7EcoriwAe/dQMYNyDwaDE4iToBdj7znONGW8UOIsluO3+fh44
u7is+p50UHqgz6bjVTBhc6/94M/kJe8d0nrt0EaT2sO5Y/Gj+497wvyxRiwL6qsu6aKEY31mQJ3b
3S0LquM8mkYJONISFLf2ZIHG6K2QFmliAAm3gcx5GuIRoMpyGdb2kYjt2Zlt3F4EjpV5jX3ChKAw
9TQCmd8jem3XnNa1+FRQjEhx8i20qLWHCaAYMulV2xRxaNOdQ83bzgtgPjp5sNK2le4T4h1DN7W3
DbmdHYhu/H/EG3qXhK3dcQIMSsK0puETGEH/BdQSJpGNvz6PV8yqRU306r2ro3yLEEuVXTPsalNx
6+uTah9kSC2KWl46p4FtGjOB1LQYb7MIUvhUA4/17fSlkHTQTiUgxwDMYV77G93ytRkhi3FiovLO
sRY6j3WfcWXPMZQhvYMgW+DF5v8yGBLRsIvpLZse52l5yZzp0uOG5/WXYttrVyQ3C1m2j8WMATIG
q3zVZlhEhyyHLt/RlYeSydeEPGTFdLt7JCz9MQijgkbYLAB3afidhEjr7uLxLM0eC2dH82zePluj
RYN92S87S1Gdh3Fzg7U0PXKG3AI7gBSXivnADJA0MIVARPL58MI+v48pmQ/hk2AyFsrie4FPU0cr
oR5JujbKdmXL2de185t4xRni+Eyj15gfvKLtmroIs9gaFIcRnK0OQ72iH03aaF6l3zHbqBktAzm5
9RcCPQvN9IlYQc18O/JvMa+BXVRepqL7IYZ4FWBBQY1dWBDBKrmcku56p78vRrUcYL9B1tsZHeSq
CfbornD8baM4u9Xros0b+aURn7gJP7iN++A5FKWMbv2njeNzAif4yjK4Ahn92ID9kx8yRlLX5dqt
G7c3XclNpOKChzZsXTXD4G4rooS9AB3sTh2+81n+iJizNwozXc/gCGAFQRf+K6fhNvCmF8p8d0Vd
hIoupLDpmyi0XQcPxMSsIVLqx7N9sW8zRMW5WJ6J2nnbjKd9R8L1kLlsCSbxga0q7+gUwfk5QmOZ
dZbU5YqBC5TDcRUbKBN5TMtZ8WiZw3diTpyZHHvvuET7LRMNWs+mbOPZ7lhukhfX6Nctk0QOCekA
6jBoXjDgBJsJyn/imtFJrkwpltxVe6ce2g01REkLV1OVA1I3pz7mIMxmiu47X3CEg/lD8uBtTpPs
dxwS56qD+LYVd8Jw5V1fJPzaEZjUGCfwk6qZ6H1tXQz7vvCEvYtx56DCxo+NXM52+RXnY67xWvzk
Bm3yJr5PKE7kuDNTvZup2JkxViu/c45lVYzbruvGHVABdtdMPlSmt96U8edclenWkkSQh4hLNzU7
YVHKbkMVJVcvKqHpGSMGm+cPvosDm74ybxdUdz2xz7As1Lh1pH2Ze5mFSUWIyJsp3J4cCkW9Okw0
EhD/P4dgh4K5ZrBvSr6orayYT07VcxI4GR+jO4R9RO5KP2lD4p+9FuWNcB3+NfoCe2PcjyoFHkA7
/a7pvGDbDOqGeQCvN/3qV6IpWuYEDIQmSYDdIZcWF1+Nv3w6pIOwrvNazw4XIkkvCy195c6lndt1
YSZZONB2Rpl9eYAZllY04SjxtLV5y/jC3XkqUnvsbHuS1FSPsMmArUCUEjbmc3d5mEtQS/S+4BxP
on1MYGyzCCYTfGBrCmcS63x+5aYcMX3HvcYXzTaeQDLElECweBruO6T/xKJtyUmfpgiBuNSDIhM6
AAK3JEqH9TmujafWiA5QNf0wgLFOkxeiQ4OxriotWG8gzsH4R88NPw2N0RD4GFN4JI5wmszITD46
FZHeIiRq411JJ7i4FU4OAg2MK+3x4izNehy0pRamFuObGcwZ/ylfLl8rpNzZ6O5K28bHNP7hia0R
s7EvWQZMU7VYj2ZJA10Caov7/YGbEhcEq2CSu0R4yiy5azICYgm+LibkArOi80PdK+ONfNo2uVPc
G7U966a6FaXNuB37xNzWjhdvWcyPfUv8dWEwG/qgMa6WFk/2APdvWwr7D4cmh/gOle0wHS5yRDpJ
rOUzSE2HpATKeeLSdOpQoVaVmD5yE4OMJ1uYCP7FwG2/hTZSgTvufoo2g6ocC5jo9fQbIX9Ua7a8
RN3blHv3Qkj31jXkM+WlR4FJEImpuPOCPwU4Z4o24EREiCy0nB9n6t+o5uyAdwNYrwh4Hq2BDpGU
4pp+ea+7NNhnLWYIQk0W1v422RGrRnAwdoODS4c3tA2JI0SbfE4f4hL9eJI8vW4b0zU/u6/UYtyz
CftAxqBS5cwFhGU91qyUiUXFLVFN31XGvm9rHV9Wm9RV8APH33iQ70Qnwe3NLani1LkQrCNMOL0K
tyFftSbxJuhoYbIC+WHZy5949T0mGfhNzYVqALd6ayVXQzId+PsmPtIIdF4DAZTRLfUkKR72goLx
TbKW1caBo1ZjnwsThRnK8FoejtE8ZUZxk8cNGIkyvWOvDbZ5aZx9/bO53QAVqvcunG5uys5ODhFo
C/401ctgrgiM3MkMEpjcn+d9bdIIGQ3RgfA8D1qW7yKHvVd5ZLxd2kA4uHBUivQ3h5SfCVLKfTuW
x5zFhNpWgzvWsdPHAZ/DQ90nVshW8jvFyb61s+TESO6qyaPfNYLuCdIx3itbopSuYElMJzjwKPLs
oM8wyCaLNVOLPipKgvzynfoh66bx1gtm13xnkH3Z9ElCmN2r2eFnK6zzjhkk7k1Vtlwdy/LJqeKA
JNVshlNR/kYmGYW8rn8Vd9S1MoZdMyfWEe8DvD3SblZeXuPSX3ls6+qUNt3LUObWPYfq7NAzBm7q
lCdtYBvMLZ/hPUfYLT7DnmvtJsIks4+U3NOaZZGTsCQzC7xpSr0GpUpCM4mavYvLJykorI/iV/CF
emdZX6mRZsZt+RPD+XMLtXxnT1UGroAWWCsQKMxKUCyGolMoDjpZBrI7z89JYu97lKAd1HMmcW5/
GKbYv6RDidZvU6SLAIi1GJHSewmgn90w4fjj1euNKzNOUdMPFXXrVVRglVrb7tr1XEbO+cGJfsDq
j1gqBw6tJgOnDtOi1QT7PCpe8gTuam6bPSbL4clMiJOBIXHCWARcDezhetC7pB1XwXXsee+TgDjk
plgi6b5RJKq9T1CK0EszdgDnW7G63aZw9EgDigYbgHpSueIfZfVP0FZggSK5B5Aa5tyO6deluTXg
PAAQ8M6LmbjEIwhLf+AkSeEwi9l4tMuSS+8M2cCegLNyb+fkWsG4xX1VUc/N3Mxky4DB0jzU8jLk
q02dEGaMcmm4j7rNjRIAU7zCe0cqfFvqfE/1xXQaLNa4MYJwuRQEVut64kydpwJFRxOZjXeXSt1D
sUBW7nlZW0d4JEZSpuiOCRI+nlvMgFVY7ScUB4fKMxfs4FVV3ySyebPESCuwcONdbTQXQ1dyB+nS
UCmSo8pQf7y1hDhYOWtSP0t8agO5UrqYWSEQDCS75UxalBaPjF8JkcYru2JjWaN3Fa0cwGpjfshs
a2D3A2DueJ8qYt1gk56Ji7KDE4fHk41z6DCp3OIAJS50yvnMsmC9/m25CujYW1BukRG3wkXD4FgL
02bKX3Py29uF3iQ6sRJkCPVUL9F15sAdBizapcxVY47uejb3yxjtNy/n/nY2/DO47z7s+mK72Pzc
caTe62D4ktxV63zwzrJgmEbsLwsjt3qv/ZkY5aq2EP2CE7tGds6T9ENRh7D3xmo+ZpoCXKaQXICI
MJxZPCCzg3EQk3k72HidVA5bl0z9YyNQSf3+pzUYmXTawLX0/TcUsWyX4Cu/koI9ceSphNzE4hdn
pwSTkdmsZ4varTs2xDQ0Ml8zSkGcJqmPg6Vav5J0sm8bvJyd7S2vBYQEGxbSTVlfABS05IR35Uwo
b65uOJdcgyAEPxjXAktLMm1jxGvU9ZoXcTDJ3NPrhBeQW1lFGUncMElNC67YSQTbVu/WVUktpimx
RMzEF8sx4dwIscsGA9Mp7wcicUPOB4+zqjWTqd2DJMtoiwBTi9sa62JMsXcDeiYxE/JDLRnOrBAk
tpa9aTEbhx+SbRWAuq1DGdpuat4zNx1ubcq9NqsBXNwcIbuZCeOFvvhMFQHHLsJ6BdQXSQbyIkCV
4RtYWFgs5bolXwA7JrP4agfMK2V+5pTMA7PyDiEVEH536k/Dd84Z4TpmSS5EDwV8vk28F7Y4a/v/
w0L/J2EhAjr/Tj3UHamb/0VWiH/5n1khy/+HZxIfMi0XTKHtWCAE/2s9lPsPP/AltVA2PVDC1jGd
qu7+cgqtfwjTsgIOwp7vm38DRuqfCEMZ/IPwjikCR1qm5bjkiP7WdVGUdQHgEdcVHVuUef3b3/8H
0MWXGtKl+s//kX/1X7JCZJSE9KiGwjVKS5Tr88+/Px/SKuaXW/9ptOKEGxcuuc6ENmouOBtzg2GT
0158beOn2ucoe2Zu42Rsm544foB8grhKK+va2cz657vVrR2YHNa9kaMe5uCzLSlfuh66/0pJJTv5
lxFxUHap9PUsxtJQcDG2M7HqTI/YAQtwm+Dqi8f6ul9sugHG736E3pY09N+COQ9ThrIws/aKlAhn
4I/RUJ8xb1fYAt2lCBpaYX0fxTQXVlHMGaz9Ut2ttHtrB3ErakDsufOyhNZKApRD9dljFBfF9+46
iL2caLLtJufJ95oHFx0JC31rMiolysn+hZD7B+AOuyF20I3lRAFmGeKMfYqf0qGIr3OzD8uYxm3v
BL8jIZB0YFK2iJjpBZkd5WfakcyB3eaCCkdoh2RE/gpzuEmcojLp8UhdO0w52NJFulwSVw4nFff4
zHquexPK/FCZm55+D+xteAtrhUbnuCcQGxKtc2ZLJNjMlWp0MWiaXJ+lO2K1ryPmJhqd1R/mySO4
xe6UjOaRqPmXBNxtVZ27J8uDkKELtZvV7DZNZL5nAx653Ihf+QpuOa26xxldIehLrkrBiscFekFi
cWUEH2lfuRS8sOVkKAamJt19lZ7NacIkjE0+7GZMLGbnJLkC6cPbKd1vQvp/YlW+wRY2FTrvEJHw
Am1AaQppiIyuxpGun81EYU9eohJMi/EEO2RmwlW0eGf8gGkrpZ3lEk55ucMjPu9HO+EHEM8gbXFu
VwGGgxyIctSe8XFRQZVho/D8TeHQKRj0DjCt0r7GsxmAFwAlFNnRd14nJ3I6KAYZV79K2rsR5slV
a+L4sFvOlOVAQZF4rQXRUntUD0ONPAGO4aniBq/z0XzAThSiJd1jCySKXtCe5prlDc2TL22NWZj4
ljN17T6ae2Jhg+tuRa9unZUwUKoCb0dg+zhj1dy7bZHvx56Qd1n5579/Wc1r+sKDXc44azPOHGqK
cURibKIH38gnug5p6UUrf/O1WdfMXsruMypOwr4vGZluxhjxG1z+eU3M9FB56y5d+Lg7N6hDmkV8
GtG2hf05+5W6jcYCo9bU4cDFUExkt9rXXEpLyfGHISdQC+e5mJHlzM6M9nNDusugvNRJDlVV0dgM
i+aqwEWZtMuNQ2xZOD7p1nlEYeeSibh0xpGE+2aUqDJNdRHBXAFZcz8Wc7lWMsLH0r4tdFyQN6oR
1nvIBYrD4uK7h9ZHX3Gk72MzyGlzrjDXeRaWF7lylqWjBAoMULawX759BSWcPbaa3IuEDEwc3SRq
PZK/MZf6CS42o3X521ELYakzBBT/JgmaR2sUX1QGOxvR8r7bGRd+sBjJlme8OaWeeO8sReq8LK/x
XjA0Ha1XqZGRom6fqNgew7IlfjW6qrmzDVihjKxMqIYba61PXosMvnKCT1d4aJBWwyrWjhcn2IHF
uzcH6J+59zYGjsBjMJZ7MF13SEEmNgM0d5+G6Hqhc3OUEVUBJaCyNZUbj0c3NOuL2XZbyUXsqmmO
fHvpTTI41a3S41iHY33moYkLHBAwODBhg2rAYPeUGXRQCv8dF7UpeV9YRP+Moj/JKHahdFDSYc7Z
sw/DzRjhtfBipABfe+KYHPmh+jNPqjFvtFoQyrnL1wluazzA6NkA2XZNatymNmdftLL4quuEcV2R
stk1Y16demInV4W/MrBbMnRdRXPVMFCzmc4Wm8FhLazhxI/4thqDJhGxTo7hUgfJYSAZNsCdsMz+
Xs3cyuzzJKLphANMmSBXICNaDEjUtqbFjqgIi3rsTtnOSodLwh9nn8rkkYrobjt5zpE4LT3jjIuH
lMhNNK977kq3TrOo69Eh5EPI/4BOtrGq9rmaOe5lAVNXP/qNXPnH6Z6wad84yLJV4MKM/SDuqu/a
qDJBkJc3zgL5x2Aa2CS4uzyCUpEz6QLW5hIAYt00g3S2kvclNQefUT5gzdjkWROunO5VdBJSUV/b
h03X9yffIkkibQocCq++rvXTOcflW8dciclzcVraNjlmMVMOVB9SSQgSo+CxoFzd10CHdRE4FK3o
bBtcJxY1MeFXEb2yyC/dClzISkN/dD5zJvA70ydjMKnkycEaYRuRyQoC75f+CKbDZYRX0HronOnc
jjmFXRQ68lybGNvm9qFhdblazeARBYmAZp7edMFw8Zd5IxjXoRPnoZNFn846XdARSlzmnBoy0KFI
SL2ztSjHxsTAUu+6kGvjlYss9Ri6qwyPF2UBuO8AegL2dAB8UgydXEea+dlq+qcCA+prHmhcQwZl
nz8gXMQsqlBDM80PdQeh0ULGnReRPFnpaK0qts4Z1ZayTHD/M1yJRjNJjRI6KZC8S2TzSbKiizMz
C6Z5BYgYbpCNpptmuBblgiU/T700HHLFQKSeboYpO9gN9gFVT3cjKH6o+JBT+Zi4mZrFmS3hCdE7
xoPK8K279es7Y06nUI1QWI2UTdHUZFaBCnvIgLVSxcPJZuXAP9Lnkmmiq6vZrlCr043QvFdXk18b
hrZXnB+JaYKFFeBhE94sfO/JvavJsfQpuvwBrX0/MQJTBWLtIAICsZl50u0rQVQ7uyWdn1Jxq0DT
ZiBqZ2uXaWJt03NPYtFvdyY4W4SwbTKRWGoA3ULni/ZTTxLBBbYMCpcZ5r1YnS9bM3JzYLlKU3NZ
RKDDjceoTphaJ+bdZHE2wB0abBi3RRVcd6SGOx/C2zYZVcGfRLAwccxyNLOX15pn0ASZqI8XEgst
ZssdAUZu9QNlMYx3D/5fCjA4YHAp1nY2Mcwa2U+vicGz3yACznUcRuCEm79g4RVLSFuPwxamJSkn
cJWhJCJhayKxbcMmbpMeKR1ccau5xQkA49XTJGP/RUIjuqdHtCcRAA9rJOC3NzxxlroPcyK+LDA3
Mp7raOGEllxFcJN7AMpSk5RhAN10PUMPIBdv3uj7p7IpobkM1T033K2yITIH02HU4SG/JnUhgGcR
eSwPbg/HOVAka/qU1Fw2Y/FOlumA5RZEmNWgMqkaWpM6FbM3PXPDvQ2G0sdBMnqnWc3TXjjdAxkg
mNILVvfeecI/QM90zk099k2BEGvpDtbsnc+Su4Bn9RCrIwNPBws5gKXQYypiM9+Tmm5N3vFsDL+N
pl4by8xFHxD2oonYXQwbGwQm9HL+sjEAZ8/oXqcUCFw5nXzNsOoGpJcMes3g1BlnPPNc54gFdt6U
wLwzXrY2vtC9kHKYap/cmtrp0kr2coZnMyzebVHGl7JgSZe49Mjg0AnRkpEdYtCKiNzHrv1osg+z
7Z1N44AGXgN/04ApWmrnS0bs4KoijjUlGndA17otrY/ZyR9U5WDOrIbnzsUOvlYoRQ0JlIJUBPzv
nrUgJZsSfPp+xJMrbt08/2Z4/mLQhTjW2ccCkA3yoX83RWBK4xlb51JVcEpMdS2g9Z4WwQNvjbvB
rgbatejVq/t2lw+MBhe1Ds+zVA/NWi/UXsVnGZhM44eaAXG1upu+Cp6tGcUzt5iMRbACQhERPAJC
v8ligLzAiydvbDHg4IlXdQYvADPuiOOAuXm8E9kw7ovAwzivMmRvp5u2//wVPgbJPH6wRhMeUYnu
kJYvLYDcJmCmjesPFE4uWdB7opq99dt0KeJOEX2UaXKztg0FQ3PwjdfgusZsLszhnXJfxq8YlFpz
AAWcu1+slI8pdkReGq5vDO4E0TOE961n3AfGSdlULxURWmVVcMl066bWRbrk1guC7mocj2UUOdc6
KFzxoJ0YrVrcRCgGKlEd15JiCqtjf4gJbTgKsINV3AVp9V6aLADj0huM5+AMTj6ENIPdXZBhatiT
29w/tHlzNLMq2wdm9pHPGR2DVqNOvTP+eE3MAosjDx5FuU+pM7kaib/MJSHqshL2dYsfqMxMfqQi
29DY2aZUNxZRwBgpWvfelL+0hFemsoNuVJF65DS/S3kpGF5EYC2CAejUJa9xDKycMEq3hkluIPO5
DbZEwRdvBNZhsnwC2MzD+cKEyVeSuzke1Fxfo0T3meL1UKq6FAkH/KWTd7BmX8cO70TbssZDFETl
VAiOjAV3nUJpCry/tXpQP5DamcBMVg12K6eRDsaBGzl4rBhC4M+miAVG6SbhUH8lYjDNhq897Yn1
UxT1c0sQuEINux4EuQBsOnwLpfo0qLt059zEGza/F1WOiUXmb65sqd1U8aeZYos0wAcOCocHQbau
b8aDcMxbmpMO+CGeLKFuYn8iZr4wk4URiEOoouYr5qTo+e92GXzWOZ2jS3Nn+tkTtb4E2oy2Iv/I
zZnEgLLJzU5EbVwfuHPmwCLi/efV4Cxj4YxMvXwKR7fD+uPnm5px1v9Fx/r/y2Ug6E3/jop2oVzt
s2s+v/9nRetOwG/wTyVN2P9wUKpsNDN6PyzQfv9NSYO6Y0nXEz4UHS2I/XcZzfyHLyQISelLH/u7
TzX6v8loqHL8LihilHxrWe5fZLP/nYxmcer8Fx2N/wS/vyc9U4Dw4bf8H3U0zwK+5vpBQCdCzzmO
TEjXYDQ26V99HBtWM2nYGwF2q5q8MBLszT5WljzZefAFLB1V6Dij0OpLQg7mP3slG0bN1MidDy5z
jLFAXD7H832RHlOf2xwOHxtsFHdwLPaHKre3y/rhWZ/SINM7hhYXIPDBIQoEqT22hQGidf/ZJDhZ
BpaCRXyWb3TlAfg2rnLkikl+t3gGspLJuU1p4fKSrNyacnWTj0fFfwEFC3sHHqp2m5Ufc29vBnsJ
/eahaV8roIIfZfzUwLnx57Mgo1LtiW/bC4oUpFXWy03j3yMucDd2Hd5nMoIYBi2hG1Xp+urORnPv
1AcPDp3hbT2HWgrjoyrOAdGpGHJ+ois5vAUP+BswL/BFHKkfcLVdYYpvPmtWHawf0XDo6QStHXVq
O50rv4qIFPhgYwbibgZw9xOGmk1bHJX5nnvXWZ5srY5tFicNsOCR84+Q8Md+PUUNNNi+Zv4zgmGx
DfthyJ2TTPSojMBpTWf6zTADmQDL6HDd5xRaUQqbyWEfc0/C6edYfGkOE52ecYLUQJKWJnn7teo4
84h3ATDCgx4QhwvkatsP+5SDgXcexQh64DUtvwOb4z6hOY8eAOZwK/z70pjuWuOYri2kdQ81iokL
Zqge6MYasaWAdiOjT3ci5EfGfgUXgxVuX4RnWIj7UlL77QMYUNsOQGImSfHaAZ8uck3S4mHItuNh
sR+nIEFU9Y9dxJhGFWdJqK4a1pOtPYLR2XepqkRaZGIxOuM5GIwrF6vmBB86ih6CgbCZRRq45WCQ
3+AYZcdts6NOv2b+UxAAiXu2pXMZk+Gek37AZSfB1ol8DNTvbu5u/Gy8rGy2CR61CVfz2t41nHUd
md+UpFTaDpHBX4/0nvyMFD94IYRqT1Lrck9zTcowrTsa/d72P5CXSj89MfciLEQ7AK/IRHgeG96D
lTGYRZpahL9XFKE1xbOf89BASsxAX5gwSQaindHEqD4wrs2KdE8FsIrRU5J1OxpNN8zEjkZ66Jrk
YncDHpt1N7jzlkkt8lK+yUn32Ht32Kr9Eo1nBJPWf6FJhyw34/5hToC/QC95WV3k0ZsKl5N49+Po
lojKRqQNDy/vKxaNOSivCxjVhfjs1l9bPLcFv+PCuGzCcZ6HLWPiEpyU35V7R+JtNtAS8cEktgqJ
LkFkhBp0SG3/WpGpJTj1NPU/tnKv4goHbPrq+5TCzcXeS/I9+YpX2P9kklANzBP+hZ0x36XVpwSN
b7ZPA4wijPPw/gjgF8R+p48sP/XNd7J+eUzABexkJ+LRC74K+x6eyMPYaYon+EkeqYbP262fI7xY
BByYyUkKSZcwNz3CII+OzsBWXdhYxS5xxKGoQBxmcgQFc7dYZyI6uO2rDiBmuk/L35GVyDM1cJCS
mnxXlSK0G+eYN1/KszfJCFlCUhcvR5yewSken/WhT9BOYor7zOQSaN+VbhJy0dmtwwq0uThJlosY
dXZc7XOkPC0c4DzrjmmGbGJc03jicsPnLIKicYi69SvDDj94b2uCZwBbK/UyffIJDt/l+rfLxgp+
RhGLXe9xqa0srk5jn0N+WiUMbZfMu7K5fUwRoV+FHcMOIHiUnDZXyztThVPeSrTlaaZV0orolXfq
5dKRxKkacL9y1ELn+iOplOBs5M4khIzuXJ8MTt3zlS/ezDb9xpsIacPwwziYvZNw0hdBbGafxcZ3
kLjXnkPBwmyIa4z3z5hfO0zfwEzcrnAOlUM2H7PKYjwueYbYrIJxB0CSWqQsFIxfEEV9YyuVvexc
GgJwflCw6A9/LIWGQAHSxG0rnxkPYWR0gxRM63zfpiPvhw0MXo0uSiaYb63XVz31si0+eNskduDU
6W+cmcGBpR2Zf8gZFldMo+RKFpHsZxyMKHrRPBypA0gLvERDvRlbzAZzAy4WeXcMYcYS2LoXFCQy
rd4GQCWTCkanh5+VGjgLc2T6C3YbFFkD8oXk31zUEI7c7I8Cl8Qn2BKSrGkf4mjJ1Rs8XUtL3V45
r330PlswJ/0eKsRUXCSVmFc1DsVDMHc/C1gFSgzXJLusywykZgnKI9VRZEnJH/ht+y3S/n5a5Fci
Y3mPzltvOvx6kGL0pMObh9PQmH9mi12vbVkYo+U2MtOw70kgekm8lx0DBjgusCl+Wdxa3Ig0pvop
7bwFSM4ibb0HqDO3gcVinwYgOYp+uLMibwT7QhilWPapwApa4EPdYUEIZboOOy5tz0Cj2lPhLR+0
0n7hzZl3zQqPxRrdTTNiJ+/BEk9Ei/ST0cGZgS/R9OWLisTzauakXFv/Iene+jnjDaB0VaR2dZhN
1mQo1cthYSVxJu5kmUxeW2y6MC9hyKxrDwxs9J+NsfIxMvB+BN109Cz7lCTmcM05XkGNEy+4ZBKa
pbzoEI0ZC2D/3VIvwnyjvlJ8OODaq+w0kGvXg3AY1C/rPCOQ6CG5rayJx4aaU+bnvh6km7aZb5Qe
ruOhb/SwPW/+GrHAdBBnI6rMTN5hNi/1kD7X43r1d3CvR/hD8WkGYHJg4DBMTIglZIpOYYMPGiD0
u6utAL02BURciAg+YxRocQzkOAeEthCk2kzg/7UV2PHPPPcYDbDc0PCI+YDKSNIVnFe0LaHTBgXD
lD+eGq+NleXBCPTyywzRB5Lb5djInJmgv9XR6Lm09oZ8Xr1bZxPbYg/LZXAYiMazzkQB4K07cyLG
iZEij7FUoKEHNy0ui6W64eUYud2awOSKsAzuvKaMbpo0eYLQtbxa6PrWAu8am8wXRitt5TDxwgte
5WliipE0TXDnT/NZu1HmxU5PbuLjuW9vY5PXp+ezgf7HStDK9tvuOAp02lYSYC/5azPBb9Jr4wnC
JvM3vCixiSml1/YURxtVJrju+2pIr31tYum1nQWM7cesDS6ZtrrUeF442iT7UhXv9bpmoYRoRh4D
PjKYSuglw1c8tu8UtFMRh5um1LaaRftrtNGmx3HjB+qXQyZjA23GEQTGq7F+oVjzpkUf8/MF8Xms
ydLite388tWcKVzBFUZQqY7ZJ7H9xCuqNWyMUo+tYysN8NvKy6zNQqO2DZXaQCS0lcjTpiIs14zD
+s8I6xIEIv6d2h8fBu0ubVxOib62JwlUZtA9qHfauuTgYQoyxyNpw9mOJyWkDgL2cpFn5MatQ2sy
7vS1HQryL8kI/fg2eKVmbZoS2j6V4qOq6xtP26rgGCGC1Lt6X+C5SrT5qtU2LOJ0KJ7amtU5Nt9c
F9+msGkOFf6tAh8Xcj5xI2poCOawhXUzxzL+nFwetAVsZTA04Anz8Yb5dY0mM3U3xV/bmDaQ9dpK
VslL/5TmUEVoiYVkiePM1dYzXJTVIcaNJrQrTdvTOiq+rtykG48MCHKL6VBsowjhromuBsCXCUdj
DJTtttDWtwkPXFLbck9T+gOJkJ9e2+S4Dzwl2jjnNlYdmuls3or6p8RyGjYmdOo++vwv7J1JkuRK
dmW3wg3gCwCFQoGpGaz3vnefQNzDPdD3PYa1i+J6yH3xaEiSrMoqETLnnKVkpvwf4W4GvPfuvecq
B1i80gY8eEopATj5Tve7fxm1TQ+fNcE0jHvhCvTLLDiw5+H0hOUDdKE2+uU4/rDC+ocICFH7xwyI
K7DT9kCXeBUAM0VLGvrcxdA2wlgbCv3pW/0xGGqnIY7DeJ6qq8pwXryolwcDCacNzY9UuxS1XXHE
t+j+MTBqK2OCpzHProGP9vTRY3aEmb7PtP3R1kZIWIKphv0zaf2xSYprehCnHYXomFlxUtbaUrni
rcQvdVZ4LS1tugy1/bLvXldtx6y0MVNoi6aBV5OsDsUZ2r659IGj7ZwdVei8q3m7NtrsOeD6pBQ+
PZJFse6TtX8pCg69qZOYOykoimlLRlax3FkK2rhR5ORmDar14va3oc2mM65TV9tPXW1ErXGk9n+s
qXhUa21WXXsHf6zDxVobWYEa2XwPMLcSVbsLtd3Vwfc6aQNsgxPW7aABWFhjfW2SNTvvuDrseF3H
LxlWC7hv9mUKAtRvwiebplTRuZLG3m2c3xFvjH3G7dpoekBGtZmdeE+ZbFwUXGPe1TZeoQ29CGT3
CQ5fpa2+PHZ5A2j7LzbKXaINwQbO4FpbhEFgH5pMfBLMHjqWpC5Mrws7RJ5aXwl1UpFW19ehZFWE
20GbXZmdI3d8h33gczCQ72PEtsVL6cME0LVNBKSWsYVgNyZ7bmzEbAFJE8FA36MWqsffyj4IStYe
2xez9DrwsPhr+qV4TASma6vgIFAgwG2KpD/g0r7NbbLcXnVfaIdE37H68HC/MjnRblNK/XjKQFFr
RmgNNKIQUb54TnbrDNzSvZl6DsONu8B0G/9KerU+mU8PE2TaA2JEulf0E89WvYINnOQNlve9NyTE
UlprYLwiwVpw9+04jSAazkC3SsKjQ4JkK3DFn7DdbIQdmfd12Na8QJkzzaneYXeMzpRO03AzqU8n
vIX39wQeRF4QwmHnhr+TVJclZ7H34HCnBZYeksyB0pUKmxl+EEfDzwn64TCYLKTUvhu7o1mal74w
o2PP+XJjDOImF+NZKSyJ1jRexGryJ10yzI6SCFFD0GbEQtudnNoO97lp9oELJXLsWk4pY/lJqwMS
vjSIeI0X7P/rtqQ4B6Qc6FyqJpFE5x8LuOwZcj/XSX52u6xuCaI3GKGaCe1/dEEQATwPUprbCg/P
ZTcCY1v8FqSrT9ohVzQbrKMnL+nK8u+9D9E7A4C8W9KwB4hq8W0N12c/Tb2NoRL6WbVF05por85Z
7eTYPEaV+70WznfshR9Ltxj7TuHMamFY1a5/LNIKe1UyIqsMNK9YIZ32TeLa+OTp0OKbeqxphjzi
00CIIh0LLcPMhqsOty0OGvc7cwyax3JzOJoV+06fctj1cfkyCx7MDP5A2j2kLf7RynDhsnmSNJZB
2kRrpSQyX6reJWYtanU1ec3nlGYnNX+GffzDKxpsMg7P2BytfQs4McKsT76WddEaWNYXjuMb1c+Y
X+rxCkLerIQuJfIlr1by5Mrg2WBQeUf+YljguC0RqYQmoldXzestKnZxIeGr8bNYr6jR9c/tD0Pp
N69QTnk4+rad5GUxg7rrfYaedZ0SgiRkDD3l/mJyZuZQgN+sIT1T/YOaNoLV5eoSJ1zA2mx6w6ay
ssJiKjJY1RZDP1vBDNLlAXbAb/mL48M79MJ+71IlqeuCrbsKDCA1gmltELbJvfk1Tbu7sZUeG42e
EUzAkJpmZjzOcHrTQX4WyUjRD1KzyXSCYOjpWkvsegzOF4lzZIvLieohjt/GkNmb2mMuqjU7bi2y
B9urv+GfQkwQINPSpciu+HbWjBpqRqxdSffMvUFQabytDF5shvKLTZIBNFRhYJkp9xjoCyMKW4DS
hqObKy36bkml1sLxDNoNj0crmnm0rMC1DJP5fXWdmwyn34ydDFZMvLOLOQ1gyWanBmoaDNz8YE+0
NeQtKoPpY/rAoM4awgvIdzl6df1rkaS7NVmyi50u+T6qZ+NuUDGXL3N9Y2unHl3z/0KX6J9YkUza
5ntKZbUzre1cDV5gvwKFTgKZ+9C+SotTBmHDNgb1lC1lUOTMHJLz5OCQYRvS8FzEgJfNlBeadMk2
eWhToagqhFCV8nQZyDfZXxEOnlAKqExNTdZUbhX5K4SZ+T5JpuNE/H5LPprSt8RpNquqP5paISGW
DdfOTP5Ek/uhF7K6chNGKoyasVWg28vs6prDjWCSpIG9EvLX4r+nor2xB3YQoCMdg6v9xML4x9qc
BWJkTZoNBnhT8WPsbbg6BccRSohpklpoVlbcFb0Yb44Xx68DN/kgcgu843LBO22c1tZ/MESwyuRg
8kE9CDUZRGCzq1qfQGnckNsl955pmqg2NJUxHFi0lmZTA759wbg85GCiwL2lMRnwpVE/MwdsVnvm
KKvQ2R3dnvI853xM1hQqcgfSDKm1l/e9+Cbe+BvYtr8fCxcXf/aLsZ+R0YedzpklCTEiUiDIlDxC
NOE2hyky34FNqwilmPtYiZB3C8wqz2I9FCgNZHGoucBkcY4iPI28XgVhWsXdKSqN/SK4+gjbPJhV
Z930sBTWkSJeK4K8WK2CkMvM46C4k9GbmrprguMXPlVN2jwb4W8m0jthF48SyHRA9RS4wFzuUpk+
D5J9q62Tn3Kp32wuLPhZBmDUliUvsQE01h/X/RLDyUmS2j6ahsB4tKnc4qKqJguwusMksGuI1j55
k17T4JqPcohA1cQ1Oq+365QF+gNm+Bp9NhhhCHq7JYT8+LkcuuPQDneVV1yMdviObMxXVJQFVUpa
34OrLb+92vi0aqH2Y5L+lilm1dE2jW3tZOmuwo9+xZR8DdTWvUFFPsmIILux4paEk0IXlYMXqnGZ
4jHjXlPnsvNh/F11rA4YRN8p9Xub7Sbdu+xX8RA9dr7Z77P5wbdoF13t4TdRUnbmDGY5DXBQTfiw
5YaT7vDoMSi4J0+p/kRua+X3xL98fpjBvjKppukUaI9GJObT0tNLoBuQoi8rDYGsakgA2HTxuWpZ
YFLHnuLUMc+e4nRh5M0PRfjeO7CKAT14Zn1K4Eo4hXuII/dU1f6Fuq5600f12eCkkRvVmYjotiFq
OfHZirgbGJC4sju/aLeDS4YE4qagXJ1DjreGx3bIjqNfvDcwxZI5uixr9k5qZzsa877y3lsbHZ3C
3LMv4q/MYP38RbHupU7um3dZR3eW9RqJD75x52kB9wshAXrVhijYmaK3G8K95JnbL7eUnx0i0PQ6
tDG3/mF8hmV3PXk8sT1d88UfEarkMBGja/gpDM18Jbv2gjU0c3IWCZsHVLhVg3mY++jBtXai9Pdc
A7jbSM4mRW7dk0L8aEdn5+GJQiv2uWLJuQtKlmFfd2W5tA9uh/AS5sAek+JxQgxRw+9IUM4z+mJh
+kmCybdObpoe8WG9yjr+drL5ZuAnI1T0XtUZcjM/PKzZsZqfoi47l1lgNs3dYI/ftvVsUQbB04T6
6GyXZnw9ceg67sNiRlcd3+DY8G6G8mZZnPZ/6lP+6b+ZiLAtKf3/OhHxr/88Jf/yv7F+tuvy/yYj
/v0f8jc91/rLcz1BOkK6lrT/dKX8LRnh/6Us0EGeTz239X8KutZfQjJd+bQruCbvLv5EfxN0pfkX
/3/XofUSMVfHLf4hQZdShr8TdG3hU9XiuI5nkrwXzt8FI7ocFXSN4BWlNSnhNTtNU3cWnuHsMogR
4AD8JzVQbpJk6oXq5/dlWs1Dn8wXPOSgT/ppV8WFfjOHuFSb/jxy21YRGuCwAvCMAZ/WVjZrG6fH
zFf8wOJgr77ITFLX2nr9vjuWQ1gACoNlxV2MeZ9SDM6cPBAXQIeYrTi70W8wDXDq5cIByOL0Li3b
5CDiXgtZXCdiuSyL/RzPnHHaoSuCAWOz18ZPS59+hTLG0mWG3TGxOi6KcEYliBqoQd4unjifzWX4
G6txEsxp912o+9Fwi3NC4pzWF5NVYCwuDMHo1HgxkHnswB2FzXMVP378QLyU49X6WooWf7gBU5+7
Sgkc7lTSEyASH4zBbJnbgbfsbKZQv9MOP3veXWYHCbzL1M0ShW+URi9nB/8IP3v/UpYz4JNwfUzT
6ioq0/feA3s1h7KgI2rbVBB+eIrBWvBvioheuIRWiTNvS1ZmZjsO8DGEM977qJsOmz9VAdTD6/yI
4ZoPoluLI7nIp2E0vwzpTWS7eJOFhcbZyPZkK/+zzrqVZdo+zQbKshHxeIuTGR8c8MbCX38wxEF9
RodIaSW/yBYcHFRzbMRsG1kob6e4+VTVCNeiBmWkJNeUwg/33rnvuXMVXMPlpL5xlvtb5cmRgYwP
FJGW3VzN55bqAsk0valtOpY93vBzIjr+5YojOBbzUG+1KettovfcRG+8RtuGbNq6sLX3HpZkSINJ
A7hyNuVQr8zobE9OrVfGz0rTXKIpic8ebGEyp+A547U+qLIz7zOJCpbHwwnFBlfCCPXE0St7q5d3
TPUj9yYzMBN/OBIC8YNx9lG2XXnT60y9QRBmjqp0H+Uw7anDerA0oybDIXzVxvi0MyGaYJIhV1Gr
uJ0bcTGt7J7nBpCW0NmKFTnDLPN8C9DuqtNHCqZI0HR+cx8PxY/b0EfOPSPXh41Y+TR6F+O0Hbh6
wL+BKoIzKLBl/yL5tTCk8+HrysYMFhiuwSDzi8FRm2DQvlXhu2sDCfJUBTteWB+txwg6lN57MeHu
qOrlnQxWdl7i6khwysI1vfKA8MfzFL0VDipOZufXbILTBogM1vfPKGQOjmai4yDbebOXL4YOlZds
rEc3LK6q3r/jdwUCSEfQc7LoeGJ9BpnkNtcx9Yy8etiix0YeipeOstc61O6Sbk90zL3QgXeYFj36
I/3hC/4+wiaMFuTjXSMHSqsj8xbZ+VCH6CeEyljH6jGj/GAT/gj/BO5XiojtDHRIFr7GqU0/R6zu
Rh3TX3VgPya5v46/CbaYx6Qu20CQW0VWgD03nKWdYPOkBZ61rv2cIgVNCltanY3uphTGDRN/yVT+
5Kc2ayPmz8kxAhcGGoh4nmmYx/RUOe59F21iBR+wbRwqWUq29S7RSwTHQQtfKs5z6D8WtBBzZY6P
NTeqK1dWztEVu5a90IhB+8AqFQskZLdjqKIOEQRSxpUz50bCQ4DvFo2eC9ZCihez7TC2P6OXvqRs
ZIfZzH5XsQYaKdot0X1QZfDEdOPvQXtjECsulkifufP1m9VPf6XZRGBjaF/JyJukMgAcyaL29gal
QDYVgTuLncq1MJAmPKaKBTQlUzVamXufV53PHz40Atpp6ViaPyJUY6q1LHh/7JWmk6otlUtWHd0O
bvYwWlyUe6en79Xm59aANlY+OosevWsvcs+dXDal4wwYGHusCn/+O3h27ln2aj7wsHhXcIKJRX2t
g+mdR25QWRNjIU3S7zUWJIjk9LEkdw7v9Y2T0/tETG+3KozxDQPtJs0GtooUIJOCJDfm12JU1s42
EK3KXpkH1ba8UdB4aDPCE0yMz4mWX2aZRlcclJcb6Llbp3BgsMa0FaS0wMAfNgKzH++n2DtMpnyp
B0AOc2nIXQwXyKcKedc3gDWLlabrBZBlO3vBVDMolvxICGDDs0ps1rVIcw2deQhk5ZFlAEHmKqo7
YhyqZB4/y5ES70GmD5OhXcizYJAP5Rll4bsvXUHrHgJ33yVbP/HPmcVkHTlclOMHvzDpdbWHiPsn
/nqOaCfV8b7C6rwb+8/UjUg0rj0udB4FeGvGeOeaebvNLLWCeeNw4oI76l1MuoomK3KF2F9qeJjg
YulhgM/UcObdRJZ3msBMwW+Eychzlx2qBXHlN53JGxuCPnvHsdcUUy77JyhW91Frjic6kMKA0B+A
na7YpTngSYCV7zzwPD7hC2d932eQZvCoZ+56CWEed7XRlCzsj+kax0ErC7rlu/mKPOiDU5FDym0+
n9EyW9sIl/QplcQEC/pG6GbZxpPxienpWkadB0Oo0HR/CjO8OuR2+Z5TwwbNtt7xvLvPcuNlGegR
AyFEvEyDEJe5uFHpyAe+SOXO68qXycSspMxPsiLJHhxoBVvQ63iKw3AFsWBFAaspvm6TKvLlugVE
F4Y41hJqpA+1Ky9LHIOf5JiVufZ0JaYJycgyz/mXAkLgt8uhcUG9OVA/3bh4b8cIBXYWl7oyEOTy
8MpvHEJ5oSN32p4WIXn3hPq2jUndb27AE7Wzu252rkDg8tloO+yv/toeBpJ+q6x5LMxcQbz1iuZy
/aBbinNMuCNIK86ADhKCiizn0kS/TNOAycWNiHvhcJhbDOGC/oRAuOMnIxP9RwnBuHAw4+2UcYw0
ZXLjRc2plLoLPAfiWGu3sjMgHqzjc4N/zug56lpwtviQt9scjB1wCoIli7m6GzU4j3xfyjN/LuTv
JZDxsGx8LrE4x7GmdXhdGRQZQy2wHtwuV81G5/S0duooZaXOqvYcInUJF68WJhoPJZDbiJT9BVkV
O19Zq2CAZ92mimpM/CPcW2ilK1fAUxTn4ZjyM46iYWzgb0ZonQFsudTY7D1EavZ+ijmMaTd2XLh9
w7mzM/EjNDlJrN2vagGR1CzMCiY2atJTdzmzwKkeu2VDuuCQSE2BPqaQQMjEhIxO8V2D9X2b07lA
8C/lZEXDjJG4COgtR28CFJE0xQHUIuWbCRAQ0dV3KSxmcyqAlcmYs3RL5Qkpo7UGO5fYTolfPfqV
psODr8UeY5J3Az93ArW8Y21gFI8Fv4pdW5l0mSD5NP0Ub4WwDswGPD7D7sEoJltP6OG2Eo8cPzGa
2eWPVeOvmobIYUikNyyhMKxfuXHETn7sC1xpvGF/yYLK0X4Z7oR5W4NX3Qmjuu9pL9o6MP+lAMQk
M3R+kX554/g1z9Ri2c2xyuXW+VW7SNWL9hepyn1x5hVHRX1joP/neDmxiV3UtDxMVYuWXWQfXN1v
hXXdM5J5PdYOYHJ4ETNmvNKkuMK2qJGNLb4h2WtIdYcVchLlLWXuExF92RN/sxGWkV0/9NV0M80j
Ck9onSRnK459AGHt3J92EsxtiFTFYHzt8TE+4fJ9lLGTPlX5G4c/Qj2xlVxP3SW1at7ZPjVlBQWv
03Ll1ARNcc845GRJZCwNRhp3tFkQKJ8U63rdhXyYGzrQaVbpSR41DfU4PNCnSGrK3LQ3yWZvU9X6
F65JNXoVFD3JBmL0JDtJCGXezF0EzCbxRB5YccUbTaztDTjxGZIME/NCrC/M+grB3EovjYU3pOpo
p4qzz6HzT/Mc+4FX8zcuZrqXTRNUyJipbWF2j2lb8ZqvbYoYV469epWgHRpQqk2vQpp4hE9New9b
jCnDYxubm/1CqQ/QmJm73kIw0LutqgGSSLi8kebBagRpXKSUwbQdSqnwks/VdKgWCNv3AT8xOQDp
7eNp611b9X1KVgXPUIcn89iJY2mfGZu5ww8FvreYH4Aa9eF0Mc5l3v/irJS5Of2V2fBUG8wGTVdi
OmHbxwZEUagJxbExGZ/CebRYRel+gXzw6JJZ4FE3bilWoODFKPamxfNq0ZE4o3diqIHIZKoTZ5ln
2LZ45GBqHTiX8dYighHftuKG+mck4YgcjHSsZ4JPpioOjhGic3uCJ1xLEYTgLl2kT7Iuhm2eAydT
nf8givYaQYNohaEUmq58ydz6E1nvTS24c8NRMcvmFb4OCyuA6oqtNVHT0lZZSKmIe+tMFQzgAlzJ
bP+YNA1vfXA9myLuwQ2uC4FrTrx4/PgJY5+oCQgyGPLWhNiFjQfFBeGD+UDOBWE4d9d4YExxLwAb
a5ydr/83S4HSw3m1kfw3rmcbW4cUY9p3XzZ1kWXJKIIujJ8HpZPE8wDKRv2oyA1U2fBIrHMRqLTJ
z8l4tha9u/mAudmfMczFxY4alZeCZIY0F7HLXYsFz8dn6Vk7j+a9vWFH3tHKBmYIt38Ha7Q1nNI4
8PP8tDMcsu0AQNGDvmjkxo9vEN+MovZpkfKLLjfkENf68FJFXuYcehXmwMEAqkR/4kBjxAa419vc
UlhBIDs5ZLH7K2rBxbtOCmsd8FyDoT13CSMBU0iPS8YTdVqOBRN9QUwZS+ddjLK0c7rw1XKZ6IuM
q4abEWnqG3VOQzI9Kz53s0AtB6958moe7KklNUW2IDKN6w1zGYShAteKwSp7JtkB4YhVX43svDPm
+LSiFaPOw+e4drWlyuh2/8NJ+UeugiQh/ouEx/Xnv/4vYlr/H1bKn4sg/4D/uAg6AoOK74MjUVLp
vMZ/XARNaCi275HwUAA2ucb9OyvF/ItCHFeaUgl6BR2XMub/DHlYGJlc7nf6iviPBDxsyT/m/ypV
th2bm6QLpsW2Tc8SfxfwAHHo2ZNBgg/TRWD7i4evwP5l9srlyKK05JyAs2XEpKTLQP5Of8WzcV9W
+SMu5tc1nPDK5cMvPo3VrgeeUvfymI98I1o/A3sIwU5Wt7Zo+wAoRnf0XXdnzyCN6viT6IWCHlte
Ser5YEjCnOowAWBOxLwCk21TMBzguHdJky00Bg3WdWSuxnlwjOeVtQzVC2PfNL4R682v6vjZpFBx
OxSY8a3HdRmp5auAH8GcgvCi+HPWHdV9bAxrngfA5HCz17z+M9JjbUzALgmtd7tdaHgvP/DFKvVd
zi2oUlJk+LK2I5p0bQznPiMbV83lR+rR41VY796cZoewgZWJpUfsGpk8jOK1MvPj2iTZVUvOYAh3
lsOCl5mdFmhoaJiwVFvvZdvfOpnz0lkc68ZEYEZgAxRVMBMPX8fks6FZ2uIlzk/Ppp5OpjtRjQfb
Snh4ugMZR8u8GRdvDPgsRfin6p05OBXW0vK2xQKHf+9l6WV9VhP/IXSns+VOYA0YK4eIyXaV4V0q
S7Qlijp4UtO8Zs3ZI5s0baQ1bdn9c8gIvHF5EW78PHtrKgzCVNxhKtr7AdVJLY7p/dDSudBlDe+v
hThzQePkmCdXbsLevPLj2ljtjLIH334vb71y1NhSziF2Y1NixivNd4y7fFleI9nRPVLFF4oGSv59
TrOzhztXMboNPgIeBI8gDSkg8CxG9xHNCFoYR+uZMvtJW+Y6G1HOfcGaTh9jgrG0eGsK/rSjyb/J
WdML1+IHSo92fPPYGrv5d7lkN37hNxu7WG5GWcRB0qaHuba+ZFQV3LXS09BqwATaTdgJCeA2o4mq
dG/NJH9Rjwv0kiN1efBZ0tM0ks/xyMXXc3+35m6998gNC2DqiNIrU4EhQdQRhWnS24mtH9x99DSK
7NCPo7iR9H+4tk0uWtMizLjB5Q6m02rS31aVHbvuJc/qDxX3MXMdQiei1gZ4jeOr91pw/m2i3gny
mIHO0kjMQfjH0LYgbmJxtYFoWMREKGvEphr10dnvnL07yEeKjblQcNClfjQoXQ5IZWPs0Jo/3AzR
b57mq77PYdcNvY00OV/Zaof0OOw9D38Gfe1vtWUEQ8oNY+7H59TMGBTI2AQGz6HNMC40C01A00zt
3DVVuefa/p1aCsewp+y902fnrCVbahULghngDb+fnwZIInuPfOvGE9YltyWkwgWYjtCVM4qqmsXE
lBUBzbWeE08nGYhjBogyYFkW7BQeZHYCGsapx2ZvUb5oCPMrIq+ThOpdOki6o0fMdfReTAOpuYbD
BquyiM9uGZSVC3tP/93bqnupKx9yB5kJI4KnhIsmxf2uYKquHi3Xvh4Mm2fZQMOna7afks+hiHIk
BsFQIfKeLZNcWS3YcyL6kLT9Qrwu2ozBJ3jW5oxeuzTwZPFLM9Jtwq/QwAZOumt9G7W5I9Y2Dybj
HIcn1o8SD0iBFwTOfbjpDG4nLj4RC78I3CS65rSFxNJmkpYfQ6rtJUIbTTrPjXdZaHLLBo+c5vKG
uWEKPBYsDktYVSZtWkm1faXzmpajHrm+ISqT3aRtLil+F1sbXwwcMLCxXxU2AhRszDEjLplO22UM
bZxptIVm1GaaTNtqMm2wybXVRuC54aaZPTS4cBptx4lGjDkOt8pJW3X8Fe8Bu/clN1MJBAVDj6Wt
PdkUPQ+h7RyNyPv0wXiL9snRZqDVDBJtDpq0TSjj2Uzr7mujDUQTHw7ojNUbB+UC8IwhtzRtvWP9
MQ5sCM4lw4s0a1PSrO1JUZv88rRhCSc22se8vOVzPW1WMk1/zE3a5hQb2dnviXvnQ4QRhjC4JSgB
GuGKBLNHpIdP767X1ik0N8EvHTsVL9vv7mfSJqta261WkfXbcW0KCE3zbatNWau2Z43aqJVoyxYo
Ag8HV6OtXLh0wX1rexeP81LbvYxhvW8i1N+5RpBuYrPjbE9hraHh4a1t7c0WwEM2FSc7z37G6IvX
0mnGYVZqq1mtTWfRnL2kNiQWY8XxpxK1j2SIYSnXfDN6TcwqfYy1jc3AzwZQ/iaLpYM3SbFmYaoK
atxvvbbBMXlfUSxODXpXJgFdWNowp3DOqT8WOodt2ta2OqsJ3XODgwckVNvR2mQchbbh9fpu1+BN
TXDomdqph2PPxbnnagufjZcv0aa+1Sqx90X4yIEWPdsuRN5VmwC5/ZK0i5DJ3uGgk6PJ3UtMGyYJ
AGgqjUE5WBfmBPdog92Ms3c9R1zgTYygYKkpu5x4XOfalkgal1FEWxVtrX443YQnw6aos+9MLFfS
BJVvncBk4gSv1GfVNph89bKrFTSCsVMwIqqBO3lytMoWKfOBEbBjJZI82rhlpbZ7Gmk88Fv0p5az
lR/jaW8yPBFkF+ikWG8KuVBvrzU+SkUXrfnNkXYKOpRN9cVVJ+fHtu9Id5ce78UJxVDLhs2i3jol
3Rufp5ozNxdHgD9atOI4csp1tAbZIg1t2qber2YznuoOHhw1regO9adAwqyQMpV1P6fTYTFH++hK
ilMyAZXYhm7bIoP6Wg9NtTI6aY2UarIFybSVvDvzHpfxTLrUMkDq+PN6jRnJ2y4rbWzkgI8h3XS4
ZaIvKMSPCCnbRuu0fobEQPT/OUlnqt3za7N3rskYckdUfLdjlzhstMCD6C2K9kZ28gpRuNTqMPTS
raP14tAxqEbSGnJ/nLSinDck/qEpX3yw/lb6AzQPDTSPUaF7FskB2hz9ndmBmBnyBZo1BjSt0RTX
jaBndVX99zyMlwY98ACp5b2RzouYG1AglYKex4ChCEfvJqM5L4mOqmH60ftWojevhhWM9mWb5yqt
1Ynez9gvPb2vsX13Z0fvcLj0NAMOmwjvhZ1h0RdCoJLn4GKeKCyjUUXvgxmLoaE3RMWqWOqd0dbb
o2SNTPQ+mbFYZnrDHLAgsdoyaP6yTT891h622SSm+4jlFPc9W6reV3MWV6k32EXvsiZL7ai325w1
F2m73xp68zWnc2Z7Z6I2HzHQLyZC+RWzKkMA4v1hxL+z2jrKNIW3TyxlE/vFZ1qNxkHwrPT17o26
ht2QbdzXezk/emuHRlrojd3Vu3vJEo/U++Kw1OPrT5hpmFDqni+FK86evgBwbbUDT18FEHaCVJ8J
9L2g43DQ6wtCpW8JgqNCxnFBcmRo8NqSFRE7c54BGTbeTmrGNoXYu4HWF7RpXbrSyV0j+NAp/b91
MJ/Cocw4WHHlaPS9o9OXD44iAcYjUmX6KlLq84jSAp0Bgcwvfio3SvZS31IkR5VOX1eAypI/5eDS
68uLo28wxp9rTEwtw9xSr1aVn4gML/wi1Eb0fDhhec27wqIhkNs6/qn+Cf16IRvNoV5hgqDFKAMG
SWsuaUQar4OZlxPyItybMbR1hJnreQqZvZwxZC/uSOajPeIgxd4dtRRVYlMaUYN2dk7JUCSQgxzK
9MCSrWCceP/5dn5JOnhl/QIyawjX3zHq1l61buD0vNHsjnd7GYNVAcWpeLeSFe9xVoqSWqN8ovRB
Y8l6wDNbxleBxaorCWqB26Ol81hEHWyO5jnq5AS2WyeAb6x0QkEtbZRXKLtUdLsB9D+1XSg1I4PK
NcOm9qGwqhqOIedJWazP5ajDQs19UkS03dAIfHqcOZlzU26W7dhDF4ppjzRqGz/cIGkB6ZgBF56i
0ikrwvj19YD3nIlp+L2WzcHmCxdUxoSYwHIB5t1z6AD1SOMP2WubWYQSsCtGi/6rJ3Ara/SRcUHz
6IeHzEeZn/TPvQyJz08lFaL4pY/mZNx5FI/sbNN9TFx1KFxXXMUeejvFTiQOk37nZiClCBQ0lsPO
YvL1tlD/+Gd0H4xnDyJHxA0XkB5FYUE88sInBcOOiEH2Cw36w8+HkmIyNhHaZPG1RhRJTLUk0I0h
HE3C5fLO0bWI1CGs+OWPznA0RzjlKZnrue6upwgplT71dhOFuA+cHj9F/w6Y6c5JxuYUzyHAMM6Z
NUmiLR5qKO504ASyp7NxcYons6FOvMVZ5xHODwqTFZ/yAHplMihp+HLurEacGo+dHSBl3AAABMqE
xQIHMHQDyqTIseDYYXBvTHhdvcQwHhmM84Lz9bBiaOEOB9CFVErOqY7C8lOTze/+KqJDa5nxOTtZ
7nh0SmTJOdlB9po/pbc8JTOx+zAp6E/GbzvBs7OnmjGbIlO3B4hoLsOu4YvHjZxJmGKueF+8TeY4
I8+gws8eEbrsNs550XQ2AaQIa2pk3JI0SA58cPJNl/c1Eb/p1lmwutgFQwVPkk0ajjxMs+oaOs5z
19VsFRNf42Zpzk4qjl0Pg2Y1pg1CH4uIC1OQ6yyL4jiCsOHXqFXdq95030ebwY0FTW1lWj+GvbyN
+tgJ+N2pbZb2QRpNivEbZP64jwpxXirHvoGMz2srIbrGLoXM3P7u0vjXLEzq5SeEJEyEzWyGwLYn
4mOZYiWebpccCgWWc+h8VP1lIcUtPgrNAi6GPUHweh0iMNTufdpSeZosSNc54QvCmi3A1yUmepOP
FJnYHCEFKQSrpFKZWP6c4K8so/yVFOmP6YBykGqie3UdKBiJKC/ObW46zeTu15UBZBQ9dnMCMR3b
xRGZnJpBlESpd6+y825bnzR5loiHKE5pS6lPYpheKwceajiSgoKWtpuJXPJyn6tLFhhGhc0VekAP
JJ0qrAd/ItMcJhOfNI/HRsibvl4LE4OLfbA7HmTsqDMhK1Fj4Rm/zCZ5kJa4s6suD1aikNbc1qDD
eIy0M9J87AzXS5KEJz9JaGQsn+lheETuv5bDin2VXkhfPtIj4oC5Bb7pk4qrKmOXYtvAIBrvIndy
DrSG3K8WsLw4oWGeR4YYXN5cXzM37kNXVgCgJvr0xhhgAETXEhHumAwNpNzukBY8q2fb9Q6NlKQ0
+n/j7nyWEzeCMP4ue0fRaDTS6LB7WHtjKDsux+WNq3KhtECQsMQfGQzotlXJSySPkUdI/F75jQAv
wuDF1kWVi6t2JTSj1kx3T/fXX4O/z51hjls2dnjrX0RCNV4bcP0nuNCiVmP8OUkWaSvx+BVcTrA7
0btU3s+pJ/PPoIhD/eek8G2fY0MupucC7tDlQwoBKC1LAKkvLoJ+QisM9VuanwNJ+hwQiI+BxsAm
H5DF0RQveyzKUTSYn0D91QCi4d03kzQAkzqdnc8FRfT9gTc5lZR2aO3e2jl78244eSDl1wF+hBVV
k8u5ILtEYfNNJLVschyiApV+qvN27OF/ER7JUhqaeDhwfn4/Ps2Wc3KQcJuO5xOPTPxd6NLgBxxB
/kX34XNSenED+6VDauIB92cJAloJxZktzu9wtlJAg/SdmlwBuHU/Ku1SFCkuOLXpH2WCX9nIWDw4
+LMod0/ziQo9CgE+zk3Lmom6juZ2Rpo+BjRPvjQGm3eyoGXNCb3LYb2j/gLCwymss81GY9mLZHZL
BcEZdSDXC8g5qJqyTxbuFeGYhza1/0HK8p21I0U8cdG8123MaQZhYwQubCicZl+RQ/NBbg8Hmo5f
9P5KAM+cwQjCqgd8t0gfruSdM7lqwG4j3ShrpUSvQIPPzpL+w6WYUDU5GS0z8E/tllbjzkKri8YS
czKIAPsPZjC0JJSxDPLMkNXSlHAIOAWngmzCnYCCsE9n7mTW+p/lDn5YUYmfhtPw03AaT5c/z3rZ
8rqHTzV9YkgyVwuG8ZvR227aROb3P6iEUe6MZsOpmUE/Hg1JHBSTanXhKg/IFpQSEcWUivm+9IQk
5LVm3d77d8qxBNFfTwtaB0lfmwcmFHivL4vAMuhilIrnAgG0HTIAjLcloUMyePn1VsJ8+Z7SC4Td
NB5CZDAl3jIticAmn+LZq3l9+3AH5LDzmJIcOBkHAi4QX3oSWquSHGDbsgMf7ldH2r5wCjHVUA4q
8I9bD4flICyPbI8PRT8W2mDRS3Iw6wEWMuEhC2ko+eu6HirLAeI1TfILH5Tv7tuyvB6EsmBd8zR9
UQVJsMBblQnUb184VdeDtGyf+oP1pjB1CdvqQVuuhpfMVQpaOZvWDjVVD7uMfK9WD9KCetpVNsIw
SVHNi27JwXEsMrgwidKsz9SMrFZf/VbDbtr61WJwLaEkQlBrOZAw3hKD8OnTQVcPT1Kvgn7QXK6h
lvTsI63mYS3pWODaFHtfKN8htIxgy3JgkUgy+pimADrG1S6s33pYaa0KVlNaWrk2UpB06TSFSyU5
OHBRSmXDQ4mOkD7kEzVdD3ZVLYkXRXEWCD5gFx5UWGX1gLVgR0CyStNUnz9rr61u64ECs6pywE3C
CCAGiZpwfIne3d4XHt6DIBbqKQfgWmFU66YfAO+5orLVFBaAGZA7vnGUqKgry8GYC5sbOLMSY3CU
rOG+KORQWT/Yluf6UM4qEp5aBXJnX/h0g0IE/MGvrqvZZN9W3RY25gKCHMVygKLD8XbMhbaM3vBp
Zs1Jy0C3aqkmC1pituvbzYXp44V+1HQyVRovYveQhRb1bWF7WnMJxFs9DxfPa4Jf7UbZlnGTHLQg
B2tTBlxSk5hNYvrg+gJ8C6DTdVQPGxBj1fWAUnBteJ4K5OPO6QI5OKwH8ACFcniVuTjCtj6Fck6i
OOkWQZy4d78v1nPohs1eeH59J0ZTuvFmOe6txl4Fcsy/P5RczSK+snVxE28pxln/fP2Cz4cujbV5
q81/NuNeFmadyHSlJrC1nuZlmBIKuph96e2Bq24M4rf5vH9Xmu2Wcnzp8d9pHFjMx7zb255+BKF6
xRGOLPOvOMoRsOGKIzx+/efvbr6fd55za9XP/Phn8u8fB2gQsKNVH386Soajx78Oj4ErVXUMNgJV
enFv86Qi0roKM3JQqPr025iujweR4cXZtOoQ57NBSDteGgKP0hH1O3tfBR+36jg/hfloHvc6+wfA
elcdgF2dhAfmj82s+vjbMEvjx9+NpNIwB4e8/0Vwx6qOdPXChzClABX39K9hJxp1hzHL6vAH/+7m
3mdSnmL9zw3NJoa/72dlK2ru6CS9MPvwHwAAAP//</cx:binary>
              </cx:geoCache>
            </cx:geography>
          </cx:layoutPr>
        </cx:series>
      </cx:plotAreaRegion>
    </cx:plotArea>
    <cx:legend pos="r" align="min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pl-PL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iagrams/_rels/data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iagram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3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0_3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B0579EA1-A493-4150-B536-A1F7B4D76392}" type="doc">
      <dgm:prSet loTypeId="urn:microsoft.com/office/officeart/2008/layout/LinedList" loCatId="list" qsTypeId="urn:microsoft.com/office/officeart/2005/8/quickstyle/simple1" qsCatId="simple" csTypeId="urn:microsoft.com/office/officeart/2005/8/colors/accent0_3" csCatId="mainScheme" phldr="1"/>
      <dgm:spPr/>
      <dgm:t>
        <a:bodyPr/>
        <a:lstStyle/>
        <a:p>
          <a:endParaRPr lang="pl-PL"/>
        </a:p>
      </dgm:t>
    </dgm:pt>
    <dgm:pt modelId="{1CB6C32B-88F2-46AB-8B22-450406E7A737}">
      <dgm:prSet phldrT="[Tekst]"/>
      <dgm:spPr/>
      <dgm:t>
        <a:bodyPr/>
        <a:lstStyle/>
        <a:p>
          <a:r>
            <a:rPr lang="pl-PL"/>
            <a:t>Lista instalacji </a:t>
          </a:r>
        </a:p>
      </dgm:t>
    </dgm:pt>
    <dgm:pt modelId="{D19B140D-806B-4666-A066-08C036139E52}" type="parTrans" cxnId="{EE9356D5-0CA7-4611-85AB-37A4796FD3F2}">
      <dgm:prSet/>
      <dgm:spPr/>
      <dgm:t>
        <a:bodyPr/>
        <a:lstStyle/>
        <a:p>
          <a:endParaRPr lang="pl-PL"/>
        </a:p>
      </dgm:t>
    </dgm:pt>
    <dgm:pt modelId="{DC6C7C4D-5E44-4BA5-B3C9-FC83B4687FD8}" type="sibTrans" cxnId="{EE9356D5-0CA7-4611-85AB-37A4796FD3F2}">
      <dgm:prSet/>
      <dgm:spPr/>
      <dgm:t>
        <a:bodyPr/>
        <a:lstStyle/>
        <a:p>
          <a:endParaRPr lang="pl-PL"/>
        </a:p>
      </dgm:t>
    </dgm:pt>
    <dgm:pt modelId="{F8A95D65-6CCA-4E4F-A30E-39E5E7C7E6B8}">
      <dgm:prSet phldrT="[Tekst]"/>
      <dgm:spPr/>
      <dgm:t>
        <a:bodyPr/>
        <a:lstStyle/>
        <a:p>
          <a:r>
            <a:rPr lang="pl-PL"/>
            <a:t>lokalizacja instalacji</a:t>
          </a:r>
        </a:p>
      </dgm:t>
    </dgm:pt>
    <dgm:pt modelId="{D5680F6C-113C-4DB3-B58B-6E0EB1E726DF}" type="parTrans" cxnId="{6F4CC8FD-9132-468D-A9C2-FDA3AA5E3E92}">
      <dgm:prSet/>
      <dgm:spPr/>
      <dgm:t>
        <a:bodyPr/>
        <a:lstStyle/>
        <a:p>
          <a:endParaRPr lang="pl-PL"/>
        </a:p>
      </dgm:t>
    </dgm:pt>
    <dgm:pt modelId="{95B8C6CF-B959-4ADE-81C2-0C0B2B6B2307}" type="sibTrans" cxnId="{6F4CC8FD-9132-468D-A9C2-FDA3AA5E3E92}">
      <dgm:prSet/>
      <dgm:spPr/>
      <dgm:t>
        <a:bodyPr/>
        <a:lstStyle/>
        <a:p>
          <a:endParaRPr lang="pl-PL"/>
        </a:p>
      </dgm:t>
    </dgm:pt>
    <dgm:pt modelId="{02CCA218-C7F0-4A14-91B9-1F40FB518121}">
      <dgm:prSet phldrT="[Tekst]"/>
      <dgm:spPr/>
      <dgm:t>
        <a:bodyPr/>
        <a:lstStyle/>
        <a:p>
          <a:r>
            <a:rPr lang="pl-PL"/>
            <a:t>Analiza statystyczna instalacji z uwagi na:</a:t>
          </a:r>
        </a:p>
      </dgm:t>
    </dgm:pt>
    <dgm:pt modelId="{1EDCAFF0-8720-458B-94FD-98C661D2E28D}" type="parTrans" cxnId="{6C0AA51F-7F35-4EE1-BB06-62B65B8E878D}">
      <dgm:prSet/>
      <dgm:spPr/>
      <dgm:t>
        <a:bodyPr/>
        <a:lstStyle/>
        <a:p>
          <a:endParaRPr lang="pl-PL"/>
        </a:p>
      </dgm:t>
    </dgm:pt>
    <dgm:pt modelId="{14B62465-AD82-4214-BEB4-2ADB0A71AF5F}" type="sibTrans" cxnId="{6C0AA51F-7F35-4EE1-BB06-62B65B8E878D}">
      <dgm:prSet/>
      <dgm:spPr/>
      <dgm:t>
        <a:bodyPr/>
        <a:lstStyle/>
        <a:p>
          <a:endParaRPr lang="pl-PL"/>
        </a:p>
      </dgm:t>
    </dgm:pt>
    <dgm:pt modelId="{7AB467AF-249F-46C2-8D5D-2759547490C4}">
      <dgm:prSet phldrT="[Tekst]"/>
      <dgm:spPr/>
      <dgm:t>
        <a:bodyPr/>
        <a:lstStyle/>
        <a:p>
          <a:r>
            <a:rPr lang="pl-PL"/>
            <a:t>zakres mocy instalacji</a:t>
          </a:r>
        </a:p>
      </dgm:t>
    </dgm:pt>
    <dgm:pt modelId="{9FAA9021-10EA-4E81-A69D-4304392FE6B5}" type="parTrans" cxnId="{38E629E7-BA45-47B9-B41E-749FF2E12983}">
      <dgm:prSet/>
      <dgm:spPr/>
      <dgm:t>
        <a:bodyPr/>
        <a:lstStyle/>
        <a:p>
          <a:endParaRPr lang="pl-PL"/>
        </a:p>
      </dgm:t>
    </dgm:pt>
    <dgm:pt modelId="{6BBC5430-55F8-43D9-AB58-E3026B60BB8F}" type="sibTrans" cxnId="{38E629E7-BA45-47B9-B41E-749FF2E12983}">
      <dgm:prSet/>
      <dgm:spPr/>
      <dgm:t>
        <a:bodyPr/>
        <a:lstStyle/>
        <a:p>
          <a:endParaRPr lang="pl-PL"/>
        </a:p>
      </dgm:t>
    </dgm:pt>
    <dgm:pt modelId="{5F2D4ABB-7258-422A-8400-99C86F8F1752}">
      <dgm:prSet phldrT="[Tekst]"/>
      <dgm:spPr/>
      <dgm:t>
        <a:bodyPr/>
        <a:lstStyle/>
        <a:p>
          <a:r>
            <a:rPr lang="pl-PL"/>
            <a:t>rok rozpoczęcia wytwarzania energii</a:t>
          </a:r>
        </a:p>
      </dgm:t>
    </dgm:pt>
    <dgm:pt modelId="{0C10DFD6-6CC8-4923-A8D4-5B1848EBC6C6}" type="parTrans" cxnId="{AE6C5D5F-9E4F-4DB0-8B02-2465EBCE3C35}">
      <dgm:prSet/>
      <dgm:spPr/>
      <dgm:t>
        <a:bodyPr/>
        <a:lstStyle/>
        <a:p>
          <a:endParaRPr lang="pl-PL"/>
        </a:p>
      </dgm:t>
    </dgm:pt>
    <dgm:pt modelId="{AA3D62BE-D1DE-4338-849D-3AC297D8A1AB}" type="sibTrans" cxnId="{AE6C5D5F-9E4F-4DB0-8B02-2465EBCE3C35}">
      <dgm:prSet/>
      <dgm:spPr/>
      <dgm:t>
        <a:bodyPr/>
        <a:lstStyle/>
        <a:p>
          <a:endParaRPr lang="pl-PL"/>
        </a:p>
      </dgm:t>
    </dgm:pt>
    <dgm:pt modelId="{9554B709-92F8-4188-85B3-E4883AEF4485}">
      <dgm:prSet phldrT="[Tekst]"/>
      <dgm:spPr/>
      <dgm:t>
        <a:bodyPr/>
        <a:lstStyle/>
        <a:p>
          <a:r>
            <a:rPr lang="pl-PL"/>
            <a:t>inwestor/właściciel instalacji</a:t>
          </a:r>
        </a:p>
      </dgm:t>
    </dgm:pt>
    <dgm:pt modelId="{98EDA668-4B3D-4F67-982C-531668F6CE49}" type="parTrans" cxnId="{3684B262-AE7C-4045-8CB6-8E7AD58BE49E}">
      <dgm:prSet/>
      <dgm:spPr/>
      <dgm:t>
        <a:bodyPr/>
        <a:lstStyle/>
        <a:p>
          <a:endParaRPr lang="pl-PL"/>
        </a:p>
      </dgm:t>
    </dgm:pt>
    <dgm:pt modelId="{F0FC1FE7-D879-4465-A20E-602B77DAE7CB}" type="sibTrans" cxnId="{3684B262-AE7C-4045-8CB6-8E7AD58BE49E}">
      <dgm:prSet/>
      <dgm:spPr/>
      <dgm:t>
        <a:bodyPr/>
        <a:lstStyle/>
        <a:p>
          <a:endParaRPr lang="pl-PL"/>
        </a:p>
      </dgm:t>
    </dgm:pt>
    <dgm:pt modelId="{B3163363-C972-47C1-90B6-9B92073D9457}">
      <dgm:prSet phldrT="[Tekst]"/>
      <dgm:spPr/>
      <dgm:t>
        <a:bodyPr/>
        <a:lstStyle/>
        <a:p>
          <a:r>
            <a:rPr lang="pl-PL"/>
            <a:t>moc instalacji</a:t>
          </a:r>
        </a:p>
      </dgm:t>
    </dgm:pt>
    <dgm:pt modelId="{549DBE51-FC2D-4887-B1D3-540D53A2B461}" type="parTrans" cxnId="{428998C7-42DF-4626-9DE7-C29C471ED1EE}">
      <dgm:prSet/>
      <dgm:spPr/>
      <dgm:t>
        <a:bodyPr/>
        <a:lstStyle/>
        <a:p>
          <a:endParaRPr lang="pl-PL"/>
        </a:p>
      </dgm:t>
    </dgm:pt>
    <dgm:pt modelId="{37B8864E-3A9C-4E87-8BA8-8DC5BE218045}" type="sibTrans" cxnId="{428998C7-42DF-4626-9DE7-C29C471ED1EE}">
      <dgm:prSet/>
      <dgm:spPr/>
      <dgm:t>
        <a:bodyPr/>
        <a:lstStyle/>
        <a:p>
          <a:endParaRPr lang="pl-PL"/>
        </a:p>
      </dgm:t>
    </dgm:pt>
    <dgm:pt modelId="{100FDA97-E50E-4E7C-8478-2BFEA6187D43}">
      <dgm:prSet phldrT="[Tekst]"/>
      <dgm:spPr/>
      <dgm:t>
        <a:bodyPr/>
        <a:lstStyle/>
        <a:p>
          <a:r>
            <a:rPr lang="pl-PL"/>
            <a:t>data rozpoczęcia wytwarzania energii elektrycznej</a:t>
          </a:r>
        </a:p>
      </dgm:t>
    </dgm:pt>
    <dgm:pt modelId="{0D08BEA1-8954-4EA1-8C31-23B937966D65}" type="parTrans" cxnId="{BE9DB9D8-A8D5-4FF7-8159-C392AC0EBA9F}">
      <dgm:prSet/>
      <dgm:spPr/>
      <dgm:t>
        <a:bodyPr/>
        <a:lstStyle/>
        <a:p>
          <a:endParaRPr lang="pl-PL"/>
        </a:p>
      </dgm:t>
    </dgm:pt>
    <dgm:pt modelId="{A28C97EA-AA27-4376-ABDC-2F24E2F0AE8B}" type="sibTrans" cxnId="{BE9DB9D8-A8D5-4FF7-8159-C392AC0EBA9F}">
      <dgm:prSet/>
      <dgm:spPr/>
      <dgm:t>
        <a:bodyPr/>
        <a:lstStyle/>
        <a:p>
          <a:endParaRPr lang="pl-PL"/>
        </a:p>
      </dgm:t>
    </dgm:pt>
    <dgm:pt modelId="{B75ED07C-A3A8-4019-BD70-7391E2160760}">
      <dgm:prSet phldrT="[Tekst]"/>
      <dgm:spPr/>
      <dgm:t>
        <a:bodyPr/>
        <a:lstStyle/>
        <a:p>
          <a:r>
            <a:rPr lang="pl-PL"/>
            <a:t>lokalizację instalacji</a:t>
          </a:r>
        </a:p>
      </dgm:t>
    </dgm:pt>
    <dgm:pt modelId="{D1EFCFC7-93BE-4206-8F03-36F837FB9765}" type="parTrans" cxnId="{453441C4-3919-4FE7-B472-C6EE201E7AA7}">
      <dgm:prSet/>
      <dgm:spPr/>
      <dgm:t>
        <a:bodyPr/>
        <a:lstStyle/>
        <a:p>
          <a:endParaRPr lang="pl-PL"/>
        </a:p>
      </dgm:t>
    </dgm:pt>
    <dgm:pt modelId="{519A4764-EE65-4963-B66B-C0EF0A15D048}" type="sibTrans" cxnId="{453441C4-3919-4FE7-B472-C6EE201E7AA7}">
      <dgm:prSet/>
      <dgm:spPr/>
      <dgm:t>
        <a:bodyPr/>
        <a:lstStyle/>
        <a:p>
          <a:endParaRPr lang="pl-PL"/>
        </a:p>
      </dgm:t>
    </dgm:pt>
    <dgm:pt modelId="{5951302B-2A82-47D0-8020-7A31309B15A9}">
      <dgm:prSet phldrT="[Tekst]"/>
      <dgm:spPr/>
      <dgm:t>
        <a:bodyPr/>
        <a:lstStyle/>
        <a:p>
          <a:r>
            <a:rPr lang="pl-PL"/>
            <a:t>Wiatr na tle innych źródeł OZE</a:t>
          </a:r>
        </a:p>
      </dgm:t>
    </dgm:pt>
    <dgm:pt modelId="{A2AE48CA-6A41-40D0-9AE9-84656169710A}" type="parTrans" cxnId="{87758135-8B79-481B-B1C7-365D05D7E139}">
      <dgm:prSet/>
      <dgm:spPr/>
      <dgm:t>
        <a:bodyPr/>
        <a:lstStyle/>
        <a:p>
          <a:endParaRPr lang="pl-PL"/>
        </a:p>
      </dgm:t>
    </dgm:pt>
    <dgm:pt modelId="{0BAD6EB9-3613-4947-BCCE-504831E6D425}" type="sibTrans" cxnId="{87758135-8B79-481B-B1C7-365D05D7E139}">
      <dgm:prSet/>
      <dgm:spPr/>
      <dgm:t>
        <a:bodyPr/>
        <a:lstStyle/>
        <a:p>
          <a:endParaRPr lang="pl-PL"/>
        </a:p>
      </dgm:t>
    </dgm:pt>
    <dgm:pt modelId="{2719192E-E72D-4162-8227-BFCA92F50645}">
      <dgm:prSet phldrT="[Tekst]"/>
      <dgm:spPr/>
      <dgm:t>
        <a:bodyPr/>
        <a:lstStyle/>
        <a:p>
          <a:pPr rtl="0"/>
          <a:r>
            <a:rPr lang="pl-PL" b="0" i="0" baseline="0">
              <a:effectLst/>
            </a:rPr>
            <a:t>Skumulowana moc poszczególnych instalacji OZE w poszczególnych latach [MW]</a:t>
          </a:r>
          <a:endParaRPr lang="pl-PL" b="0"/>
        </a:p>
      </dgm:t>
    </dgm:pt>
    <dgm:pt modelId="{91E0F232-C089-46B5-8E2C-886C2F9DA32D}" type="parTrans" cxnId="{41EDCE3F-39AA-4199-8CD4-0D55B7EA8313}">
      <dgm:prSet/>
      <dgm:spPr/>
      <dgm:t>
        <a:bodyPr/>
        <a:lstStyle/>
        <a:p>
          <a:endParaRPr lang="pl-PL"/>
        </a:p>
      </dgm:t>
    </dgm:pt>
    <dgm:pt modelId="{17869575-3330-4126-B112-3BA35C65B8B3}" type="sibTrans" cxnId="{41EDCE3F-39AA-4199-8CD4-0D55B7EA8313}">
      <dgm:prSet/>
      <dgm:spPr/>
      <dgm:t>
        <a:bodyPr/>
        <a:lstStyle/>
        <a:p>
          <a:endParaRPr lang="pl-PL"/>
        </a:p>
      </dgm:t>
    </dgm:pt>
    <dgm:pt modelId="{63F064C5-C3BE-4B4E-B7BD-DF800C1BBA7E}">
      <dgm:prSet phldrT="[Tekst]"/>
      <dgm:spPr/>
      <dgm:t>
        <a:bodyPr/>
        <a:lstStyle/>
        <a:p>
          <a:pPr rtl="0"/>
          <a:r>
            <a:rPr lang="pl-PL"/>
            <a:t>Skumulowana moc poszczególnych źródeł OZE </a:t>
          </a:r>
        </a:p>
      </dgm:t>
    </dgm:pt>
    <dgm:pt modelId="{607FBFCA-5EE3-46A9-A9CB-CE5140BD60BC}" type="parTrans" cxnId="{6DB80A93-300A-4A95-86FC-E93E80BA5957}">
      <dgm:prSet/>
      <dgm:spPr/>
      <dgm:t>
        <a:bodyPr/>
        <a:lstStyle/>
        <a:p>
          <a:endParaRPr lang="pl-PL"/>
        </a:p>
      </dgm:t>
    </dgm:pt>
    <dgm:pt modelId="{C2C2947E-4915-4F29-98AB-3E586CF840D8}" type="sibTrans" cxnId="{6DB80A93-300A-4A95-86FC-E93E80BA5957}">
      <dgm:prSet/>
      <dgm:spPr/>
      <dgm:t>
        <a:bodyPr/>
        <a:lstStyle/>
        <a:p>
          <a:endParaRPr lang="pl-PL"/>
        </a:p>
      </dgm:t>
    </dgm:pt>
    <dgm:pt modelId="{2194292F-8B5C-4AAA-8A93-1D712382425C}">
      <dgm:prSet phldrT="[Tekst]"/>
      <dgm:spPr/>
      <dgm:t>
        <a:bodyPr/>
        <a:lstStyle/>
        <a:p>
          <a:r>
            <a:rPr lang="pl-PL"/>
            <a:t>Mapy</a:t>
          </a:r>
        </a:p>
      </dgm:t>
    </dgm:pt>
    <dgm:pt modelId="{E32DF992-AC87-4989-94E0-AFCAC0177351}" type="parTrans" cxnId="{F610605E-E338-4270-9AF9-B47D2732777F}">
      <dgm:prSet/>
      <dgm:spPr/>
      <dgm:t>
        <a:bodyPr/>
        <a:lstStyle/>
        <a:p>
          <a:endParaRPr lang="pl-PL"/>
        </a:p>
      </dgm:t>
    </dgm:pt>
    <dgm:pt modelId="{C436C101-EEB1-42A4-B9FC-BA24D4F063D0}" type="sibTrans" cxnId="{F610605E-E338-4270-9AF9-B47D2732777F}">
      <dgm:prSet/>
      <dgm:spPr/>
      <dgm:t>
        <a:bodyPr/>
        <a:lstStyle/>
        <a:p>
          <a:endParaRPr lang="pl-PL"/>
        </a:p>
      </dgm:t>
    </dgm:pt>
    <dgm:pt modelId="{2EFD81AE-8D50-4FA5-B864-F4F45FF7163F}">
      <dgm:prSet phldrT="[Tekst]"/>
      <dgm:spPr/>
      <dgm:t>
        <a:bodyPr/>
        <a:lstStyle/>
        <a:p>
          <a:r>
            <a:rPr lang="pl-PL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Mapa</a:t>
          </a:r>
          <a:r>
            <a:rPr lang="pl-PL" b="0" cap="none" spc="0" baseline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 przedstawiająca wszystkie istniejące instalacje PV w bazie w podziale na województwa</a:t>
          </a:r>
          <a:endParaRPr lang="pl-PL" b="0">
            <a:solidFill>
              <a:sysClr val="windowText" lastClr="000000"/>
            </a:solidFill>
          </a:endParaRPr>
        </a:p>
      </dgm:t>
    </dgm:pt>
    <dgm:pt modelId="{9B4F02F5-AA61-416F-B02A-BD66A6C71F61}" type="parTrans" cxnId="{89589936-EF62-4381-970E-8ED456BA367B}">
      <dgm:prSet/>
      <dgm:spPr/>
      <dgm:t>
        <a:bodyPr/>
        <a:lstStyle/>
        <a:p>
          <a:endParaRPr lang="pl-PL"/>
        </a:p>
      </dgm:t>
    </dgm:pt>
    <dgm:pt modelId="{7D810AC2-F9DA-4824-888F-4D297EBF3E7B}" type="sibTrans" cxnId="{89589936-EF62-4381-970E-8ED456BA367B}">
      <dgm:prSet/>
      <dgm:spPr/>
      <dgm:t>
        <a:bodyPr/>
        <a:lstStyle/>
        <a:p>
          <a:endParaRPr lang="pl-PL"/>
        </a:p>
      </dgm:t>
    </dgm:pt>
    <dgm:pt modelId="{01131A0D-EFAE-4CFB-A666-37BF3EE8CB48}">
      <dgm:prSet phldrT="[Tekst]"/>
      <dgm:spPr/>
      <dgm:t>
        <a:bodyPr/>
        <a:lstStyle/>
        <a:p>
          <a:r>
            <a:rPr lang="pl-PL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Mapa przedstawiająca lokazlizacje siedzib właścicieli</a:t>
          </a:r>
          <a:r>
            <a:rPr lang="pl-PL" b="0" cap="none" spc="0" baseline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 istniejących instalacji PV</a:t>
          </a:r>
          <a:endParaRPr lang="pl-PL" b="0">
            <a:solidFill>
              <a:sysClr val="windowText" lastClr="000000"/>
            </a:solidFill>
          </a:endParaRPr>
        </a:p>
      </dgm:t>
    </dgm:pt>
    <dgm:pt modelId="{7398693C-F464-46FD-AE52-4BFB4A5D4D61}" type="parTrans" cxnId="{D59DD950-8296-456E-9D6D-F2B3EF5DE122}">
      <dgm:prSet/>
      <dgm:spPr/>
      <dgm:t>
        <a:bodyPr/>
        <a:lstStyle/>
        <a:p>
          <a:endParaRPr lang="pl-PL"/>
        </a:p>
      </dgm:t>
    </dgm:pt>
    <dgm:pt modelId="{C3EB39BA-13C1-4D6A-905E-E1573C34D294}" type="sibTrans" cxnId="{D59DD950-8296-456E-9D6D-F2B3EF5DE122}">
      <dgm:prSet/>
      <dgm:spPr/>
      <dgm:t>
        <a:bodyPr/>
        <a:lstStyle/>
        <a:p>
          <a:endParaRPr lang="pl-PL"/>
        </a:p>
      </dgm:t>
    </dgm:pt>
    <dgm:pt modelId="{B60B5014-B555-444D-BF75-BCD9A54277B6}" type="pres">
      <dgm:prSet presAssocID="{B0579EA1-A493-4150-B536-A1F7B4D76392}" presName="vert0" presStyleCnt="0">
        <dgm:presLayoutVars>
          <dgm:dir/>
          <dgm:animOne val="branch"/>
          <dgm:animLvl val="lvl"/>
        </dgm:presLayoutVars>
      </dgm:prSet>
      <dgm:spPr/>
    </dgm:pt>
    <dgm:pt modelId="{B3FECB67-4F77-4AF2-A391-94B0AFCDC5E6}" type="pres">
      <dgm:prSet presAssocID="{1CB6C32B-88F2-46AB-8B22-450406E7A737}" presName="thickLine" presStyleLbl="alignNode1" presStyleIdx="0" presStyleCnt="4"/>
      <dgm:spPr/>
    </dgm:pt>
    <dgm:pt modelId="{204B2FDA-0B3B-46CA-9FC8-6A2442DC374F}" type="pres">
      <dgm:prSet presAssocID="{1CB6C32B-88F2-46AB-8B22-450406E7A737}" presName="horz1" presStyleCnt="0"/>
      <dgm:spPr/>
    </dgm:pt>
    <dgm:pt modelId="{1B55148F-059E-423F-BDCA-F29C09864B25}" type="pres">
      <dgm:prSet presAssocID="{1CB6C32B-88F2-46AB-8B22-450406E7A737}" presName="tx1" presStyleLbl="revTx" presStyleIdx="0" presStyleCnt="15"/>
      <dgm:spPr/>
    </dgm:pt>
    <dgm:pt modelId="{65114A39-1B3D-4ED6-AD01-69C9208B4ACE}" type="pres">
      <dgm:prSet presAssocID="{1CB6C32B-88F2-46AB-8B22-450406E7A737}" presName="vert1" presStyleCnt="0"/>
      <dgm:spPr/>
    </dgm:pt>
    <dgm:pt modelId="{A5C66078-2EA7-4602-BA84-83E9F8D4ACAE}" type="pres">
      <dgm:prSet presAssocID="{F8A95D65-6CCA-4E4F-A30E-39E5E7C7E6B8}" presName="vertSpace2a" presStyleCnt="0"/>
      <dgm:spPr/>
    </dgm:pt>
    <dgm:pt modelId="{24BB50EA-5FCA-47F4-9451-C1A92EFAA0E0}" type="pres">
      <dgm:prSet presAssocID="{F8A95D65-6CCA-4E4F-A30E-39E5E7C7E6B8}" presName="horz2" presStyleCnt="0"/>
      <dgm:spPr/>
    </dgm:pt>
    <dgm:pt modelId="{46E91F42-23CB-4D4F-8F89-1C008E269018}" type="pres">
      <dgm:prSet presAssocID="{F8A95D65-6CCA-4E4F-A30E-39E5E7C7E6B8}" presName="horzSpace2" presStyleCnt="0"/>
      <dgm:spPr/>
    </dgm:pt>
    <dgm:pt modelId="{E968BB63-F626-4A03-A627-E76F890FF7B7}" type="pres">
      <dgm:prSet presAssocID="{F8A95D65-6CCA-4E4F-A30E-39E5E7C7E6B8}" presName="tx2" presStyleLbl="revTx" presStyleIdx="1" presStyleCnt="15"/>
      <dgm:spPr/>
    </dgm:pt>
    <dgm:pt modelId="{EE076B80-7AB9-41C6-BB1D-6169C3C555BA}" type="pres">
      <dgm:prSet presAssocID="{F8A95D65-6CCA-4E4F-A30E-39E5E7C7E6B8}" presName="vert2" presStyleCnt="0"/>
      <dgm:spPr/>
    </dgm:pt>
    <dgm:pt modelId="{D6B8C478-0FC5-4A8F-A7B4-C924FA72AE7C}" type="pres">
      <dgm:prSet presAssocID="{F8A95D65-6CCA-4E4F-A30E-39E5E7C7E6B8}" presName="thinLine2b" presStyleLbl="callout" presStyleIdx="0" presStyleCnt="11"/>
      <dgm:spPr/>
    </dgm:pt>
    <dgm:pt modelId="{753099CB-DA44-4B7D-AEE9-7976E9AAC202}" type="pres">
      <dgm:prSet presAssocID="{F8A95D65-6CCA-4E4F-A30E-39E5E7C7E6B8}" presName="vertSpace2b" presStyleCnt="0"/>
      <dgm:spPr/>
    </dgm:pt>
    <dgm:pt modelId="{304E5DD4-300B-490E-B4B8-5E05A4A91248}" type="pres">
      <dgm:prSet presAssocID="{9554B709-92F8-4188-85B3-E4883AEF4485}" presName="horz2" presStyleCnt="0"/>
      <dgm:spPr/>
    </dgm:pt>
    <dgm:pt modelId="{13F9388E-9F86-447F-AB48-06F01A2AEDEB}" type="pres">
      <dgm:prSet presAssocID="{9554B709-92F8-4188-85B3-E4883AEF4485}" presName="horzSpace2" presStyleCnt="0"/>
      <dgm:spPr/>
    </dgm:pt>
    <dgm:pt modelId="{239C815B-F65F-4252-8532-48AE7102003F}" type="pres">
      <dgm:prSet presAssocID="{9554B709-92F8-4188-85B3-E4883AEF4485}" presName="tx2" presStyleLbl="revTx" presStyleIdx="2" presStyleCnt="15"/>
      <dgm:spPr/>
    </dgm:pt>
    <dgm:pt modelId="{80D7419A-6ADB-48DC-A4D2-5DE2701517D8}" type="pres">
      <dgm:prSet presAssocID="{9554B709-92F8-4188-85B3-E4883AEF4485}" presName="vert2" presStyleCnt="0"/>
      <dgm:spPr/>
    </dgm:pt>
    <dgm:pt modelId="{E0B862CF-46D0-4ED4-9914-32B66F3A64D7}" type="pres">
      <dgm:prSet presAssocID="{9554B709-92F8-4188-85B3-E4883AEF4485}" presName="thinLine2b" presStyleLbl="callout" presStyleIdx="1" presStyleCnt="11"/>
      <dgm:spPr/>
    </dgm:pt>
    <dgm:pt modelId="{0B6367E2-5A91-4C09-8E81-952D2B2A2800}" type="pres">
      <dgm:prSet presAssocID="{9554B709-92F8-4188-85B3-E4883AEF4485}" presName="vertSpace2b" presStyleCnt="0"/>
      <dgm:spPr/>
    </dgm:pt>
    <dgm:pt modelId="{1FFAB80E-A05E-4CF6-877A-7ACB534BF3FA}" type="pres">
      <dgm:prSet presAssocID="{B3163363-C972-47C1-90B6-9B92073D9457}" presName="horz2" presStyleCnt="0"/>
      <dgm:spPr/>
    </dgm:pt>
    <dgm:pt modelId="{76CDC386-4BE8-4442-B6B6-513657F17C75}" type="pres">
      <dgm:prSet presAssocID="{B3163363-C972-47C1-90B6-9B92073D9457}" presName="horzSpace2" presStyleCnt="0"/>
      <dgm:spPr/>
    </dgm:pt>
    <dgm:pt modelId="{5BE51277-2141-4B8D-9D9A-A4C9610E2260}" type="pres">
      <dgm:prSet presAssocID="{B3163363-C972-47C1-90B6-9B92073D9457}" presName="tx2" presStyleLbl="revTx" presStyleIdx="3" presStyleCnt="15"/>
      <dgm:spPr/>
    </dgm:pt>
    <dgm:pt modelId="{BBA79E00-85A3-40C2-BCFA-2938B73A937C}" type="pres">
      <dgm:prSet presAssocID="{B3163363-C972-47C1-90B6-9B92073D9457}" presName="vert2" presStyleCnt="0"/>
      <dgm:spPr/>
    </dgm:pt>
    <dgm:pt modelId="{B8C757D8-2B32-4243-A813-FAFB7E747675}" type="pres">
      <dgm:prSet presAssocID="{B3163363-C972-47C1-90B6-9B92073D9457}" presName="thinLine2b" presStyleLbl="callout" presStyleIdx="2" presStyleCnt="11"/>
      <dgm:spPr/>
    </dgm:pt>
    <dgm:pt modelId="{A3342C96-B433-4E87-972A-9926C7AE9F52}" type="pres">
      <dgm:prSet presAssocID="{B3163363-C972-47C1-90B6-9B92073D9457}" presName="vertSpace2b" presStyleCnt="0"/>
      <dgm:spPr/>
    </dgm:pt>
    <dgm:pt modelId="{30B0F988-4C50-4175-842E-DB8B47C5DCA7}" type="pres">
      <dgm:prSet presAssocID="{100FDA97-E50E-4E7C-8478-2BFEA6187D43}" presName="horz2" presStyleCnt="0"/>
      <dgm:spPr/>
    </dgm:pt>
    <dgm:pt modelId="{5F4B6E2B-6980-4B14-A8A8-BC97AA1674B8}" type="pres">
      <dgm:prSet presAssocID="{100FDA97-E50E-4E7C-8478-2BFEA6187D43}" presName="horzSpace2" presStyleCnt="0"/>
      <dgm:spPr/>
    </dgm:pt>
    <dgm:pt modelId="{922B7BDD-D2E1-4000-ACA8-5BC4158614C4}" type="pres">
      <dgm:prSet presAssocID="{100FDA97-E50E-4E7C-8478-2BFEA6187D43}" presName="tx2" presStyleLbl="revTx" presStyleIdx="4" presStyleCnt="15"/>
      <dgm:spPr/>
    </dgm:pt>
    <dgm:pt modelId="{1625F5AF-15ED-4BBB-845A-A9E815FF9438}" type="pres">
      <dgm:prSet presAssocID="{100FDA97-E50E-4E7C-8478-2BFEA6187D43}" presName="vert2" presStyleCnt="0"/>
      <dgm:spPr/>
    </dgm:pt>
    <dgm:pt modelId="{51B94992-BF9D-4EEE-9B8D-F5D209BD1636}" type="pres">
      <dgm:prSet presAssocID="{100FDA97-E50E-4E7C-8478-2BFEA6187D43}" presName="thinLine2b" presStyleLbl="callout" presStyleIdx="3" presStyleCnt="11"/>
      <dgm:spPr/>
    </dgm:pt>
    <dgm:pt modelId="{E4A2EEA9-7DCD-4C22-8A28-0BD135064B55}" type="pres">
      <dgm:prSet presAssocID="{100FDA97-E50E-4E7C-8478-2BFEA6187D43}" presName="vertSpace2b" presStyleCnt="0"/>
      <dgm:spPr/>
    </dgm:pt>
    <dgm:pt modelId="{B5FF28E2-4CBA-4555-B227-7158508FD938}" type="pres">
      <dgm:prSet presAssocID="{02CCA218-C7F0-4A14-91B9-1F40FB518121}" presName="thickLine" presStyleLbl="alignNode1" presStyleIdx="1" presStyleCnt="4"/>
      <dgm:spPr/>
    </dgm:pt>
    <dgm:pt modelId="{596B4304-43C2-4593-9648-00EA802B350D}" type="pres">
      <dgm:prSet presAssocID="{02CCA218-C7F0-4A14-91B9-1F40FB518121}" presName="horz1" presStyleCnt="0"/>
      <dgm:spPr/>
    </dgm:pt>
    <dgm:pt modelId="{D6ACEEA1-FF0A-41D4-93A8-878FA8D6BC8E}" type="pres">
      <dgm:prSet presAssocID="{02CCA218-C7F0-4A14-91B9-1F40FB518121}" presName="tx1" presStyleLbl="revTx" presStyleIdx="5" presStyleCnt="15"/>
      <dgm:spPr/>
    </dgm:pt>
    <dgm:pt modelId="{C1C4080F-CA32-4125-8263-1850AEF1E282}" type="pres">
      <dgm:prSet presAssocID="{02CCA218-C7F0-4A14-91B9-1F40FB518121}" presName="vert1" presStyleCnt="0"/>
      <dgm:spPr/>
    </dgm:pt>
    <dgm:pt modelId="{BEF7BB75-9CCB-4742-853F-5D7B0BDFB376}" type="pres">
      <dgm:prSet presAssocID="{7AB467AF-249F-46C2-8D5D-2759547490C4}" presName="vertSpace2a" presStyleCnt="0"/>
      <dgm:spPr/>
    </dgm:pt>
    <dgm:pt modelId="{D59EEDD8-AB87-4ED1-B966-AA41D5EF8AD3}" type="pres">
      <dgm:prSet presAssocID="{7AB467AF-249F-46C2-8D5D-2759547490C4}" presName="horz2" presStyleCnt="0"/>
      <dgm:spPr/>
    </dgm:pt>
    <dgm:pt modelId="{3878D555-9BD1-486E-B1CD-DE986379EA65}" type="pres">
      <dgm:prSet presAssocID="{7AB467AF-249F-46C2-8D5D-2759547490C4}" presName="horzSpace2" presStyleCnt="0"/>
      <dgm:spPr/>
    </dgm:pt>
    <dgm:pt modelId="{FFE9FB32-1A35-4FDB-BD84-FEC6A5D2723B}" type="pres">
      <dgm:prSet presAssocID="{7AB467AF-249F-46C2-8D5D-2759547490C4}" presName="tx2" presStyleLbl="revTx" presStyleIdx="6" presStyleCnt="15"/>
      <dgm:spPr/>
    </dgm:pt>
    <dgm:pt modelId="{BEBABAB9-B608-47ED-B0AD-DAC1243C74EE}" type="pres">
      <dgm:prSet presAssocID="{7AB467AF-249F-46C2-8D5D-2759547490C4}" presName="vert2" presStyleCnt="0"/>
      <dgm:spPr/>
    </dgm:pt>
    <dgm:pt modelId="{496CE3FE-ABC8-4018-8A5D-EFD7747A61FD}" type="pres">
      <dgm:prSet presAssocID="{7AB467AF-249F-46C2-8D5D-2759547490C4}" presName="thinLine2b" presStyleLbl="callout" presStyleIdx="4" presStyleCnt="11"/>
      <dgm:spPr/>
    </dgm:pt>
    <dgm:pt modelId="{66F17A0D-EDDB-4D5B-AE41-C629AA7D0E9E}" type="pres">
      <dgm:prSet presAssocID="{7AB467AF-249F-46C2-8D5D-2759547490C4}" presName="vertSpace2b" presStyleCnt="0"/>
      <dgm:spPr/>
    </dgm:pt>
    <dgm:pt modelId="{EA90E1DC-26A4-4CBC-B942-C32BE4FF7E05}" type="pres">
      <dgm:prSet presAssocID="{5F2D4ABB-7258-422A-8400-99C86F8F1752}" presName="horz2" presStyleCnt="0"/>
      <dgm:spPr/>
    </dgm:pt>
    <dgm:pt modelId="{832BA266-24A2-44CB-B2B5-A4D7ACC33E3C}" type="pres">
      <dgm:prSet presAssocID="{5F2D4ABB-7258-422A-8400-99C86F8F1752}" presName="horzSpace2" presStyleCnt="0"/>
      <dgm:spPr/>
    </dgm:pt>
    <dgm:pt modelId="{0A843ED7-393A-443F-9322-7115A3152F35}" type="pres">
      <dgm:prSet presAssocID="{5F2D4ABB-7258-422A-8400-99C86F8F1752}" presName="tx2" presStyleLbl="revTx" presStyleIdx="7" presStyleCnt="15"/>
      <dgm:spPr/>
    </dgm:pt>
    <dgm:pt modelId="{D9AD0C66-209D-438E-93AF-577E68D36A3E}" type="pres">
      <dgm:prSet presAssocID="{5F2D4ABB-7258-422A-8400-99C86F8F1752}" presName="vert2" presStyleCnt="0"/>
      <dgm:spPr/>
    </dgm:pt>
    <dgm:pt modelId="{FFDBB292-D296-457E-B986-FD661169B24C}" type="pres">
      <dgm:prSet presAssocID="{5F2D4ABB-7258-422A-8400-99C86F8F1752}" presName="thinLine2b" presStyleLbl="callout" presStyleIdx="5" presStyleCnt="11"/>
      <dgm:spPr/>
    </dgm:pt>
    <dgm:pt modelId="{1FE6AAB8-20B9-4913-AE9D-90C55AFD6B91}" type="pres">
      <dgm:prSet presAssocID="{5F2D4ABB-7258-422A-8400-99C86F8F1752}" presName="vertSpace2b" presStyleCnt="0"/>
      <dgm:spPr/>
    </dgm:pt>
    <dgm:pt modelId="{F4583916-A6A5-48D0-9EF9-49778BE10270}" type="pres">
      <dgm:prSet presAssocID="{B75ED07C-A3A8-4019-BD70-7391E2160760}" presName="horz2" presStyleCnt="0"/>
      <dgm:spPr/>
    </dgm:pt>
    <dgm:pt modelId="{B7C8A112-0545-41AA-B3F4-55D06322A336}" type="pres">
      <dgm:prSet presAssocID="{B75ED07C-A3A8-4019-BD70-7391E2160760}" presName="horzSpace2" presStyleCnt="0"/>
      <dgm:spPr/>
    </dgm:pt>
    <dgm:pt modelId="{6F9F0316-F670-47F3-BEFD-9243A51A8013}" type="pres">
      <dgm:prSet presAssocID="{B75ED07C-A3A8-4019-BD70-7391E2160760}" presName="tx2" presStyleLbl="revTx" presStyleIdx="8" presStyleCnt="15"/>
      <dgm:spPr/>
    </dgm:pt>
    <dgm:pt modelId="{350FB82B-A3E8-493A-B884-80E3647FC2A8}" type="pres">
      <dgm:prSet presAssocID="{B75ED07C-A3A8-4019-BD70-7391E2160760}" presName="vert2" presStyleCnt="0"/>
      <dgm:spPr/>
    </dgm:pt>
    <dgm:pt modelId="{89E4B533-8528-43DA-BA15-162B21144446}" type="pres">
      <dgm:prSet presAssocID="{B75ED07C-A3A8-4019-BD70-7391E2160760}" presName="thinLine2b" presStyleLbl="callout" presStyleIdx="6" presStyleCnt="11"/>
      <dgm:spPr/>
    </dgm:pt>
    <dgm:pt modelId="{7AE34E36-D467-46B5-9055-F0D6233E3971}" type="pres">
      <dgm:prSet presAssocID="{B75ED07C-A3A8-4019-BD70-7391E2160760}" presName="vertSpace2b" presStyleCnt="0"/>
      <dgm:spPr/>
    </dgm:pt>
    <dgm:pt modelId="{B8561BF4-9A09-4FE8-B977-7F399BEA88D3}" type="pres">
      <dgm:prSet presAssocID="{5951302B-2A82-47D0-8020-7A31309B15A9}" presName="thickLine" presStyleLbl="alignNode1" presStyleIdx="2" presStyleCnt="4"/>
      <dgm:spPr/>
    </dgm:pt>
    <dgm:pt modelId="{521E4C2E-FA44-4A20-BD98-16D53D3F57CE}" type="pres">
      <dgm:prSet presAssocID="{5951302B-2A82-47D0-8020-7A31309B15A9}" presName="horz1" presStyleCnt="0"/>
      <dgm:spPr/>
    </dgm:pt>
    <dgm:pt modelId="{8AA797A4-5E7B-4FFB-9B92-B839DFBB0D95}" type="pres">
      <dgm:prSet presAssocID="{5951302B-2A82-47D0-8020-7A31309B15A9}" presName="tx1" presStyleLbl="revTx" presStyleIdx="9" presStyleCnt="15" custScaleY="65797"/>
      <dgm:spPr/>
    </dgm:pt>
    <dgm:pt modelId="{EECBCA6C-4418-418C-B2E9-45CD3B7CECAC}" type="pres">
      <dgm:prSet presAssocID="{5951302B-2A82-47D0-8020-7A31309B15A9}" presName="vert1" presStyleCnt="0"/>
      <dgm:spPr/>
    </dgm:pt>
    <dgm:pt modelId="{32B5ABDE-5D31-4FF8-B47D-A9482E0182F0}" type="pres">
      <dgm:prSet presAssocID="{2719192E-E72D-4162-8227-BFCA92F50645}" presName="vertSpace2a" presStyleCnt="0"/>
      <dgm:spPr/>
    </dgm:pt>
    <dgm:pt modelId="{C2F07535-18AF-4243-9C0B-EDB131324550}" type="pres">
      <dgm:prSet presAssocID="{2719192E-E72D-4162-8227-BFCA92F50645}" presName="horz2" presStyleCnt="0"/>
      <dgm:spPr/>
    </dgm:pt>
    <dgm:pt modelId="{09E1D239-9043-453A-9F51-CE8950DB0A23}" type="pres">
      <dgm:prSet presAssocID="{2719192E-E72D-4162-8227-BFCA92F50645}" presName="horzSpace2" presStyleCnt="0"/>
      <dgm:spPr/>
    </dgm:pt>
    <dgm:pt modelId="{02E9AD92-B331-4BEE-B97A-C6A83E3D7F2D}" type="pres">
      <dgm:prSet presAssocID="{2719192E-E72D-4162-8227-BFCA92F50645}" presName="tx2" presStyleLbl="revTx" presStyleIdx="10" presStyleCnt="15"/>
      <dgm:spPr/>
    </dgm:pt>
    <dgm:pt modelId="{A4FC8682-10FC-4BF7-825A-DAAFD82BADFA}" type="pres">
      <dgm:prSet presAssocID="{2719192E-E72D-4162-8227-BFCA92F50645}" presName="vert2" presStyleCnt="0"/>
      <dgm:spPr/>
    </dgm:pt>
    <dgm:pt modelId="{36EDCC8D-4A18-4F0A-897F-31A076C2FB21}" type="pres">
      <dgm:prSet presAssocID="{2719192E-E72D-4162-8227-BFCA92F50645}" presName="thinLine2b" presStyleLbl="callout" presStyleIdx="7" presStyleCnt="11"/>
      <dgm:spPr/>
    </dgm:pt>
    <dgm:pt modelId="{B1513A86-01DB-4BA5-AAD6-2058AEC54302}" type="pres">
      <dgm:prSet presAssocID="{2719192E-E72D-4162-8227-BFCA92F50645}" presName="vertSpace2b" presStyleCnt="0"/>
      <dgm:spPr/>
    </dgm:pt>
    <dgm:pt modelId="{2C3B727D-5278-416E-ABDC-22C63F69D8F2}" type="pres">
      <dgm:prSet presAssocID="{63F064C5-C3BE-4B4E-B7BD-DF800C1BBA7E}" presName="horz2" presStyleCnt="0"/>
      <dgm:spPr/>
    </dgm:pt>
    <dgm:pt modelId="{BC9FD562-157F-465C-8781-813F2BB5795D}" type="pres">
      <dgm:prSet presAssocID="{63F064C5-C3BE-4B4E-B7BD-DF800C1BBA7E}" presName="horzSpace2" presStyleCnt="0"/>
      <dgm:spPr/>
    </dgm:pt>
    <dgm:pt modelId="{AAB5483F-CAD4-4913-8D9F-FCB9F959FC94}" type="pres">
      <dgm:prSet presAssocID="{63F064C5-C3BE-4B4E-B7BD-DF800C1BBA7E}" presName="tx2" presStyleLbl="revTx" presStyleIdx="11" presStyleCnt="15"/>
      <dgm:spPr/>
    </dgm:pt>
    <dgm:pt modelId="{25F2BC0A-3813-4C9D-9187-6003400688A6}" type="pres">
      <dgm:prSet presAssocID="{63F064C5-C3BE-4B4E-B7BD-DF800C1BBA7E}" presName="vert2" presStyleCnt="0"/>
      <dgm:spPr/>
    </dgm:pt>
    <dgm:pt modelId="{328F807D-5AA1-4892-8FDF-5214E01BE0EF}" type="pres">
      <dgm:prSet presAssocID="{63F064C5-C3BE-4B4E-B7BD-DF800C1BBA7E}" presName="thinLine2b" presStyleLbl="callout" presStyleIdx="8" presStyleCnt="11"/>
      <dgm:spPr/>
    </dgm:pt>
    <dgm:pt modelId="{262730BE-5DFB-4330-90A8-AC2BAB4B8E1D}" type="pres">
      <dgm:prSet presAssocID="{63F064C5-C3BE-4B4E-B7BD-DF800C1BBA7E}" presName="vertSpace2b" presStyleCnt="0"/>
      <dgm:spPr/>
    </dgm:pt>
    <dgm:pt modelId="{4251F9C2-C81B-423A-92A0-262F388CEC16}" type="pres">
      <dgm:prSet presAssocID="{2194292F-8B5C-4AAA-8A93-1D712382425C}" presName="thickLine" presStyleLbl="alignNode1" presStyleIdx="3" presStyleCnt="4"/>
      <dgm:spPr/>
    </dgm:pt>
    <dgm:pt modelId="{04E238CB-BD4A-45B6-B489-1DA02326FF96}" type="pres">
      <dgm:prSet presAssocID="{2194292F-8B5C-4AAA-8A93-1D712382425C}" presName="horz1" presStyleCnt="0"/>
      <dgm:spPr/>
    </dgm:pt>
    <dgm:pt modelId="{7EC8CD5F-F23C-4F83-BA21-9F22A4D73655}" type="pres">
      <dgm:prSet presAssocID="{2194292F-8B5C-4AAA-8A93-1D712382425C}" presName="tx1" presStyleLbl="revTx" presStyleIdx="12" presStyleCnt="15"/>
      <dgm:spPr/>
    </dgm:pt>
    <dgm:pt modelId="{599C6688-F225-48B2-B885-7ABD94692960}" type="pres">
      <dgm:prSet presAssocID="{2194292F-8B5C-4AAA-8A93-1D712382425C}" presName="vert1" presStyleCnt="0"/>
      <dgm:spPr/>
    </dgm:pt>
    <dgm:pt modelId="{86DF23D5-3897-4F78-8A81-517D81EF92BC}" type="pres">
      <dgm:prSet presAssocID="{2EFD81AE-8D50-4FA5-B864-F4F45FF7163F}" presName="vertSpace2a" presStyleCnt="0"/>
      <dgm:spPr/>
    </dgm:pt>
    <dgm:pt modelId="{DCD6A7C3-35DC-4007-BE80-EC3EE211B7EA}" type="pres">
      <dgm:prSet presAssocID="{2EFD81AE-8D50-4FA5-B864-F4F45FF7163F}" presName="horz2" presStyleCnt="0"/>
      <dgm:spPr/>
    </dgm:pt>
    <dgm:pt modelId="{D11C9F2A-7C16-4DBC-9062-6FEA13773B4B}" type="pres">
      <dgm:prSet presAssocID="{2EFD81AE-8D50-4FA5-B864-F4F45FF7163F}" presName="horzSpace2" presStyleCnt="0"/>
      <dgm:spPr/>
    </dgm:pt>
    <dgm:pt modelId="{F7817350-3DD6-4DE7-955A-13A3E28FD6EE}" type="pres">
      <dgm:prSet presAssocID="{2EFD81AE-8D50-4FA5-B864-F4F45FF7163F}" presName="tx2" presStyleLbl="revTx" presStyleIdx="13" presStyleCnt="15"/>
      <dgm:spPr/>
    </dgm:pt>
    <dgm:pt modelId="{6461158F-A4A3-4C62-AD6D-51CC61A93695}" type="pres">
      <dgm:prSet presAssocID="{2EFD81AE-8D50-4FA5-B864-F4F45FF7163F}" presName="vert2" presStyleCnt="0"/>
      <dgm:spPr/>
    </dgm:pt>
    <dgm:pt modelId="{E508890F-89A4-420D-89F5-64713ADF8136}" type="pres">
      <dgm:prSet presAssocID="{2EFD81AE-8D50-4FA5-B864-F4F45FF7163F}" presName="thinLine2b" presStyleLbl="callout" presStyleIdx="9" presStyleCnt="11"/>
      <dgm:spPr/>
    </dgm:pt>
    <dgm:pt modelId="{BE83F24F-A0DE-4BB7-BD43-B436939BEB4C}" type="pres">
      <dgm:prSet presAssocID="{2EFD81AE-8D50-4FA5-B864-F4F45FF7163F}" presName="vertSpace2b" presStyleCnt="0"/>
      <dgm:spPr/>
    </dgm:pt>
    <dgm:pt modelId="{DF676B01-1EF6-4D09-92DE-5E685838BE5D}" type="pres">
      <dgm:prSet presAssocID="{01131A0D-EFAE-4CFB-A666-37BF3EE8CB48}" presName="horz2" presStyleCnt="0"/>
      <dgm:spPr/>
    </dgm:pt>
    <dgm:pt modelId="{DB630187-A243-463A-A60F-67E0AF048CFE}" type="pres">
      <dgm:prSet presAssocID="{01131A0D-EFAE-4CFB-A666-37BF3EE8CB48}" presName="horzSpace2" presStyleCnt="0"/>
      <dgm:spPr/>
    </dgm:pt>
    <dgm:pt modelId="{C293D3CF-115B-4654-833A-71D79C4EABA6}" type="pres">
      <dgm:prSet presAssocID="{01131A0D-EFAE-4CFB-A666-37BF3EE8CB48}" presName="tx2" presStyleLbl="revTx" presStyleIdx="14" presStyleCnt="15"/>
      <dgm:spPr/>
    </dgm:pt>
    <dgm:pt modelId="{D0A9D516-4F5A-414E-B1D6-B0671AFD8E9D}" type="pres">
      <dgm:prSet presAssocID="{01131A0D-EFAE-4CFB-A666-37BF3EE8CB48}" presName="vert2" presStyleCnt="0"/>
      <dgm:spPr/>
    </dgm:pt>
    <dgm:pt modelId="{FEA501DC-4C67-42B5-B3A6-838987E50F77}" type="pres">
      <dgm:prSet presAssocID="{01131A0D-EFAE-4CFB-A666-37BF3EE8CB48}" presName="thinLine2b" presStyleLbl="callout" presStyleIdx="10" presStyleCnt="11"/>
      <dgm:spPr/>
    </dgm:pt>
    <dgm:pt modelId="{200F778C-3FF0-43C9-84F2-941D69388E18}" type="pres">
      <dgm:prSet presAssocID="{01131A0D-EFAE-4CFB-A666-37BF3EE8CB48}" presName="vertSpace2b" presStyleCnt="0"/>
      <dgm:spPr/>
    </dgm:pt>
  </dgm:ptLst>
  <dgm:cxnLst>
    <dgm:cxn modelId="{4B725506-5202-422C-B33E-2AA1346C56EC}" type="presOf" srcId="{2719192E-E72D-4162-8227-BFCA92F50645}" destId="{02E9AD92-B331-4BEE-B97A-C6A83E3D7F2D}" srcOrd="0" destOrd="0" presId="urn:microsoft.com/office/officeart/2008/layout/LinedList"/>
    <dgm:cxn modelId="{1694171C-26D8-4438-8A2B-17E09C2F4294}" type="presOf" srcId="{9554B709-92F8-4188-85B3-E4883AEF4485}" destId="{239C815B-F65F-4252-8532-48AE7102003F}" srcOrd="0" destOrd="0" presId="urn:microsoft.com/office/officeart/2008/layout/LinedList"/>
    <dgm:cxn modelId="{E7ABE01D-8546-4C6C-824A-0A72A213E776}" type="presOf" srcId="{63F064C5-C3BE-4B4E-B7BD-DF800C1BBA7E}" destId="{AAB5483F-CAD4-4913-8D9F-FCB9F959FC94}" srcOrd="0" destOrd="0" presId="urn:microsoft.com/office/officeart/2008/layout/LinedList"/>
    <dgm:cxn modelId="{6C0AA51F-7F35-4EE1-BB06-62B65B8E878D}" srcId="{B0579EA1-A493-4150-B536-A1F7B4D76392}" destId="{02CCA218-C7F0-4A14-91B9-1F40FB518121}" srcOrd="1" destOrd="0" parTransId="{1EDCAFF0-8720-458B-94FD-98C661D2E28D}" sibTransId="{14B62465-AD82-4214-BEB4-2ADB0A71AF5F}"/>
    <dgm:cxn modelId="{87758135-8B79-481B-B1C7-365D05D7E139}" srcId="{B0579EA1-A493-4150-B536-A1F7B4D76392}" destId="{5951302B-2A82-47D0-8020-7A31309B15A9}" srcOrd="2" destOrd="0" parTransId="{A2AE48CA-6A41-40D0-9AE9-84656169710A}" sibTransId="{0BAD6EB9-3613-4947-BCCE-504831E6D425}"/>
    <dgm:cxn modelId="{89589936-EF62-4381-970E-8ED456BA367B}" srcId="{2194292F-8B5C-4AAA-8A93-1D712382425C}" destId="{2EFD81AE-8D50-4FA5-B864-F4F45FF7163F}" srcOrd="0" destOrd="0" parTransId="{9B4F02F5-AA61-416F-B02A-BD66A6C71F61}" sibTransId="{7D810AC2-F9DA-4824-888F-4D297EBF3E7B}"/>
    <dgm:cxn modelId="{41EDCE3F-39AA-4199-8CD4-0D55B7EA8313}" srcId="{5951302B-2A82-47D0-8020-7A31309B15A9}" destId="{2719192E-E72D-4162-8227-BFCA92F50645}" srcOrd="0" destOrd="0" parTransId="{91E0F232-C089-46B5-8E2C-886C2F9DA32D}" sibTransId="{17869575-3330-4126-B112-3BA35C65B8B3}"/>
    <dgm:cxn modelId="{F610605E-E338-4270-9AF9-B47D2732777F}" srcId="{B0579EA1-A493-4150-B536-A1F7B4D76392}" destId="{2194292F-8B5C-4AAA-8A93-1D712382425C}" srcOrd="3" destOrd="0" parTransId="{E32DF992-AC87-4989-94E0-AFCAC0177351}" sibTransId="{C436C101-EEB1-42A4-B9FC-BA24D4F063D0}"/>
    <dgm:cxn modelId="{AE6C5D5F-9E4F-4DB0-8B02-2465EBCE3C35}" srcId="{02CCA218-C7F0-4A14-91B9-1F40FB518121}" destId="{5F2D4ABB-7258-422A-8400-99C86F8F1752}" srcOrd="1" destOrd="0" parTransId="{0C10DFD6-6CC8-4923-A8D4-5B1848EBC6C6}" sibTransId="{AA3D62BE-D1DE-4338-849D-3AC297D8A1AB}"/>
    <dgm:cxn modelId="{3684B262-AE7C-4045-8CB6-8E7AD58BE49E}" srcId="{1CB6C32B-88F2-46AB-8B22-450406E7A737}" destId="{9554B709-92F8-4188-85B3-E4883AEF4485}" srcOrd="1" destOrd="0" parTransId="{98EDA668-4B3D-4F67-982C-531668F6CE49}" sibTransId="{F0FC1FE7-D879-4465-A20E-602B77DAE7CB}"/>
    <dgm:cxn modelId="{68F45945-CD80-4D0E-A74A-DF8C28406C33}" type="presOf" srcId="{1CB6C32B-88F2-46AB-8B22-450406E7A737}" destId="{1B55148F-059E-423F-BDCA-F29C09864B25}" srcOrd="0" destOrd="0" presId="urn:microsoft.com/office/officeart/2008/layout/LinedList"/>
    <dgm:cxn modelId="{3DDDC349-EFE9-4D96-83A6-56406CEB312D}" type="presOf" srcId="{B3163363-C972-47C1-90B6-9B92073D9457}" destId="{5BE51277-2141-4B8D-9D9A-A4C9610E2260}" srcOrd="0" destOrd="0" presId="urn:microsoft.com/office/officeart/2008/layout/LinedList"/>
    <dgm:cxn modelId="{CEB9136D-19B7-47D9-86B2-6C23402E3737}" type="presOf" srcId="{2194292F-8B5C-4AAA-8A93-1D712382425C}" destId="{7EC8CD5F-F23C-4F83-BA21-9F22A4D73655}" srcOrd="0" destOrd="0" presId="urn:microsoft.com/office/officeart/2008/layout/LinedList"/>
    <dgm:cxn modelId="{D59DD950-8296-456E-9D6D-F2B3EF5DE122}" srcId="{2194292F-8B5C-4AAA-8A93-1D712382425C}" destId="{01131A0D-EFAE-4CFB-A666-37BF3EE8CB48}" srcOrd="1" destOrd="0" parTransId="{7398693C-F464-46FD-AE52-4BFB4A5D4D61}" sibTransId="{C3EB39BA-13C1-4D6A-905E-E1573C34D294}"/>
    <dgm:cxn modelId="{4AB9C574-8D76-4BBF-9038-951F3397ACD4}" type="presOf" srcId="{7AB467AF-249F-46C2-8D5D-2759547490C4}" destId="{FFE9FB32-1A35-4FDB-BD84-FEC6A5D2723B}" srcOrd="0" destOrd="0" presId="urn:microsoft.com/office/officeart/2008/layout/LinedList"/>
    <dgm:cxn modelId="{BC474C76-6894-475A-A121-372F0752710A}" type="presOf" srcId="{2EFD81AE-8D50-4FA5-B864-F4F45FF7163F}" destId="{F7817350-3DD6-4DE7-955A-13A3E28FD6EE}" srcOrd="0" destOrd="0" presId="urn:microsoft.com/office/officeart/2008/layout/LinedList"/>
    <dgm:cxn modelId="{BCC89377-BF82-4C1A-A5BF-405EF8E139DC}" type="presOf" srcId="{100FDA97-E50E-4E7C-8478-2BFEA6187D43}" destId="{922B7BDD-D2E1-4000-ACA8-5BC4158614C4}" srcOrd="0" destOrd="0" presId="urn:microsoft.com/office/officeart/2008/layout/LinedList"/>
    <dgm:cxn modelId="{CCDB618C-30D9-40B5-B309-FD4DF64691CA}" type="presOf" srcId="{B75ED07C-A3A8-4019-BD70-7391E2160760}" destId="{6F9F0316-F670-47F3-BEFD-9243A51A8013}" srcOrd="0" destOrd="0" presId="urn:microsoft.com/office/officeart/2008/layout/LinedList"/>
    <dgm:cxn modelId="{6DB80A93-300A-4A95-86FC-E93E80BA5957}" srcId="{5951302B-2A82-47D0-8020-7A31309B15A9}" destId="{63F064C5-C3BE-4B4E-B7BD-DF800C1BBA7E}" srcOrd="1" destOrd="0" parTransId="{607FBFCA-5EE3-46A9-A9CB-CE5140BD60BC}" sibTransId="{C2C2947E-4915-4F29-98AB-3E586CF840D8}"/>
    <dgm:cxn modelId="{89182FBC-1B48-46A8-B5C6-C09419FB95B0}" type="presOf" srcId="{01131A0D-EFAE-4CFB-A666-37BF3EE8CB48}" destId="{C293D3CF-115B-4654-833A-71D79C4EABA6}" srcOrd="0" destOrd="0" presId="urn:microsoft.com/office/officeart/2008/layout/LinedList"/>
    <dgm:cxn modelId="{B08D95BC-ADEF-4369-94F5-AD532B838701}" type="presOf" srcId="{5951302B-2A82-47D0-8020-7A31309B15A9}" destId="{8AA797A4-5E7B-4FFB-9B92-B839DFBB0D95}" srcOrd="0" destOrd="0" presId="urn:microsoft.com/office/officeart/2008/layout/LinedList"/>
    <dgm:cxn modelId="{453441C4-3919-4FE7-B472-C6EE201E7AA7}" srcId="{02CCA218-C7F0-4A14-91B9-1F40FB518121}" destId="{B75ED07C-A3A8-4019-BD70-7391E2160760}" srcOrd="2" destOrd="0" parTransId="{D1EFCFC7-93BE-4206-8F03-36F837FB9765}" sibTransId="{519A4764-EE65-4963-B66B-C0EF0A15D048}"/>
    <dgm:cxn modelId="{2A85F2C6-E1E1-4D49-A372-F53C441248EC}" type="presOf" srcId="{5F2D4ABB-7258-422A-8400-99C86F8F1752}" destId="{0A843ED7-393A-443F-9322-7115A3152F35}" srcOrd="0" destOrd="0" presId="urn:microsoft.com/office/officeart/2008/layout/LinedList"/>
    <dgm:cxn modelId="{428998C7-42DF-4626-9DE7-C29C471ED1EE}" srcId="{1CB6C32B-88F2-46AB-8B22-450406E7A737}" destId="{B3163363-C972-47C1-90B6-9B92073D9457}" srcOrd="2" destOrd="0" parTransId="{549DBE51-FC2D-4887-B1D3-540D53A2B461}" sibTransId="{37B8864E-3A9C-4E87-8BA8-8DC5BE218045}"/>
    <dgm:cxn modelId="{EE9356D5-0CA7-4611-85AB-37A4796FD3F2}" srcId="{B0579EA1-A493-4150-B536-A1F7B4D76392}" destId="{1CB6C32B-88F2-46AB-8B22-450406E7A737}" srcOrd="0" destOrd="0" parTransId="{D19B140D-806B-4666-A066-08C036139E52}" sibTransId="{DC6C7C4D-5E44-4BA5-B3C9-FC83B4687FD8}"/>
    <dgm:cxn modelId="{1CDE47D6-060B-4B12-BED3-E2637685B5CA}" type="presOf" srcId="{F8A95D65-6CCA-4E4F-A30E-39E5E7C7E6B8}" destId="{E968BB63-F626-4A03-A627-E76F890FF7B7}" srcOrd="0" destOrd="0" presId="urn:microsoft.com/office/officeart/2008/layout/LinedList"/>
    <dgm:cxn modelId="{BE9DB9D8-A8D5-4FF7-8159-C392AC0EBA9F}" srcId="{1CB6C32B-88F2-46AB-8B22-450406E7A737}" destId="{100FDA97-E50E-4E7C-8478-2BFEA6187D43}" srcOrd="3" destOrd="0" parTransId="{0D08BEA1-8954-4EA1-8C31-23B937966D65}" sibTransId="{A28C97EA-AA27-4376-ABDC-2F24E2F0AE8B}"/>
    <dgm:cxn modelId="{9C69BBDC-0355-405C-8130-73C3616440A5}" type="presOf" srcId="{B0579EA1-A493-4150-B536-A1F7B4D76392}" destId="{B60B5014-B555-444D-BF75-BCD9A54277B6}" srcOrd="0" destOrd="0" presId="urn:microsoft.com/office/officeart/2008/layout/LinedList"/>
    <dgm:cxn modelId="{8D1404E1-65EC-4742-B071-F70BFE04003D}" type="presOf" srcId="{02CCA218-C7F0-4A14-91B9-1F40FB518121}" destId="{D6ACEEA1-FF0A-41D4-93A8-878FA8D6BC8E}" srcOrd="0" destOrd="0" presId="urn:microsoft.com/office/officeart/2008/layout/LinedList"/>
    <dgm:cxn modelId="{38E629E7-BA45-47B9-B41E-749FF2E12983}" srcId="{02CCA218-C7F0-4A14-91B9-1F40FB518121}" destId="{7AB467AF-249F-46C2-8D5D-2759547490C4}" srcOrd="0" destOrd="0" parTransId="{9FAA9021-10EA-4E81-A69D-4304392FE6B5}" sibTransId="{6BBC5430-55F8-43D9-AB58-E3026B60BB8F}"/>
    <dgm:cxn modelId="{6F4CC8FD-9132-468D-A9C2-FDA3AA5E3E92}" srcId="{1CB6C32B-88F2-46AB-8B22-450406E7A737}" destId="{F8A95D65-6CCA-4E4F-A30E-39E5E7C7E6B8}" srcOrd="0" destOrd="0" parTransId="{D5680F6C-113C-4DB3-B58B-6E0EB1E726DF}" sibTransId="{95B8C6CF-B959-4ADE-81C2-0C0B2B6B2307}"/>
    <dgm:cxn modelId="{77B32A8C-005F-4922-9635-4FE95AEBF14B}" type="presParOf" srcId="{B60B5014-B555-444D-BF75-BCD9A54277B6}" destId="{B3FECB67-4F77-4AF2-A391-94B0AFCDC5E6}" srcOrd="0" destOrd="0" presId="urn:microsoft.com/office/officeart/2008/layout/LinedList"/>
    <dgm:cxn modelId="{B8B378D0-5218-4B83-A5C3-3D27A254ABF7}" type="presParOf" srcId="{B60B5014-B555-444D-BF75-BCD9A54277B6}" destId="{204B2FDA-0B3B-46CA-9FC8-6A2442DC374F}" srcOrd="1" destOrd="0" presId="urn:microsoft.com/office/officeart/2008/layout/LinedList"/>
    <dgm:cxn modelId="{0E1218C6-6ABD-4B48-8DE9-C3C0F77EB3DA}" type="presParOf" srcId="{204B2FDA-0B3B-46CA-9FC8-6A2442DC374F}" destId="{1B55148F-059E-423F-BDCA-F29C09864B25}" srcOrd="0" destOrd="0" presId="urn:microsoft.com/office/officeart/2008/layout/LinedList"/>
    <dgm:cxn modelId="{34D8633C-437B-4DC9-A951-158012026EF0}" type="presParOf" srcId="{204B2FDA-0B3B-46CA-9FC8-6A2442DC374F}" destId="{65114A39-1B3D-4ED6-AD01-69C9208B4ACE}" srcOrd="1" destOrd="0" presId="urn:microsoft.com/office/officeart/2008/layout/LinedList"/>
    <dgm:cxn modelId="{B5C02981-C718-4309-8D90-580B623051EF}" type="presParOf" srcId="{65114A39-1B3D-4ED6-AD01-69C9208B4ACE}" destId="{A5C66078-2EA7-4602-BA84-83E9F8D4ACAE}" srcOrd="0" destOrd="0" presId="urn:microsoft.com/office/officeart/2008/layout/LinedList"/>
    <dgm:cxn modelId="{8358278A-B400-4710-A40E-2E69CC50E1D3}" type="presParOf" srcId="{65114A39-1B3D-4ED6-AD01-69C9208B4ACE}" destId="{24BB50EA-5FCA-47F4-9451-C1A92EFAA0E0}" srcOrd="1" destOrd="0" presId="urn:microsoft.com/office/officeart/2008/layout/LinedList"/>
    <dgm:cxn modelId="{B9935DC8-E611-45A1-9D1B-19F62B28D428}" type="presParOf" srcId="{24BB50EA-5FCA-47F4-9451-C1A92EFAA0E0}" destId="{46E91F42-23CB-4D4F-8F89-1C008E269018}" srcOrd="0" destOrd="0" presId="urn:microsoft.com/office/officeart/2008/layout/LinedList"/>
    <dgm:cxn modelId="{9C773F9A-418D-4C6D-A1D3-7A275C23C791}" type="presParOf" srcId="{24BB50EA-5FCA-47F4-9451-C1A92EFAA0E0}" destId="{E968BB63-F626-4A03-A627-E76F890FF7B7}" srcOrd="1" destOrd="0" presId="urn:microsoft.com/office/officeart/2008/layout/LinedList"/>
    <dgm:cxn modelId="{5F15D521-635E-45C2-9EA4-415F812384A6}" type="presParOf" srcId="{24BB50EA-5FCA-47F4-9451-C1A92EFAA0E0}" destId="{EE076B80-7AB9-41C6-BB1D-6169C3C555BA}" srcOrd="2" destOrd="0" presId="urn:microsoft.com/office/officeart/2008/layout/LinedList"/>
    <dgm:cxn modelId="{711D5F2F-B870-4553-A563-59DA30FB4DA0}" type="presParOf" srcId="{65114A39-1B3D-4ED6-AD01-69C9208B4ACE}" destId="{D6B8C478-0FC5-4A8F-A7B4-C924FA72AE7C}" srcOrd="2" destOrd="0" presId="urn:microsoft.com/office/officeart/2008/layout/LinedList"/>
    <dgm:cxn modelId="{E366B2B8-C220-48D9-A0BF-13A743C3DFF4}" type="presParOf" srcId="{65114A39-1B3D-4ED6-AD01-69C9208B4ACE}" destId="{753099CB-DA44-4B7D-AEE9-7976E9AAC202}" srcOrd="3" destOrd="0" presId="urn:microsoft.com/office/officeart/2008/layout/LinedList"/>
    <dgm:cxn modelId="{8F4F90EB-C7A1-45D9-B01A-07B11C06751D}" type="presParOf" srcId="{65114A39-1B3D-4ED6-AD01-69C9208B4ACE}" destId="{304E5DD4-300B-490E-B4B8-5E05A4A91248}" srcOrd="4" destOrd="0" presId="urn:microsoft.com/office/officeart/2008/layout/LinedList"/>
    <dgm:cxn modelId="{247A8144-FB9B-4C65-BBC6-F4C2CB2BD617}" type="presParOf" srcId="{304E5DD4-300B-490E-B4B8-5E05A4A91248}" destId="{13F9388E-9F86-447F-AB48-06F01A2AEDEB}" srcOrd="0" destOrd="0" presId="urn:microsoft.com/office/officeart/2008/layout/LinedList"/>
    <dgm:cxn modelId="{2FACBEAD-8DD3-4ABE-94F9-6FCA00A9F1A7}" type="presParOf" srcId="{304E5DD4-300B-490E-B4B8-5E05A4A91248}" destId="{239C815B-F65F-4252-8532-48AE7102003F}" srcOrd="1" destOrd="0" presId="urn:microsoft.com/office/officeart/2008/layout/LinedList"/>
    <dgm:cxn modelId="{7B57F36B-FB86-4355-980A-E036A7297D56}" type="presParOf" srcId="{304E5DD4-300B-490E-B4B8-5E05A4A91248}" destId="{80D7419A-6ADB-48DC-A4D2-5DE2701517D8}" srcOrd="2" destOrd="0" presId="urn:microsoft.com/office/officeart/2008/layout/LinedList"/>
    <dgm:cxn modelId="{005F8A9D-1AE1-4B93-ABDA-ABB8DEBC932F}" type="presParOf" srcId="{65114A39-1B3D-4ED6-AD01-69C9208B4ACE}" destId="{E0B862CF-46D0-4ED4-9914-32B66F3A64D7}" srcOrd="5" destOrd="0" presId="urn:microsoft.com/office/officeart/2008/layout/LinedList"/>
    <dgm:cxn modelId="{F60E9925-ACA8-4D2F-B09C-65B9A8E97C3F}" type="presParOf" srcId="{65114A39-1B3D-4ED6-AD01-69C9208B4ACE}" destId="{0B6367E2-5A91-4C09-8E81-952D2B2A2800}" srcOrd="6" destOrd="0" presId="urn:microsoft.com/office/officeart/2008/layout/LinedList"/>
    <dgm:cxn modelId="{8F05EFF4-F226-41AF-B283-BC7A39AFBC9C}" type="presParOf" srcId="{65114A39-1B3D-4ED6-AD01-69C9208B4ACE}" destId="{1FFAB80E-A05E-4CF6-877A-7ACB534BF3FA}" srcOrd="7" destOrd="0" presId="urn:microsoft.com/office/officeart/2008/layout/LinedList"/>
    <dgm:cxn modelId="{CC2C49A2-1458-468F-93E6-8ADAF52F82D3}" type="presParOf" srcId="{1FFAB80E-A05E-4CF6-877A-7ACB534BF3FA}" destId="{76CDC386-4BE8-4442-B6B6-513657F17C75}" srcOrd="0" destOrd="0" presId="urn:microsoft.com/office/officeart/2008/layout/LinedList"/>
    <dgm:cxn modelId="{7AC00030-9D7F-414D-8180-8CC42831AC4F}" type="presParOf" srcId="{1FFAB80E-A05E-4CF6-877A-7ACB534BF3FA}" destId="{5BE51277-2141-4B8D-9D9A-A4C9610E2260}" srcOrd="1" destOrd="0" presId="urn:microsoft.com/office/officeart/2008/layout/LinedList"/>
    <dgm:cxn modelId="{445DF8CE-DB3D-4BC3-89AB-05CB9FD82ADD}" type="presParOf" srcId="{1FFAB80E-A05E-4CF6-877A-7ACB534BF3FA}" destId="{BBA79E00-85A3-40C2-BCFA-2938B73A937C}" srcOrd="2" destOrd="0" presId="urn:microsoft.com/office/officeart/2008/layout/LinedList"/>
    <dgm:cxn modelId="{EF46CB35-49F6-4D88-B219-724D07188263}" type="presParOf" srcId="{65114A39-1B3D-4ED6-AD01-69C9208B4ACE}" destId="{B8C757D8-2B32-4243-A813-FAFB7E747675}" srcOrd="8" destOrd="0" presId="urn:microsoft.com/office/officeart/2008/layout/LinedList"/>
    <dgm:cxn modelId="{AB178E91-8DB6-4E1E-8A45-4CDE7C259AA5}" type="presParOf" srcId="{65114A39-1B3D-4ED6-AD01-69C9208B4ACE}" destId="{A3342C96-B433-4E87-972A-9926C7AE9F52}" srcOrd="9" destOrd="0" presId="urn:microsoft.com/office/officeart/2008/layout/LinedList"/>
    <dgm:cxn modelId="{AEA85B6B-0B57-43F0-B705-1BA43FBD5998}" type="presParOf" srcId="{65114A39-1B3D-4ED6-AD01-69C9208B4ACE}" destId="{30B0F988-4C50-4175-842E-DB8B47C5DCA7}" srcOrd="10" destOrd="0" presId="urn:microsoft.com/office/officeart/2008/layout/LinedList"/>
    <dgm:cxn modelId="{993F7657-A50D-4E02-BF94-C2FBFAAE261D}" type="presParOf" srcId="{30B0F988-4C50-4175-842E-DB8B47C5DCA7}" destId="{5F4B6E2B-6980-4B14-A8A8-BC97AA1674B8}" srcOrd="0" destOrd="0" presId="urn:microsoft.com/office/officeart/2008/layout/LinedList"/>
    <dgm:cxn modelId="{F2985939-E0C2-4781-82CB-42208F79EE18}" type="presParOf" srcId="{30B0F988-4C50-4175-842E-DB8B47C5DCA7}" destId="{922B7BDD-D2E1-4000-ACA8-5BC4158614C4}" srcOrd="1" destOrd="0" presId="urn:microsoft.com/office/officeart/2008/layout/LinedList"/>
    <dgm:cxn modelId="{78C3C2EA-41F0-41E3-AD29-09E5DC469AB8}" type="presParOf" srcId="{30B0F988-4C50-4175-842E-DB8B47C5DCA7}" destId="{1625F5AF-15ED-4BBB-845A-A9E815FF9438}" srcOrd="2" destOrd="0" presId="urn:microsoft.com/office/officeart/2008/layout/LinedList"/>
    <dgm:cxn modelId="{92BFEA0C-B683-4FF8-A579-86911C1539B5}" type="presParOf" srcId="{65114A39-1B3D-4ED6-AD01-69C9208B4ACE}" destId="{51B94992-BF9D-4EEE-9B8D-F5D209BD1636}" srcOrd="11" destOrd="0" presId="urn:microsoft.com/office/officeart/2008/layout/LinedList"/>
    <dgm:cxn modelId="{F90DBADB-C4AF-46AF-99F2-F62F7A6ADA58}" type="presParOf" srcId="{65114A39-1B3D-4ED6-AD01-69C9208B4ACE}" destId="{E4A2EEA9-7DCD-4C22-8A28-0BD135064B55}" srcOrd="12" destOrd="0" presId="urn:microsoft.com/office/officeart/2008/layout/LinedList"/>
    <dgm:cxn modelId="{AC3779F5-8825-4A00-BA69-548DF15921E5}" type="presParOf" srcId="{B60B5014-B555-444D-BF75-BCD9A54277B6}" destId="{B5FF28E2-4CBA-4555-B227-7158508FD938}" srcOrd="2" destOrd="0" presId="urn:microsoft.com/office/officeart/2008/layout/LinedList"/>
    <dgm:cxn modelId="{6A68DCE6-4458-4FD8-97FD-05314CAE616E}" type="presParOf" srcId="{B60B5014-B555-444D-BF75-BCD9A54277B6}" destId="{596B4304-43C2-4593-9648-00EA802B350D}" srcOrd="3" destOrd="0" presId="urn:microsoft.com/office/officeart/2008/layout/LinedList"/>
    <dgm:cxn modelId="{157E1DAB-23E4-4F8F-9B09-53AF66BDE7CB}" type="presParOf" srcId="{596B4304-43C2-4593-9648-00EA802B350D}" destId="{D6ACEEA1-FF0A-41D4-93A8-878FA8D6BC8E}" srcOrd="0" destOrd="0" presId="urn:microsoft.com/office/officeart/2008/layout/LinedList"/>
    <dgm:cxn modelId="{9BC4DFD6-1936-4A9E-8C5E-982CEDB5A6CD}" type="presParOf" srcId="{596B4304-43C2-4593-9648-00EA802B350D}" destId="{C1C4080F-CA32-4125-8263-1850AEF1E282}" srcOrd="1" destOrd="0" presId="urn:microsoft.com/office/officeart/2008/layout/LinedList"/>
    <dgm:cxn modelId="{79E98CA6-84E5-483E-A04B-A3A7091D0DBF}" type="presParOf" srcId="{C1C4080F-CA32-4125-8263-1850AEF1E282}" destId="{BEF7BB75-9CCB-4742-853F-5D7B0BDFB376}" srcOrd="0" destOrd="0" presId="urn:microsoft.com/office/officeart/2008/layout/LinedList"/>
    <dgm:cxn modelId="{F19A053B-5486-4549-A05D-7E7991854008}" type="presParOf" srcId="{C1C4080F-CA32-4125-8263-1850AEF1E282}" destId="{D59EEDD8-AB87-4ED1-B966-AA41D5EF8AD3}" srcOrd="1" destOrd="0" presId="urn:microsoft.com/office/officeart/2008/layout/LinedList"/>
    <dgm:cxn modelId="{0A5FDF89-A972-492D-996B-77C263E56206}" type="presParOf" srcId="{D59EEDD8-AB87-4ED1-B966-AA41D5EF8AD3}" destId="{3878D555-9BD1-486E-B1CD-DE986379EA65}" srcOrd="0" destOrd="0" presId="urn:microsoft.com/office/officeart/2008/layout/LinedList"/>
    <dgm:cxn modelId="{E3E9E340-9F11-4965-AD2B-7A674F50670D}" type="presParOf" srcId="{D59EEDD8-AB87-4ED1-B966-AA41D5EF8AD3}" destId="{FFE9FB32-1A35-4FDB-BD84-FEC6A5D2723B}" srcOrd="1" destOrd="0" presId="urn:microsoft.com/office/officeart/2008/layout/LinedList"/>
    <dgm:cxn modelId="{26C58AC6-177F-43C5-B40D-0C62C7F7904D}" type="presParOf" srcId="{D59EEDD8-AB87-4ED1-B966-AA41D5EF8AD3}" destId="{BEBABAB9-B608-47ED-B0AD-DAC1243C74EE}" srcOrd="2" destOrd="0" presId="urn:microsoft.com/office/officeart/2008/layout/LinedList"/>
    <dgm:cxn modelId="{AADEFDC1-6F93-4387-AA75-B29013ED3FB5}" type="presParOf" srcId="{C1C4080F-CA32-4125-8263-1850AEF1E282}" destId="{496CE3FE-ABC8-4018-8A5D-EFD7747A61FD}" srcOrd="2" destOrd="0" presId="urn:microsoft.com/office/officeart/2008/layout/LinedList"/>
    <dgm:cxn modelId="{D8E54A96-9E66-4708-A1A8-F7F85B7637E4}" type="presParOf" srcId="{C1C4080F-CA32-4125-8263-1850AEF1E282}" destId="{66F17A0D-EDDB-4D5B-AE41-C629AA7D0E9E}" srcOrd="3" destOrd="0" presId="urn:microsoft.com/office/officeart/2008/layout/LinedList"/>
    <dgm:cxn modelId="{3E2FC533-9C86-4441-9A63-C90A680D6C99}" type="presParOf" srcId="{C1C4080F-CA32-4125-8263-1850AEF1E282}" destId="{EA90E1DC-26A4-4CBC-B942-C32BE4FF7E05}" srcOrd="4" destOrd="0" presId="urn:microsoft.com/office/officeart/2008/layout/LinedList"/>
    <dgm:cxn modelId="{AF9D8827-8BFB-4F31-AF44-17D81A467E4C}" type="presParOf" srcId="{EA90E1DC-26A4-4CBC-B942-C32BE4FF7E05}" destId="{832BA266-24A2-44CB-B2B5-A4D7ACC33E3C}" srcOrd="0" destOrd="0" presId="urn:microsoft.com/office/officeart/2008/layout/LinedList"/>
    <dgm:cxn modelId="{25E606DC-5262-4D55-B9E1-A882CA4D869C}" type="presParOf" srcId="{EA90E1DC-26A4-4CBC-B942-C32BE4FF7E05}" destId="{0A843ED7-393A-443F-9322-7115A3152F35}" srcOrd="1" destOrd="0" presId="urn:microsoft.com/office/officeart/2008/layout/LinedList"/>
    <dgm:cxn modelId="{A8E1A438-B474-4C5B-8E8C-CA9667DFE888}" type="presParOf" srcId="{EA90E1DC-26A4-4CBC-B942-C32BE4FF7E05}" destId="{D9AD0C66-209D-438E-93AF-577E68D36A3E}" srcOrd="2" destOrd="0" presId="urn:microsoft.com/office/officeart/2008/layout/LinedList"/>
    <dgm:cxn modelId="{ECCC6DB2-34D0-407A-AC05-666504D93BF9}" type="presParOf" srcId="{C1C4080F-CA32-4125-8263-1850AEF1E282}" destId="{FFDBB292-D296-457E-B986-FD661169B24C}" srcOrd="5" destOrd="0" presId="urn:microsoft.com/office/officeart/2008/layout/LinedList"/>
    <dgm:cxn modelId="{26BF3698-CF3C-4622-9D6E-4C7385F55113}" type="presParOf" srcId="{C1C4080F-CA32-4125-8263-1850AEF1E282}" destId="{1FE6AAB8-20B9-4913-AE9D-90C55AFD6B91}" srcOrd="6" destOrd="0" presId="urn:microsoft.com/office/officeart/2008/layout/LinedList"/>
    <dgm:cxn modelId="{D97DC4A9-3417-4868-BBEB-457C04691475}" type="presParOf" srcId="{C1C4080F-CA32-4125-8263-1850AEF1E282}" destId="{F4583916-A6A5-48D0-9EF9-49778BE10270}" srcOrd="7" destOrd="0" presId="urn:microsoft.com/office/officeart/2008/layout/LinedList"/>
    <dgm:cxn modelId="{D73D4F15-6924-4FB6-BCB3-E6E4279BE23F}" type="presParOf" srcId="{F4583916-A6A5-48D0-9EF9-49778BE10270}" destId="{B7C8A112-0545-41AA-B3F4-55D06322A336}" srcOrd="0" destOrd="0" presId="urn:microsoft.com/office/officeart/2008/layout/LinedList"/>
    <dgm:cxn modelId="{7A7A35C9-8A9A-4EFC-8C51-3970BEC15398}" type="presParOf" srcId="{F4583916-A6A5-48D0-9EF9-49778BE10270}" destId="{6F9F0316-F670-47F3-BEFD-9243A51A8013}" srcOrd="1" destOrd="0" presId="urn:microsoft.com/office/officeart/2008/layout/LinedList"/>
    <dgm:cxn modelId="{B67791D1-028A-4C1B-ADB6-79AD6F76C2DA}" type="presParOf" srcId="{F4583916-A6A5-48D0-9EF9-49778BE10270}" destId="{350FB82B-A3E8-493A-B884-80E3647FC2A8}" srcOrd="2" destOrd="0" presId="urn:microsoft.com/office/officeart/2008/layout/LinedList"/>
    <dgm:cxn modelId="{3588B236-F428-4542-93FD-B6D74D767ADA}" type="presParOf" srcId="{C1C4080F-CA32-4125-8263-1850AEF1E282}" destId="{89E4B533-8528-43DA-BA15-162B21144446}" srcOrd="8" destOrd="0" presId="urn:microsoft.com/office/officeart/2008/layout/LinedList"/>
    <dgm:cxn modelId="{AC8AE103-8740-4ADD-832B-1602565B834D}" type="presParOf" srcId="{C1C4080F-CA32-4125-8263-1850AEF1E282}" destId="{7AE34E36-D467-46B5-9055-F0D6233E3971}" srcOrd="9" destOrd="0" presId="urn:microsoft.com/office/officeart/2008/layout/LinedList"/>
    <dgm:cxn modelId="{B7741947-5151-49C0-889F-5791E47D0BBF}" type="presParOf" srcId="{B60B5014-B555-444D-BF75-BCD9A54277B6}" destId="{B8561BF4-9A09-4FE8-B977-7F399BEA88D3}" srcOrd="4" destOrd="0" presId="urn:microsoft.com/office/officeart/2008/layout/LinedList"/>
    <dgm:cxn modelId="{5F1A3F06-6ACB-479C-AF6E-6F73C3D9C71E}" type="presParOf" srcId="{B60B5014-B555-444D-BF75-BCD9A54277B6}" destId="{521E4C2E-FA44-4A20-BD98-16D53D3F57CE}" srcOrd="5" destOrd="0" presId="urn:microsoft.com/office/officeart/2008/layout/LinedList"/>
    <dgm:cxn modelId="{27639BD3-3473-4474-8BE3-BC50087F87A2}" type="presParOf" srcId="{521E4C2E-FA44-4A20-BD98-16D53D3F57CE}" destId="{8AA797A4-5E7B-4FFB-9B92-B839DFBB0D95}" srcOrd="0" destOrd="0" presId="urn:microsoft.com/office/officeart/2008/layout/LinedList"/>
    <dgm:cxn modelId="{850A2E13-F5B5-4E36-8776-8A1506ACDFC7}" type="presParOf" srcId="{521E4C2E-FA44-4A20-BD98-16D53D3F57CE}" destId="{EECBCA6C-4418-418C-B2E9-45CD3B7CECAC}" srcOrd="1" destOrd="0" presId="urn:microsoft.com/office/officeart/2008/layout/LinedList"/>
    <dgm:cxn modelId="{7C101BD1-4BB2-4830-9EC7-32B8E36C24E7}" type="presParOf" srcId="{EECBCA6C-4418-418C-B2E9-45CD3B7CECAC}" destId="{32B5ABDE-5D31-4FF8-B47D-A9482E0182F0}" srcOrd="0" destOrd="0" presId="urn:microsoft.com/office/officeart/2008/layout/LinedList"/>
    <dgm:cxn modelId="{3197EB2D-0D0D-4A99-8443-9BAD55DECE55}" type="presParOf" srcId="{EECBCA6C-4418-418C-B2E9-45CD3B7CECAC}" destId="{C2F07535-18AF-4243-9C0B-EDB131324550}" srcOrd="1" destOrd="0" presId="urn:microsoft.com/office/officeart/2008/layout/LinedList"/>
    <dgm:cxn modelId="{4DFE674A-3555-4133-A7C4-BC1737CE2617}" type="presParOf" srcId="{C2F07535-18AF-4243-9C0B-EDB131324550}" destId="{09E1D239-9043-453A-9F51-CE8950DB0A23}" srcOrd="0" destOrd="0" presId="urn:microsoft.com/office/officeart/2008/layout/LinedList"/>
    <dgm:cxn modelId="{BDE3D759-69A0-4971-82A7-8C4AC9A1E94A}" type="presParOf" srcId="{C2F07535-18AF-4243-9C0B-EDB131324550}" destId="{02E9AD92-B331-4BEE-B97A-C6A83E3D7F2D}" srcOrd="1" destOrd="0" presId="urn:microsoft.com/office/officeart/2008/layout/LinedList"/>
    <dgm:cxn modelId="{37F3749D-0A07-4DEF-BE8E-138FDC92ABDD}" type="presParOf" srcId="{C2F07535-18AF-4243-9C0B-EDB131324550}" destId="{A4FC8682-10FC-4BF7-825A-DAAFD82BADFA}" srcOrd="2" destOrd="0" presId="urn:microsoft.com/office/officeart/2008/layout/LinedList"/>
    <dgm:cxn modelId="{10FA5D49-351F-45A6-B545-68B3D707BC78}" type="presParOf" srcId="{EECBCA6C-4418-418C-B2E9-45CD3B7CECAC}" destId="{36EDCC8D-4A18-4F0A-897F-31A076C2FB21}" srcOrd="2" destOrd="0" presId="urn:microsoft.com/office/officeart/2008/layout/LinedList"/>
    <dgm:cxn modelId="{7F57E9D9-0706-4D92-9C34-E8A945002ABE}" type="presParOf" srcId="{EECBCA6C-4418-418C-B2E9-45CD3B7CECAC}" destId="{B1513A86-01DB-4BA5-AAD6-2058AEC54302}" srcOrd="3" destOrd="0" presId="urn:microsoft.com/office/officeart/2008/layout/LinedList"/>
    <dgm:cxn modelId="{24917E7A-84E4-4553-AA38-6AB46531F149}" type="presParOf" srcId="{EECBCA6C-4418-418C-B2E9-45CD3B7CECAC}" destId="{2C3B727D-5278-416E-ABDC-22C63F69D8F2}" srcOrd="4" destOrd="0" presId="urn:microsoft.com/office/officeart/2008/layout/LinedList"/>
    <dgm:cxn modelId="{ED632771-FAE1-4E2E-985C-29F80751CC3B}" type="presParOf" srcId="{2C3B727D-5278-416E-ABDC-22C63F69D8F2}" destId="{BC9FD562-157F-465C-8781-813F2BB5795D}" srcOrd="0" destOrd="0" presId="urn:microsoft.com/office/officeart/2008/layout/LinedList"/>
    <dgm:cxn modelId="{1833A5CC-D4C0-4EFC-A6FF-4483361E75BE}" type="presParOf" srcId="{2C3B727D-5278-416E-ABDC-22C63F69D8F2}" destId="{AAB5483F-CAD4-4913-8D9F-FCB9F959FC94}" srcOrd="1" destOrd="0" presId="urn:microsoft.com/office/officeart/2008/layout/LinedList"/>
    <dgm:cxn modelId="{C8F21BC2-94F8-4A9D-BD6B-12C6631157C5}" type="presParOf" srcId="{2C3B727D-5278-416E-ABDC-22C63F69D8F2}" destId="{25F2BC0A-3813-4C9D-9187-6003400688A6}" srcOrd="2" destOrd="0" presId="urn:microsoft.com/office/officeart/2008/layout/LinedList"/>
    <dgm:cxn modelId="{D290E115-6E14-4B1A-8935-6AF5282E3DCC}" type="presParOf" srcId="{EECBCA6C-4418-418C-B2E9-45CD3B7CECAC}" destId="{328F807D-5AA1-4892-8FDF-5214E01BE0EF}" srcOrd="5" destOrd="0" presId="urn:microsoft.com/office/officeart/2008/layout/LinedList"/>
    <dgm:cxn modelId="{82FB735D-F04E-413D-BAF6-D36A0AF99F4C}" type="presParOf" srcId="{EECBCA6C-4418-418C-B2E9-45CD3B7CECAC}" destId="{262730BE-5DFB-4330-90A8-AC2BAB4B8E1D}" srcOrd="6" destOrd="0" presId="urn:microsoft.com/office/officeart/2008/layout/LinedList"/>
    <dgm:cxn modelId="{CA9ECF6D-9116-4025-9A47-1A322CE65F87}" type="presParOf" srcId="{B60B5014-B555-444D-BF75-BCD9A54277B6}" destId="{4251F9C2-C81B-423A-92A0-262F388CEC16}" srcOrd="6" destOrd="0" presId="urn:microsoft.com/office/officeart/2008/layout/LinedList"/>
    <dgm:cxn modelId="{13F027DB-F6A7-4625-A5BE-95AB77DE62FC}" type="presParOf" srcId="{B60B5014-B555-444D-BF75-BCD9A54277B6}" destId="{04E238CB-BD4A-45B6-B489-1DA02326FF96}" srcOrd="7" destOrd="0" presId="urn:microsoft.com/office/officeart/2008/layout/LinedList"/>
    <dgm:cxn modelId="{D8AFEE08-6950-401A-B88D-C866D5086659}" type="presParOf" srcId="{04E238CB-BD4A-45B6-B489-1DA02326FF96}" destId="{7EC8CD5F-F23C-4F83-BA21-9F22A4D73655}" srcOrd="0" destOrd="0" presId="urn:microsoft.com/office/officeart/2008/layout/LinedList"/>
    <dgm:cxn modelId="{30895192-DB1B-4A1F-B627-799D278A8C17}" type="presParOf" srcId="{04E238CB-BD4A-45B6-B489-1DA02326FF96}" destId="{599C6688-F225-48B2-B885-7ABD94692960}" srcOrd="1" destOrd="0" presId="urn:microsoft.com/office/officeart/2008/layout/LinedList"/>
    <dgm:cxn modelId="{EE1AA912-29D7-46A5-A053-A952D0CB2ABA}" type="presParOf" srcId="{599C6688-F225-48B2-B885-7ABD94692960}" destId="{86DF23D5-3897-4F78-8A81-517D81EF92BC}" srcOrd="0" destOrd="0" presId="urn:microsoft.com/office/officeart/2008/layout/LinedList"/>
    <dgm:cxn modelId="{18320B3E-9FFE-4914-AD0C-A66372F40D3A}" type="presParOf" srcId="{599C6688-F225-48B2-B885-7ABD94692960}" destId="{DCD6A7C3-35DC-4007-BE80-EC3EE211B7EA}" srcOrd="1" destOrd="0" presId="urn:microsoft.com/office/officeart/2008/layout/LinedList"/>
    <dgm:cxn modelId="{A8B8F095-0723-49E0-96CD-B2365690D52F}" type="presParOf" srcId="{DCD6A7C3-35DC-4007-BE80-EC3EE211B7EA}" destId="{D11C9F2A-7C16-4DBC-9062-6FEA13773B4B}" srcOrd="0" destOrd="0" presId="urn:microsoft.com/office/officeart/2008/layout/LinedList"/>
    <dgm:cxn modelId="{B5DF1D1F-41C5-4DA4-B5EE-3D7695086BA8}" type="presParOf" srcId="{DCD6A7C3-35DC-4007-BE80-EC3EE211B7EA}" destId="{F7817350-3DD6-4DE7-955A-13A3E28FD6EE}" srcOrd="1" destOrd="0" presId="urn:microsoft.com/office/officeart/2008/layout/LinedList"/>
    <dgm:cxn modelId="{9C205E15-EBF3-4E13-9DCC-DD9ED118E861}" type="presParOf" srcId="{DCD6A7C3-35DC-4007-BE80-EC3EE211B7EA}" destId="{6461158F-A4A3-4C62-AD6D-51CC61A93695}" srcOrd="2" destOrd="0" presId="urn:microsoft.com/office/officeart/2008/layout/LinedList"/>
    <dgm:cxn modelId="{732F3F13-C82E-4A0B-9B42-16AB355AB118}" type="presParOf" srcId="{599C6688-F225-48B2-B885-7ABD94692960}" destId="{E508890F-89A4-420D-89F5-64713ADF8136}" srcOrd="2" destOrd="0" presId="urn:microsoft.com/office/officeart/2008/layout/LinedList"/>
    <dgm:cxn modelId="{A464C62E-0194-4102-8E54-211DADEA88E7}" type="presParOf" srcId="{599C6688-F225-48B2-B885-7ABD94692960}" destId="{BE83F24F-A0DE-4BB7-BD43-B436939BEB4C}" srcOrd="3" destOrd="0" presId="urn:microsoft.com/office/officeart/2008/layout/LinedList"/>
    <dgm:cxn modelId="{B344B3B2-9E34-4416-9618-2BA27990A071}" type="presParOf" srcId="{599C6688-F225-48B2-B885-7ABD94692960}" destId="{DF676B01-1EF6-4D09-92DE-5E685838BE5D}" srcOrd="4" destOrd="0" presId="urn:microsoft.com/office/officeart/2008/layout/LinedList"/>
    <dgm:cxn modelId="{B4D13B76-CE00-4090-8C08-1E70857611C3}" type="presParOf" srcId="{DF676B01-1EF6-4D09-92DE-5E685838BE5D}" destId="{DB630187-A243-463A-A60F-67E0AF048CFE}" srcOrd="0" destOrd="0" presId="urn:microsoft.com/office/officeart/2008/layout/LinedList"/>
    <dgm:cxn modelId="{02289921-840F-488F-8EAF-96284A4C21A0}" type="presParOf" srcId="{DF676B01-1EF6-4D09-92DE-5E685838BE5D}" destId="{C293D3CF-115B-4654-833A-71D79C4EABA6}" srcOrd="1" destOrd="0" presId="urn:microsoft.com/office/officeart/2008/layout/LinedList"/>
    <dgm:cxn modelId="{D8BB3414-635B-45AB-A857-2778C6BE9DA5}" type="presParOf" srcId="{DF676B01-1EF6-4D09-92DE-5E685838BE5D}" destId="{D0A9D516-4F5A-414E-B1D6-B0671AFD8E9D}" srcOrd="2" destOrd="0" presId="urn:microsoft.com/office/officeart/2008/layout/LinedList"/>
    <dgm:cxn modelId="{F492A9ED-E7D4-45F0-B280-B81C2E4E6777}" type="presParOf" srcId="{599C6688-F225-48B2-B885-7ABD94692960}" destId="{FEA501DC-4C67-42B5-B3A6-838987E50F77}" srcOrd="5" destOrd="0" presId="urn:microsoft.com/office/officeart/2008/layout/LinedList"/>
    <dgm:cxn modelId="{B4E239E6-A9D3-43E1-85D1-140AD003E35B}" type="presParOf" srcId="{599C6688-F225-48B2-B885-7ABD94692960}" destId="{200F778C-3FF0-43C9-84F2-941D69388E18}" srcOrd="6" destOrd="0" presId="urn:microsoft.com/office/officeart/2008/layout/LinedList"/>
  </dgm:cxnLst>
  <dgm:bg/>
  <dgm:whole/>
  <dgm:extLst>
    <a:ext uri="http://schemas.microsoft.com/office/drawing/2008/diagram">
      <dsp:dataModelExt xmlns:dsp="http://schemas.microsoft.com/office/drawing/2008/diagram" relId="rId6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A343D06A-2731-4ECC-A594-BA7DF29101C7}" type="doc">
      <dgm:prSet loTypeId="urn:microsoft.com/office/officeart/2008/layout/PictureStrips" loCatId="list" qsTypeId="urn:microsoft.com/office/officeart/2005/8/quickstyle/simple1" qsCatId="simple" csTypeId="urn:microsoft.com/office/officeart/2005/8/colors/accent0_3" csCatId="mainScheme" phldr="1"/>
      <dgm:spPr/>
      <dgm:t>
        <a:bodyPr/>
        <a:lstStyle/>
        <a:p>
          <a:endParaRPr lang="pl-PL"/>
        </a:p>
      </dgm:t>
    </dgm:pt>
    <dgm:pt modelId="{181BC09D-F445-4F6D-8028-BDDE176ECEED}">
      <dgm:prSet phldrT="[Tekst]" custT="1"/>
      <dgm:spPr/>
      <dgm:t>
        <a:bodyPr/>
        <a:lstStyle/>
        <a:p>
          <a:r>
            <a:rPr lang="pl-PL" sz="2000">
              <a:solidFill>
                <a:schemeClr val="bg1">
                  <a:lumMod val="50000"/>
                </a:schemeClr>
              </a:solidFill>
            </a:rPr>
            <a:t>  Farmy </a:t>
          </a:r>
        </a:p>
        <a:p>
          <a:r>
            <a:rPr lang="pl-PL" sz="1800">
              <a:solidFill>
                <a:schemeClr val="bg1">
                  <a:lumMod val="50000"/>
                </a:schemeClr>
              </a:solidFill>
            </a:rPr>
            <a:t>  10 041,2 MW </a:t>
          </a:r>
          <a:br>
            <a:rPr lang="pl-PL" sz="1800">
              <a:solidFill>
                <a:schemeClr val="bg1">
                  <a:lumMod val="50000"/>
                </a:schemeClr>
              </a:solidFill>
            </a:rPr>
          </a:br>
          <a:r>
            <a:rPr lang="pl-PL" sz="1800">
              <a:solidFill>
                <a:schemeClr val="bg1">
                  <a:lumMod val="50000"/>
                </a:schemeClr>
              </a:solidFill>
            </a:rPr>
            <a:t>  832 instalacji</a:t>
          </a:r>
        </a:p>
      </dgm:t>
    </dgm:pt>
    <dgm:pt modelId="{0F52E1EE-84A3-4B93-8875-708398F70CC5}" type="parTrans" cxnId="{3C07AEA0-7FC6-4AE9-95FE-0130E1D28363}">
      <dgm:prSet/>
      <dgm:spPr/>
      <dgm:t>
        <a:bodyPr/>
        <a:lstStyle/>
        <a:p>
          <a:endParaRPr lang="pl-PL"/>
        </a:p>
      </dgm:t>
    </dgm:pt>
    <dgm:pt modelId="{1E1EDEDD-C33B-4F6A-BA72-39C5C99E74B6}" type="sibTrans" cxnId="{3C07AEA0-7FC6-4AE9-95FE-0130E1D28363}">
      <dgm:prSet/>
      <dgm:spPr/>
      <dgm:t>
        <a:bodyPr/>
        <a:lstStyle/>
        <a:p>
          <a:endParaRPr lang="pl-PL"/>
        </a:p>
      </dgm:t>
    </dgm:pt>
    <dgm:pt modelId="{318ED072-B0EE-47F0-BFA2-2406CD326475}">
      <dgm:prSet phldrT="[Tekst]" custT="1"/>
      <dgm:spPr/>
      <dgm:t>
        <a:bodyPr/>
        <a:lstStyle/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20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 Małe instalacje</a:t>
          </a:r>
        </a:p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20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 414</a:t>
          </a:r>
          <a:r>
            <a:rPr lang="pl-PL" sz="18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,4 MW</a:t>
          </a:r>
          <a:br>
            <a:rPr lang="pl-PL" sz="18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</a:br>
          <a:r>
            <a:rPr lang="pl-PL" sz="18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 623 instalacji</a:t>
          </a:r>
          <a:endParaRPr lang="pl-PL" sz="2000" kern="1200">
            <a:solidFill>
              <a:sysClr val="window" lastClr="FFFFFF">
                <a:lumMod val="50000"/>
              </a:sysClr>
            </a:solidFill>
            <a:latin typeface="Calibri" panose="020F0502020204030204"/>
            <a:ea typeface="+mn-ea"/>
            <a:cs typeface="+mn-cs"/>
          </a:endParaRPr>
        </a:p>
      </dgm:t>
    </dgm:pt>
    <dgm:pt modelId="{1206086C-92F2-40EE-A353-9DC7249A65E6}" type="parTrans" cxnId="{4007489A-4F89-48B8-BB1C-C6F2BEB71872}">
      <dgm:prSet/>
      <dgm:spPr/>
      <dgm:t>
        <a:bodyPr/>
        <a:lstStyle/>
        <a:p>
          <a:endParaRPr lang="pl-PL"/>
        </a:p>
      </dgm:t>
    </dgm:pt>
    <dgm:pt modelId="{F80DB3C2-FB97-4246-91AF-086FA0959678}" type="sibTrans" cxnId="{4007489A-4F89-48B8-BB1C-C6F2BEB71872}">
      <dgm:prSet/>
      <dgm:spPr/>
      <dgm:t>
        <a:bodyPr/>
        <a:lstStyle/>
        <a:p>
          <a:endParaRPr lang="pl-PL"/>
        </a:p>
      </dgm:t>
    </dgm:pt>
    <dgm:pt modelId="{B2EBD5A3-CD54-4966-B188-B6EAB6172198}" type="pres">
      <dgm:prSet presAssocID="{A343D06A-2731-4ECC-A594-BA7DF29101C7}" presName="Name0" presStyleCnt="0">
        <dgm:presLayoutVars>
          <dgm:dir/>
          <dgm:resizeHandles val="exact"/>
        </dgm:presLayoutVars>
      </dgm:prSet>
      <dgm:spPr/>
    </dgm:pt>
    <dgm:pt modelId="{48CF2A14-E582-43BE-936E-62386C503A50}" type="pres">
      <dgm:prSet presAssocID="{181BC09D-F445-4F6D-8028-BDDE176ECEED}" presName="composite" presStyleCnt="0"/>
      <dgm:spPr/>
    </dgm:pt>
    <dgm:pt modelId="{55C43905-2943-47F4-9725-4A7C78A345EC}" type="pres">
      <dgm:prSet presAssocID="{181BC09D-F445-4F6D-8028-BDDE176ECEED}" presName="rect1" presStyleLbl="trAlignAcc1" presStyleIdx="0" presStyleCnt="2" custScaleX="106787" custLinFactNeighborX="65" custLinFactNeighborY="6741">
        <dgm:presLayoutVars>
          <dgm:bulletEnabled val="1"/>
        </dgm:presLayoutVars>
      </dgm:prSet>
      <dgm:spPr/>
    </dgm:pt>
    <dgm:pt modelId="{542DB5FF-4C73-44B3-B534-F4C2609A9716}" type="pres">
      <dgm:prSet presAssocID="{181BC09D-F445-4F6D-8028-BDDE176ECEED}" presName="rect2" presStyleLbl="fgImgPlace1" presStyleIdx="0" presStyleCnt="2" custScaleY="92290" custLinFactNeighborX="7211" custLinFactNeighborY="18011"/>
      <dgm:spPr>
        <a:blipFill rotWithShape="1">
          <a:blip xmlns:r="http://schemas.openxmlformats.org/officeDocument/2006/relationships" r:embed="rId1">
            <a:grayscl/>
          </a:blip>
          <a:srcRect/>
          <a:stretch>
            <a:fillRect t="-19000" b="-19000"/>
          </a:stretch>
        </a:blipFill>
      </dgm:spPr>
    </dgm:pt>
    <dgm:pt modelId="{9186B313-064E-4BB6-A3D3-B409FEEC8FF6}" type="pres">
      <dgm:prSet presAssocID="{1E1EDEDD-C33B-4F6A-BA72-39C5C99E74B6}" presName="sibTrans" presStyleCnt="0"/>
      <dgm:spPr/>
    </dgm:pt>
    <dgm:pt modelId="{DC586E7F-FEA1-4EAE-A833-BC72426FBE1A}" type="pres">
      <dgm:prSet presAssocID="{318ED072-B0EE-47F0-BFA2-2406CD326475}" presName="composite" presStyleCnt="0"/>
      <dgm:spPr/>
    </dgm:pt>
    <dgm:pt modelId="{EB402B0D-72BC-4C37-8841-EA79EE48DCA4}" type="pres">
      <dgm:prSet presAssocID="{318ED072-B0EE-47F0-BFA2-2406CD326475}" presName="rect1" presStyleLbl="trAlignAcc1" presStyleIdx="1" presStyleCnt="2" custScaleX="107173" custLinFactNeighborX="355" custLinFactNeighborY="3886">
        <dgm:presLayoutVars>
          <dgm:bulletEnabled val="1"/>
        </dgm:presLayoutVars>
      </dgm:prSet>
      <dgm:spPr/>
    </dgm:pt>
    <dgm:pt modelId="{D2A22335-95F7-4AAA-81AC-EA416168F420}" type="pres">
      <dgm:prSet presAssocID="{318ED072-B0EE-47F0-BFA2-2406CD326475}" presName="rect2" presStyleLbl="fgImgPlace1" presStyleIdx="1" presStyleCnt="2" custScaleY="91388" custLinFactNeighborX="10132" custLinFactNeighborY="15760"/>
      <dgm:spPr>
        <a:blipFill rotWithShape="1">
          <a:blip xmlns:r="http://schemas.openxmlformats.org/officeDocument/2006/relationships" r:embed="rId1">
            <a:grayscl/>
          </a:blip>
          <a:srcRect/>
          <a:stretch>
            <a:fillRect t="-19000" b="-19000"/>
          </a:stretch>
        </a:blipFill>
      </dgm:spPr>
    </dgm:pt>
  </dgm:ptLst>
  <dgm:cxnLst>
    <dgm:cxn modelId="{4007489A-4F89-48B8-BB1C-C6F2BEB71872}" srcId="{A343D06A-2731-4ECC-A594-BA7DF29101C7}" destId="{318ED072-B0EE-47F0-BFA2-2406CD326475}" srcOrd="1" destOrd="0" parTransId="{1206086C-92F2-40EE-A353-9DC7249A65E6}" sibTransId="{F80DB3C2-FB97-4246-91AF-086FA0959678}"/>
    <dgm:cxn modelId="{3C07AEA0-7FC6-4AE9-95FE-0130E1D28363}" srcId="{A343D06A-2731-4ECC-A594-BA7DF29101C7}" destId="{181BC09D-F445-4F6D-8028-BDDE176ECEED}" srcOrd="0" destOrd="0" parTransId="{0F52E1EE-84A3-4B93-8875-708398F70CC5}" sibTransId="{1E1EDEDD-C33B-4F6A-BA72-39C5C99E74B6}"/>
    <dgm:cxn modelId="{151E51BC-D0B9-40E6-82C2-65C2E9E6E508}" type="presOf" srcId="{A343D06A-2731-4ECC-A594-BA7DF29101C7}" destId="{B2EBD5A3-CD54-4966-B188-B6EAB6172198}" srcOrd="0" destOrd="0" presId="urn:microsoft.com/office/officeart/2008/layout/PictureStrips"/>
    <dgm:cxn modelId="{9CC927C0-D488-4176-BBE9-756AA80C3124}" type="presOf" srcId="{318ED072-B0EE-47F0-BFA2-2406CD326475}" destId="{EB402B0D-72BC-4C37-8841-EA79EE48DCA4}" srcOrd="0" destOrd="0" presId="urn:microsoft.com/office/officeart/2008/layout/PictureStrips"/>
    <dgm:cxn modelId="{3BAAF7E6-EEA0-4B04-8243-5885C8A97EC2}" type="presOf" srcId="{181BC09D-F445-4F6D-8028-BDDE176ECEED}" destId="{55C43905-2943-47F4-9725-4A7C78A345EC}" srcOrd="0" destOrd="0" presId="urn:microsoft.com/office/officeart/2008/layout/PictureStrips"/>
    <dgm:cxn modelId="{0F4E275E-8BE9-42B3-B8BB-D6096C8364A5}" type="presParOf" srcId="{B2EBD5A3-CD54-4966-B188-B6EAB6172198}" destId="{48CF2A14-E582-43BE-936E-62386C503A50}" srcOrd="0" destOrd="0" presId="urn:microsoft.com/office/officeart/2008/layout/PictureStrips"/>
    <dgm:cxn modelId="{3FF7C552-11A4-4DC4-BA46-F5273085C9F5}" type="presParOf" srcId="{48CF2A14-E582-43BE-936E-62386C503A50}" destId="{55C43905-2943-47F4-9725-4A7C78A345EC}" srcOrd="0" destOrd="0" presId="urn:microsoft.com/office/officeart/2008/layout/PictureStrips"/>
    <dgm:cxn modelId="{B192026A-1D1B-4AD5-9A58-23BAA0A14163}" type="presParOf" srcId="{48CF2A14-E582-43BE-936E-62386C503A50}" destId="{542DB5FF-4C73-44B3-B534-F4C2609A9716}" srcOrd="1" destOrd="0" presId="urn:microsoft.com/office/officeart/2008/layout/PictureStrips"/>
    <dgm:cxn modelId="{73E120D8-9C54-45E5-B40D-E5E9BC7A1E06}" type="presParOf" srcId="{B2EBD5A3-CD54-4966-B188-B6EAB6172198}" destId="{9186B313-064E-4BB6-A3D3-B409FEEC8FF6}" srcOrd="1" destOrd="0" presId="urn:microsoft.com/office/officeart/2008/layout/PictureStrips"/>
    <dgm:cxn modelId="{97B78226-D331-4B2C-A578-0A8C1BD6CE1F}" type="presParOf" srcId="{B2EBD5A3-CD54-4966-B188-B6EAB6172198}" destId="{DC586E7F-FEA1-4EAE-A833-BC72426FBE1A}" srcOrd="2" destOrd="0" presId="urn:microsoft.com/office/officeart/2008/layout/PictureStrips"/>
    <dgm:cxn modelId="{708DFA5C-8D59-4323-8B11-9F6F4CCF2EB8}" type="presParOf" srcId="{DC586E7F-FEA1-4EAE-A833-BC72426FBE1A}" destId="{EB402B0D-72BC-4C37-8841-EA79EE48DCA4}" srcOrd="0" destOrd="0" presId="urn:microsoft.com/office/officeart/2008/layout/PictureStrips"/>
    <dgm:cxn modelId="{03F8018B-B1A3-480B-88A7-FBA8FD055225}" type="presParOf" srcId="{DC586E7F-FEA1-4EAE-A833-BC72426FBE1A}" destId="{D2A22335-95F7-4AAA-81AC-EA416168F420}" srcOrd="1" destOrd="0" presId="urn:microsoft.com/office/officeart/2008/layout/PictureStrips"/>
  </dgm:cxnLst>
  <dgm:bg>
    <a:noFill/>
  </dgm:bg>
  <dgm:whole/>
  <dgm:extLst>
    <a:ext uri="http://schemas.microsoft.com/office/drawing/2008/diagram">
      <dsp:dataModelExt xmlns:dsp="http://schemas.microsoft.com/office/drawing/2008/diagram" relId="rId11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3FECB67-4F77-4AF2-A391-94B0AFCDC5E6}">
      <dsp:nvSpPr>
        <dsp:cNvPr id="0" name=""/>
        <dsp:cNvSpPr/>
      </dsp:nvSpPr>
      <dsp:spPr>
        <a:xfrm>
          <a:off x="0" y="296"/>
          <a:ext cx="5438774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B55148F-059E-423F-BDCA-F29C09864B25}">
      <dsp:nvSpPr>
        <dsp:cNvPr id="0" name=""/>
        <dsp:cNvSpPr/>
      </dsp:nvSpPr>
      <dsp:spPr>
        <a:xfrm>
          <a:off x="0" y="296"/>
          <a:ext cx="1087755" cy="1012031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9530" tIns="49530" rIns="49530" bIns="49530" numCol="1" spcCol="1270" anchor="t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300" kern="1200"/>
            <a:t>Lista instalacji </a:t>
          </a:r>
        </a:p>
      </dsp:txBody>
      <dsp:txXfrm>
        <a:off x="0" y="296"/>
        <a:ext cx="1087755" cy="1012031"/>
      </dsp:txXfrm>
    </dsp:sp>
    <dsp:sp modelId="{E968BB63-F626-4A03-A627-E76F890FF7B7}">
      <dsp:nvSpPr>
        <dsp:cNvPr id="0" name=""/>
        <dsp:cNvSpPr/>
      </dsp:nvSpPr>
      <dsp:spPr>
        <a:xfrm>
          <a:off x="1169336" y="12193"/>
          <a:ext cx="4269438" cy="2379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lokalizacja instalacji</a:t>
          </a:r>
        </a:p>
      </dsp:txBody>
      <dsp:txXfrm>
        <a:off x="1169336" y="12193"/>
        <a:ext cx="4269438" cy="237936"/>
      </dsp:txXfrm>
    </dsp:sp>
    <dsp:sp modelId="{D6B8C478-0FC5-4A8F-A7B4-C924FA72AE7C}">
      <dsp:nvSpPr>
        <dsp:cNvPr id="0" name=""/>
        <dsp:cNvSpPr/>
      </dsp:nvSpPr>
      <dsp:spPr>
        <a:xfrm>
          <a:off x="1087754" y="250129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239C815B-F65F-4252-8532-48AE7102003F}">
      <dsp:nvSpPr>
        <dsp:cNvPr id="0" name=""/>
        <dsp:cNvSpPr/>
      </dsp:nvSpPr>
      <dsp:spPr>
        <a:xfrm>
          <a:off x="1169336" y="262026"/>
          <a:ext cx="4269438" cy="2379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inwestor/właściciel instalacji</a:t>
          </a:r>
        </a:p>
      </dsp:txBody>
      <dsp:txXfrm>
        <a:off x="1169336" y="262026"/>
        <a:ext cx="4269438" cy="237936"/>
      </dsp:txXfrm>
    </dsp:sp>
    <dsp:sp modelId="{E0B862CF-46D0-4ED4-9914-32B66F3A64D7}">
      <dsp:nvSpPr>
        <dsp:cNvPr id="0" name=""/>
        <dsp:cNvSpPr/>
      </dsp:nvSpPr>
      <dsp:spPr>
        <a:xfrm>
          <a:off x="1087754" y="499962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BE51277-2141-4B8D-9D9A-A4C9610E2260}">
      <dsp:nvSpPr>
        <dsp:cNvPr id="0" name=""/>
        <dsp:cNvSpPr/>
      </dsp:nvSpPr>
      <dsp:spPr>
        <a:xfrm>
          <a:off x="1169336" y="511859"/>
          <a:ext cx="4269438" cy="2379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moc instalacji</a:t>
          </a:r>
        </a:p>
      </dsp:txBody>
      <dsp:txXfrm>
        <a:off x="1169336" y="511859"/>
        <a:ext cx="4269438" cy="237936"/>
      </dsp:txXfrm>
    </dsp:sp>
    <dsp:sp modelId="{B8C757D8-2B32-4243-A813-FAFB7E747675}">
      <dsp:nvSpPr>
        <dsp:cNvPr id="0" name=""/>
        <dsp:cNvSpPr/>
      </dsp:nvSpPr>
      <dsp:spPr>
        <a:xfrm>
          <a:off x="1087754" y="749795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922B7BDD-D2E1-4000-ACA8-5BC4158614C4}">
      <dsp:nvSpPr>
        <dsp:cNvPr id="0" name=""/>
        <dsp:cNvSpPr/>
      </dsp:nvSpPr>
      <dsp:spPr>
        <a:xfrm>
          <a:off x="1169336" y="761691"/>
          <a:ext cx="4269438" cy="2379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data rozpoczęcia wytwarzania energii elektrycznej</a:t>
          </a:r>
        </a:p>
      </dsp:txBody>
      <dsp:txXfrm>
        <a:off x="1169336" y="761691"/>
        <a:ext cx="4269438" cy="237936"/>
      </dsp:txXfrm>
    </dsp:sp>
    <dsp:sp modelId="{51B94992-BF9D-4EEE-9B8D-F5D209BD1636}">
      <dsp:nvSpPr>
        <dsp:cNvPr id="0" name=""/>
        <dsp:cNvSpPr/>
      </dsp:nvSpPr>
      <dsp:spPr>
        <a:xfrm>
          <a:off x="1087754" y="999627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5FF28E2-4CBA-4555-B227-7158508FD938}">
      <dsp:nvSpPr>
        <dsp:cNvPr id="0" name=""/>
        <dsp:cNvSpPr/>
      </dsp:nvSpPr>
      <dsp:spPr>
        <a:xfrm>
          <a:off x="0" y="1012327"/>
          <a:ext cx="5438774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6ACEEA1-FF0A-41D4-93A8-878FA8D6BC8E}">
      <dsp:nvSpPr>
        <dsp:cNvPr id="0" name=""/>
        <dsp:cNvSpPr/>
      </dsp:nvSpPr>
      <dsp:spPr>
        <a:xfrm>
          <a:off x="0" y="1012327"/>
          <a:ext cx="1087755" cy="1012031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9530" tIns="49530" rIns="49530" bIns="49530" numCol="1" spcCol="1270" anchor="t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300" kern="1200"/>
            <a:t>Analiza statystyczna instalacji z uwagi na:</a:t>
          </a:r>
        </a:p>
      </dsp:txBody>
      <dsp:txXfrm>
        <a:off x="0" y="1012327"/>
        <a:ext cx="1087755" cy="1012031"/>
      </dsp:txXfrm>
    </dsp:sp>
    <dsp:sp modelId="{FFE9FB32-1A35-4FDB-BD84-FEC6A5D2723B}">
      <dsp:nvSpPr>
        <dsp:cNvPr id="0" name=""/>
        <dsp:cNvSpPr/>
      </dsp:nvSpPr>
      <dsp:spPr>
        <a:xfrm>
          <a:off x="1169336" y="1028140"/>
          <a:ext cx="4269438" cy="31625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zakres mocy instalacji</a:t>
          </a:r>
        </a:p>
      </dsp:txBody>
      <dsp:txXfrm>
        <a:off x="1169336" y="1028140"/>
        <a:ext cx="4269438" cy="316259"/>
      </dsp:txXfrm>
    </dsp:sp>
    <dsp:sp modelId="{496CE3FE-ABC8-4018-8A5D-EFD7747A61FD}">
      <dsp:nvSpPr>
        <dsp:cNvPr id="0" name=""/>
        <dsp:cNvSpPr/>
      </dsp:nvSpPr>
      <dsp:spPr>
        <a:xfrm>
          <a:off x="1087754" y="1344400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0A843ED7-393A-443F-9322-7115A3152F35}">
      <dsp:nvSpPr>
        <dsp:cNvPr id="0" name=""/>
        <dsp:cNvSpPr/>
      </dsp:nvSpPr>
      <dsp:spPr>
        <a:xfrm>
          <a:off x="1169336" y="1360213"/>
          <a:ext cx="4269438" cy="31625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rok rozpoczęcia wytwarzania energii</a:t>
          </a:r>
        </a:p>
      </dsp:txBody>
      <dsp:txXfrm>
        <a:off x="1169336" y="1360213"/>
        <a:ext cx="4269438" cy="316259"/>
      </dsp:txXfrm>
    </dsp:sp>
    <dsp:sp modelId="{FFDBB292-D296-457E-B986-FD661169B24C}">
      <dsp:nvSpPr>
        <dsp:cNvPr id="0" name=""/>
        <dsp:cNvSpPr/>
      </dsp:nvSpPr>
      <dsp:spPr>
        <a:xfrm>
          <a:off x="1087754" y="1676473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6F9F0316-F670-47F3-BEFD-9243A51A8013}">
      <dsp:nvSpPr>
        <dsp:cNvPr id="0" name=""/>
        <dsp:cNvSpPr/>
      </dsp:nvSpPr>
      <dsp:spPr>
        <a:xfrm>
          <a:off x="1169336" y="1692286"/>
          <a:ext cx="4269438" cy="31625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lokalizację instalacji</a:t>
          </a:r>
        </a:p>
      </dsp:txBody>
      <dsp:txXfrm>
        <a:off x="1169336" y="1692286"/>
        <a:ext cx="4269438" cy="316259"/>
      </dsp:txXfrm>
    </dsp:sp>
    <dsp:sp modelId="{89E4B533-8528-43DA-BA15-162B21144446}">
      <dsp:nvSpPr>
        <dsp:cNvPr id="0" name=""/>
        <dsp:cNvSpPr/>
      </dsp:nvSpPr>
      <dsp:spPr>
        <a:xfrm>
          <a:off x="1087754" y="2008546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8561BF4-9A09-4FE8-B977-7F399BEA88D3}">
      <dsp:nvSpPr>
        <dsp:cNvPr id="0" name=""/>
        <dsp:cNvSpPr/>
      </dsp:nvSpPr>
      <dsp:spPr>
        <a:xfrm>
          <a:off x="0" y="2024358"/>
          <a:ext cx="5438774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8AA797A4-5E7B-4FFB-9B92-B839DFBB0D95}">
      <dsp:nvSpPr>
        <dsp:cNvPr id="0" name=""/>
        <dsp:cNvSpPr/>
      </dsp:nvSpPr>
      <dsp:spPr>
        <a:xfrm>
          <a:off x="0" y="2024358"/>
          <a:ext cx="1087755" cy="66588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9530" tIns="49530" rIns="49530" bIns="49530" numCol="1" spcCol="1270" anchor="t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300" kern="1200"/>
            <a:t>Wiatr na tle innych źródeł OZE</a:t>
          </a:r>
        </a:p>
      </dsp:txBody>
      <dsp:txXfrm>
        <a:off x="0" y="2024358"/>
        <a:ext cx="1087755" cy="665886"/>
      </dsp:txXfrm>
    </dsp:sp>
    <dsp:sp modelId="{02E9AD92-B331-4BEE-B97A-C6A83E3D7F2D}">
      <dsp:nvSpPr>
        <dsp:cNvPr id="0" name=""/>
        <dsp:cNvSpPr/>
      </dsp:nvSpPr>
      <dsp:spPr>
        <a:xfrm>
          <a:off x="1169336" y="2047880"/>
          <a:ext cx="4269438" cy="4704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b="0" i="0" kern="1200" baseline="0">
              <a:effectLst/>
            </a:rPr>
            <a:t>Skumulowana moc poszczególnych instalacji OZE w poszczególnych latach [MW]</a:t>
          </a:r>
          <a:endParaRPr lang="pl-PL" sz="1100" b="0" kern="1200"/>
        </a:p>
      </dsp:txBody>
      <dsp:txXfrm>
        <a:off x="1169336" y="2047880"/>
        <a:ext cx="4269438" cy="470436"/>
      </dsp:txXfrm>
    </dsp:sp>
    <dsp:sp modelId="{36EDCC8D-4A18-4F0A-897F-31A076C2FB21}">
      <dsp:nvSpPr>
        <dsp:cNvPr id="0" name=""/>
        <dsp:cNvSpPr/>
      </dsp:nvSpPr>
      <dsp:spPr>
        <a:xfrm>
          <a:off x="1087754" y="2518317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AB5483F-CAD4-4913-8D9F-FCB9F959FC94}">
      <dsp:nvSpPr>
        <dsp:cNvPr id="0" name=""/>
        <dsp:cNvSpPr/>
      </dsp:nvSpPr>
      <dsp:spPr>
        <a:xfrm>
          <a:off x="1169336" y="2541839"/>
          <a:ext cx="4269438" cy="4704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 rtl="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kern="1200"/>
            <a:t>Skumulowana moc poszczególnych źródeł OZE </a:t>
          </a:r>
        </a:p>
      </dsp:txBody>
      <dsp:txXfrm>
        <a:off x="1169336" y="2541839"/>
        <a:ext cx="4269438" cy="470436"/>
      </dsp:txXfrm>
    </dsp:sp>
    <dsp:sp modelId="{328F807D-5AA1-4892-8FDF-5214E01BE0EF}">
      <dsp:nvSpPr>
        <dsp:cNvPr id="0" name=""/>
        <dsp:cNvSpPr/>
      </dsp:nvSpPr>
      <dsp:spPr>
        <a:xfrm>
          <a:off x="1087754" y="3012275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4251F9C2-C81B-423A-92A0-262F388CEC16}">
      <dsp:nvSpPr>
        <dsp:cNvPr id="0" name=""/>
        <dsp:cNvSpPr/>
      </dsp:nvSpPr>
      <dsp:spPr>
        <a:xfrm>
          <a:off x="0" y="3035797"/>
          <a:ext cx="5438774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EC8CD5F-F23C-4F83-BA21-9F22A4D73655}">
      <dsp:nvSpPr>
        <dsp:cNvPr id="0" name=""/>
        <dsp:cNvSpPr/>
      </dsp:nvSpPr>
      <dsp:spPr>
        <a:xfrm>
          <a:off x="0" y="3035797"/>
          <a:ext cx="1087755" cy="1012031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9530" tIns="49530" rIns="49530" bIns="49530" numCol="1" spcCol="1270" anchor="t" anchorCtr="0">
          <a:noAutofit/>
        </a:bodyPr>
        <a:lstStyle/>
        <a:p>
          <a:pPr marL="0" lvl="0" indent="0" algn="l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300" kern="1200"/>
            <a:t>Mapy</a:t>
          </a:r>
        </a:p>
      </dsp:txBody>
      <dsp:txXfrm>
        <a:off x="0" y="3035797"/>
        <a:ext cx="1087755" cy="1012031"/>
      </dsp:txXfrm>
    </dsp:sp>
    <dsp:sp modelId="{F7817350-3DD6-4DE7-955A-13A3E28FD6EE}">
      <dsp:nvSpPr>
        <dsp:cNvPr id="0" name=""/>
        <dsp:cNvSpPr/>
      </dsp:nvSpPr>
      <dsp:spPr>
        <a:xfrm>
          <a:off x="1169336" y="3059319"/>
          <a:ext cx="4269438" cy="4704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b="0" kern="120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Mapa</a:t>
          </a:r>
          <a:r>
            <a:rPr lang="pl-PL" sz="1100" b="0" kern="1200" cap="none" spc="0" baseline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 przedstawiająca wszystkie istniejące instalacje PV w bazie w podziale na województwa</a:t>
          </a:r>
          <a:endParaRPr lang="pl-PL" sz="1100" b="0" kern="1200">
            <a:solidFill>
              <a:sysClr val="windowText" lastClr="000000"/>
            </a:solidFill>
          </a:endParaRPr>
        </a:p>
      </dsp:txBody>
      <dsp:txXfrm>
        <a:off x="1169336" y="3059319"/>
        <a:ext cx="4269438" cy="470436"/>
      </dsp:txXfrm>
    </dsp:sp>
    <dsp:sp modelId="{E508890F-89A4-420D-89F5-64713ADF8136}">
      <dsp:nvSpPr>
        <dsp:cNvPr id="0" name=""/>
        <dsp:cNvSpPr/>
      </dsp:nvSpPr>
      <dsp:spPr>
        <a:xfrm>
          <a:off x="1087754" y="3529755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C293D3CF-115B-4654-833A-71D79C4EABA6}">
      <dsp:nvSpPr>
        <dsp:cNvPr id="0" name=""/>
        <dsp:cNvSpPr/>
      </dsp:nvSpPr>
      <dsp:spPr>
        <a:xfrm>
          <a:off x="1169336" y="3553277"/>
          <a:ext cx="4269438" cy="470436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1910" tIns="41910" rIns="41910" bIns="41910" numCol="1" spcCol="1270" anchor="t" anchorCtr="0">
          <a:noAutofit/>
        </a:bodyPr>
        <a:lstStyle/>
        <a:p>
          <a:pPr marL="0" lvl="0" indent="0" algn="l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100" b="0" kern="120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Mapa przedstawiająca lokazlizacje siedzib właścicieli</a:t>
          </a:r>
          <a:r>
            <a:rPr lang="pl-PL" sz="1100" b="0" kern="1200" cap="none" spc="0" baseline="0">
              <a:ln w="1270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 istniejących instalacji PV</a:t>
          </a:r>
          <a:endParaRPr lang="pl-PL" sz="1100" b="0" kern="1200">
            <a:solidFill>
              <a:sysClr val="windowText" lastClr="000000"/>
            </a:solidFill>
          </a:endParaRPr>
        </a:p>
      </dsp:txBody>
      <dsp:txXfrm>
        <a:off x="1169336" y="3553277"/>
        <a:ext cx="4269438" cy="470436"/>
      </dsp:txXfrm>
    </dsp:sp>
    <dsp:sp modelId="{FEA501DC-4C67-42B5-B3A6-838987E50F77}">
      <dsp:nvSpPr>
        <dsp:cNvPr id="0" name=""/>
        <dsp:cNvSpPr/>
      </dsp:nvSpPr>
      <dsp:spPr>
        <a:xfrm>
          <a:off x="1087754" y="4023713"/>
          <a:ext cx="4351020" cy="0"/>
        </a:xfrm>
        <a:prstGeom prst="line">
          <a:avLst/>
        </a:prstGeom>
        <a:solidFill>
          <a:schemeClr val="dk2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dk2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5C43905-2943-47F4-9725-4A7C78A345EC}">
      <dsp:nvSpPr>
        <dsp:cNvPr id="0" name=""/>
        <dsp:cNvSpPr/>
      </dsp:nvSpPr>
      <dsp:spPr>
        <a:xfrm>
          <a:off x="38086" y="597070"/>
          <a:ext cx="4130713" cy="1208806"/>
        </a:xfrm>
        <a:prstGeom prst="rect">
          <a:avLst/>
        </a:prstGeom>
        <a:solidFill>
          <a:schemeClr val="lt2">
            <a:alpha val="4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18765" tIns="76200" rIns="76200" bIns="76200" numCol="1" spcCol="1270" anchor="ctr" anchorCtr="0">
          <a:noAutofit/>
        </a:bodyPr>
        <a:lstStyle/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2000" kern="1200">
              <a:solidFill>
                <a:schemeClr val="bg1">
                  <a:lumMod val="50000"/>
                </a:schemeClr>
              </a:solidFill>
            </a:rPr>
            <a:t>  Farmy </a:t>
          </a:r>
        </a:p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1800" kern="1200">
              <a:solidFill>
                <a:schemeClr val="bg1">
                  <a:lumMod val="50000"/>
                </a:schemeClr>
              </a:solidFill>
            </a:rPr>
            <a:t>  10 041,2 MW </a:t>
          </a:r>
          <a:br>
            <a:rPr lang="pl-PL" sz="1800" kern="1200">
              <a:solidFill>
                <a:schemeClr val="bg1">
                  <a:lumMod val="50000"/>
                </a:schemeClr>
              </a:solidFill>
            </a:rPr>
          </a:br>
          <a:r>
            <a:rPr lang="pl-PL" sz="1800" kern="1200">
              <a:solidFill>
                <a:schemeClr val="bg1">
                  <a:lumMod val="50000"/>
                </a:schemeClr>
              </a:solidFill>
            </a:rPr>
            <a:t>  832 instalacji</a:t>
          </a:r>
        </a:p>
      </dsp:txBody>
      <dsp:txXfrm>
        <a:off x="38086" y="597070"/>
        <a:ext cx="4130713" cy="1208806"/>
      </dsp:txXfrm>
    </dsp:sp>
    <dsp:sp modelId="{542DB5FF-4C73-44B3-B534-F4C2609A9716}">
      <dsp:nvSpPr>
        <dsp:cNvPr id="0" name=""/>
        <dsp:cNvSpPr/>
      </dsp:nvSpPr>
      <dsp:spPr>
        <a:xfrm>
          <a:off x="66681" y="618512"/>
          <a:ext cx="846164" cy="1171387"/>
        </a:xfrm>
        <a:prstGeom prst="rect">
          <a:avLst/>
        </a:prstGeom>
        <a:blipFill rotWithShape="1">
          <a:blip xmlns:r="http://schemas.openxmlformats.org/officeDocument/2006/relationships" r:embed="rId1">
            <a:grayscl/>
          </a:blip>
          <a:srcRect/>
          <a:stretch>
            <a:fillRect t="-19000" b="-19000"/>
          </a:stretch>
        </a:blipFill>
        <a:ln w="12700" cap="flat" cmpd="sng" algn="ctr">
          <a:solidFill>
            <a:schemeClr val="l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EB402B0D-72BC-4C37-8841-EA79EE48DCA4}">
      <dsp:nvSpPr>
        <dsp:cNvPr id="0" name=""/>
        <dsp:cNvSpPr/>
      </dsp:nvSpPr>
      <dsp:spPr>
        <a:xfrm>
          <a:off x="26305" y="2029658"/>
          <a:ext cx="4145644" cy="1208806"/>
        </a:xfrm>
        <a:prstGeom prst="rect">
          <a:avLst/>
        </a:prstGeom>
        <a:solidFill>
          <a:schemeClr val="lt2">
            <a:alpha val="40000"/>
            <a:hueOff val="0"/>
            <a:satOff val="0"/>
            <a:lumOff val="0"/>
            <a:alphaOff val="0"/>
          </a:schemeClr>
        </a:solidFill>
        <a:ln w="6350" cap="flat" cmpd="sng" algn="ctr">
          <a:solidFill>
            <a:schemeClr val="dk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1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18765" tIns="76200" rIns="76200" bIns="76200" numCol="1" spcCol="1270" anchor="ctr" anchorCtr="0">
          <a:noAutofit/>
        </a:bodyPr>
        <a:lstStyle/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20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 Małe instalacje</a:t>
          </a:r>
        </a:p>
        <a:p>
          <a:pPr marL="0" lvl="0" indent="0" algn="l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pl-PL" sz="20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 414</a:t>
          </a:r>
          <a:r>
            <a:rPr lang="pl-PL" sz="18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,4 MW</a:t>
          </a:r>
          <a:br>
            <a:rPr lang="pl-PL" sz="18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</a:br>
          <a:r>
            <a:rPr lang="pl-PL" sz="1800" kern="1200">
              <a:solidFill>
                <a:sysClr val="window" lastClr="FFFFFF">
                  <a:lumMod val="50000"/>
                </a:sysClr>
              </a:solidFill>
              <a:latin typeface="Calibri" panose="020F0502020204030204"/>
              <a:ea typeface="+mn-ea"/>
              <a:cs typeface="+mn-cs"/>
            </a:rPr>
            <a:t>  623 instalacji</a:t>
          </a:r>
          <a:endParaRPr lang="pl-PL" sz="2000" kern="1200">
            <a:solidFill>
              <a:sysClr val="window" lastClr="FFFFFF">
                <a:lumMod val="50000"/>
              </a:sysClr>
            </a:solidFill>
            <a:latin typeface="Calibri" panose="020F0502020204030204"/>
            <a:ea typeface="+mn-ea"/>
            <a:cs typeface="+mn-cs"/>
          </a:endParaRPr>
        </a:p>
      </dsp:txBody>
      <dsp:txXfrm>
        <a:off x="26305" y="2029658"/>
        <a:ext cx="4145644" cy="1208806"/>
      </dsp:txXfrm>
    </dsp:sp>
    <dsp:sp modelId="{D2A22335-95F7-4AAA-81AC-EA416168F420}">
      <dsp:nvSpPr>
        <dsp:cNvPr id="0" name=""/>
        <dsp:cNvSpPr/>
      </dsp:nvSpPr>
      <dsp:spPr>
        <a:xfrm>
          <a:off x="87665" y="2062765"/>
          <a:ext cx="846164" cy="1159939"/>
        </a:xfrm>
        <a:prstGeom prst="rect">
          <a:avLst/>
        </a:prstGeom>
        <a:blipFill rotWithShape="1">
          <a:blip xmlns:r="http://schemas.openxmlformats.org/officeDocument/2006/relationships" r:embed="rId1">
            <a:grayscl/>
          </a:blip>
          <a:srcRect/>
          <a:stretch>
            <a:fillRect t="-19000" b="-19000"/>
          </a:stretch>
        </a:blipFill>
        <a:ln w="12700" cap="flat" cmpd="sng" algn="ctr">
          <a:solidFill>
            <a:schemeClr val="lt2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LinedList">
  <dgm:title val=""/>
  <dgm:desc val=""/>
  <dgm:catLst>
    <dgm:cat type="hierarchy" pri="8000"/>
    <dgm:cat type="list" pri="25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clrData>
  <dgm:layoutNode name="vert0">
    <dgm:varLst>
      <dgm:dir/>
      <dgm:animOne val="branch"/>
      <dgm:animLvl val="lvl"/>
    </dgm:varLst>
    <dgm:choose name="Name0">
      <dgm:if name="Name1" func="var" arg="dir" op="equ" val="norm">
        <dgm:alg type="lin">
          <dgm:param type="linDir" val="fromT"/>
          <dgm:param type="nodeHorzAlign" val="l"/>
        </dgm:alg>
      </dgm:if>
      <dgm:else name="Name2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horz1" refType="w"/>
      <dgm:constr type="h" for="ch" forName="horz1" refType="h"/>
      <dgm:constr type="h" for="des" forName="vert1" refType="h"/>
      <dgm:constr type="h" for="des" forName="tx1" refType="h"/>
      <dgm:constr type="h" for="des" forName="horz2" refType="h"/>
      <dgm:constr type="h" for="des" forName="vert2" refType="h"/>
      <dgm:constr type="h" for="des" forName="horz3" refType="h"/>
      <dgm:constr type="h" for="des" forName="vert3" refType="h"/>
      <dgm:constr type="h" for="des" forName="horz4" refType="h"/>
      <dgm:constr type="h" for="des" ptType="node" refType="h"/>
      <dgm:constr type="primFontSz" for="des" forName="tx1" op="equ" val="65"/>
      <dgm:constr type="primFontSz" for="des" forName="tx2" op="equ" val="65"/>
      <dgm:constr type="primFontSz" for="des" forName="tx3" op="equ" val="65"/>
      <dgm:constr type="primFontSz" for="des" forName="tx4" op="equ" val="65"/>
      <dgm:constr type="w" for="des" forName="thickLine" refType="w"/>
      <dgm:constr type="h" for="des" forName="thickLine"/>
      <dgm:constr type="h" for="des" forName="thinLine1"/>
      <dgm:constr type="h" for="des" forName="thinLine2b"/>
      <dgm:constr type="h" for="des" forName="thinLine3"/>
      <dgm:constr type="h" for="des" forName="vertSpace2a" refType="h" fact="0.05"/>
      <dgm:constr type="h" for="des" forName="vertSpace2b" refType="h" refFor="des" refForName="vertSpace2a"/>
    </dgm:constrLst>
    <dgm:forEach name="Name3" axis="ch" ptType="node">
      <dgm:layoutNode name="thickLine" styleLbl="alignNode1">
        <dgm:alg type="sp"/>
        <dgm:shape xmlns:r="http://schemas.openxmlformats.org/officeDocument/2006/relationships" type="line" r:blip="">
          <dgm:adjLst/>
        </dgm:shape>
        <dgm:presOf/>
      </dgm:layoutNode>
      <dgm:layoutNode name="horz1">
        <dgm:choose name="Name4">
          <dgm:if name="Name5" func="var" arg="dir" op="equ" val="norm">
            <dgm:alg type="lin">
              <dgm:param type="linDir" val="fromL"/>
              <dgm:param type="nodeVertAlign" val="t"/>
            </dgm:alg>
          </dgm:if>
          <dgm:else name="Name6">
            <dgm:alg type="lin">
              <dgm:param type="linDir" val="fromR"/>
              <dgm:param type="nodeVertAlign" val="t"/>
            </dgm:alg>
          </dgm:else>
        </dgm:choose>
        <dgm:shape xmlns:r="http://schemas.openxmlformats.org/officeDocument/2006/relationships" r:blip="">
          <dgm:adjLst/>
        </dgm:shape>
        <dgm:presOf/>
        <dgm:choose name="Name7">
          <dgm:if name="Name8" axis="root des" func="maxDepth" op="equ" val="1">
            <dgm:constrLst>
              <dgm:constr type="w" for="ch" forName="tx1" refType="w"/>
            </dgm:constrLst>
          </dgm:if>
          <dgm:if name="Name9" axis="root des" func="maxDepth" op="equ" val="2">
            <dgm:constrLst>
              <dgm:constr type="w" for="ch" forName="tx1" refType="w" fact="0.2"/>
              <dgm:constr type="w" for="des" forName="tx2" refType="w" fact="0.785"/>
              <dgm:constr type="w" for="des" forName="horzSpace2" refType="w" fact="0.015"/>
              <dgm:constr type="w" for="des" forName="thinLine2b" refType="w" fact="0.8"/>
            </dgm:constrLst>
          </dgm:if>
          <dgm:if name="Name10" axis="root des" func="maxDepth" op="equ" val="3">
            <dgm:constrLst>
              <dgm:constr type="w" for="ch" forName="tx1" refType="w" fact="0.2"/>
              <dgm:constr type="w" for="des" forName="tx2" refType="w" fact="0.385"/>
              <dgm:constr type="w" for="des" forName="tx3" refType="w" fact="0.385"/>
              <dgm:constr type="w" for="des" forName="horzSpace2" refType="w" fact="0.015"/>
              <dgm:constr type="w" for="des" forName="horzSpace3" refType="w" fact="0.015"/>
              <dgm:constr type="w" for="des" forName="thinLine2b" refType="w" fact="0.8"/>
              <dgm:constr type="w" for="des" forName="thinLine3" refType="w" fact="0.385"/>
            </dgm:constrLst>
          </dgm:if>
          <dgm:if name="Name11" axis="root des" func="maxDepth" op="gte" val="4">
            <dgm:constrLst>
              <dgm:constr type="w" for="ch" forName="tx1" refType="w" fact="0.2"/>
              <dgm:constr type="w" for="des" forName="tx2" refType="w" fact="0.2516"/>
              <dgm:constr type="w" for="des" forName="tx3" refType="w" fact="0.2516"/>
              <dgm:constr type="w" for="des" forName="tx4" refType="w" fact="0.2516"/>
              <dgm:constr type="w" for="des" forName="horzSpace2" refType="w" fact="0.015"/>
              <dgm:constr type="w" for="des" forName="horzSpace3" refType="w" fact="0.015"/>
              <dgm:constr type="w" for="des" forName="horzSpace4" refType="w" fact="0.015"/>
              <dgm:constr type="w" for="des" forName="thinLine2b" refType="w" fact="0.8"/>
              <dgm:constr type="w" for="des" forName="thinLine3" refType="w" fact="0.5332"/>
            </dgm:constrLst>
          </dgm:if>
          <dgm:else name="Name12"/>
        </dgm:choose>
        <dgm:layoutNode name="tx1" styleLbl="revTx">
          <dgm:alg type="tx">
            <dgm:param type="parTxLTRAlign" val="l"/>
            <dgm:param type="parTxRTLAlign" val="r"/>
            <dgm:param type="txAnchorVert" val="t"/>
          </dgm:alg>
          <dgm:shape xmlns:r="http://schemas.openxmlformats.org/officeDocument/2006/relationships" type="rect" r:blip="">
            <dgm:adjLst/>
          </dgm:shape>
          <dgm:presOf axis="self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vert1">
          <dgm:choose name="Name13">
            <dgm:if name="Name14" func="var" arg="dir" op="equ" val="norm">
              <dgm:alg type="lin">
                <dgm:param type="linDir" val="fromT"/>
                <dgm:param type="nodeHorzAlign" val="l"/>
              </dgm:alg>
            </dgm:if>
            <dgm:else name="Name15">
              <dgm:alg type="lin">
                <dgm:param type="linDir" val="fromT"/>
                <dgm:param type="nodeHorzAlign" val="r"/>
              </dgm:alg>
            </dgm:else>
          </dgm:choose>
          <dgm:shape xmlns:r="http://schemas.openxmlformats.org/officeDocument/2006/relationships" r:blip="">
            <dgm:adjLst/>
          </dgm:shape>
          <dgm:presOf/>
          <dgm:forEach name="Name16" axis="ch" ptType="node">
            <dgm:choose name="Name17">
              <dgm:if name="Name18" axis="self" ptType="node" func="pos" op="equ" val="1">
                <dgm:layoutNode name="vertSpace2a">
                  <dgm:alg type="sp"/>
                  <dgm:shape xmlns:r="http://schemas.openxmlformats.org/officeDocument/2006/relationships" r:blip="">
                    <dgm:adjLst/>
                  </dgm:shape>
                  <dgm:presOf/>
                </dgm:layoutNode>
              </dgm:if>
              <dgm:else name="Name19"/>
            </dgm:choose>
            <dgm:layoutNode name="horz2">
              <dgm:choose name="Name20">
                <dgm:if name="Name21" func="var" arg="dir" op="equ" val="norm">
                  <dgm:alg type="lin">
                    <dgm:param type="linDir" val="fromL"/>
                    <dgm:param type="nodeVertAlign" val="t"/>
                  </dgm:alg>
                </dgm:if>
                <dgm:else name="Name22">
                  <dgm:alg type="lin">
                    <dgm:param type="linDir" val="fromR"/>
                    <dgm:param type="nodeVertAlign" val="t"/>
                  </dgm:alg>
                </dgm:else>
              </dgm:choose>
              <dgm:shape xmlns:r="http://schemas.openxmlformats.org/officeDocument/2006/relationships" r:blip="">
                <dgm:adjLst/>
              </dgm:shape>
              <dgm:presOf/>
              <dgm:layoutNode name="horzSpace2">
                <dgm:alg type="sp"/>
                <dgm:shape xmlns:r="http://schemas.openxmlformats.org/officeDocument/2006/relationships" r:blip="">
                  <dgm:adjLst/>
                </dgm:shape>
                <dgm:presOf/>
              </dgm:layoutNode>
              <dgm:layoutNode name="tx2" styleLbl="revTx">
                <dgm:alg type="tx">
                  <dgm:param type="parTxLTRAlign" val="l"/>
                  <dgm:param type="parTxRTLAlign" val="r"/>
                  <dgm:param type="txAnchorVert" val="t"/>
                </dgm:alg>
                <dgm:shape xmlns:r="http://schemas.openxmlformats.org/officeDocument/2006/relationships" type="rect" r:blip="">
                  <dgm:adjLst/>
                </dgm:shape>
                <dgm:presOf axis="self"/>
                <dgm:constrLst>
                  <dgm:constr type="tMarg" refType="primFontSz" fact="0.3"/>
                  <dgm:constr type="bMarg" refType="primFontSz" fact="0.3"/>
                  <dgm:constr type="lMarg" refType="primFontSz" fact="0.3"/>
                  <dgm:constr type="rMarg" refType="primFontSz" fact="0.3"/>
                </dgm:constrLst>
                <dgm:ruleLst>
                  <dgm:rule type="primFontSz" val="5" fact="NaN" max="NaN"/>
                </dgm:ruleLst>
              </dgm:layoutNode>
              <dgm:layoutNode name="vert2">
                <dgm:choose name="Name23">
                  <dgm:if name="Name24" func="var" arg="dir" op="equ" val="norm">
                    <dgm:alg type="lin">
                      <dgm:param type="linDir" val="fromT"/>
                      <dgm:param type="nodeHorzAlign" val="l"/>
                    </dgm:alg>
                  </dgm:if>
                  <dgm:else name="Name25">
                    <dgm:alg type="lin">
                      <dgm:param type="linDir" val="fromT"/>
                      <dgm:param type="nodeHorzAlign" val="r"/>
                    </dgm:alg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forEach name="Name26" axis="ch" ptType="node">
                  <dgm:layoutNode name="horz3">
                    <dgm:choose name="Name27">
                      <dgm:if name="Name28" func="var" arg="dir" op="equ" val="norm">
                        <dgm:alg type="lin">
                          <dgm:param type="linDir" val="fromL"/>
                          <dgm:param type="nodeVertAlign" val="t"/>
                        </dgm:alg>
                      </dgm:if>
                      <dgm:else name="Name29">
                        <dgm:alg type="lin">
                          <dgm:param type="linDir" val="fromR"/>
                          <dgm:param type="nodeVertAlign" val="t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layoutNode name="horzSpace3">
                      <dgm:alg type="sp"/>
                      <dgm:shape xmlns:r="http://schemas.openxmlformats.org/officeDocument/2006/relationships" r:blip="">
                        <dgm:adjLst/>
                      </dgm:shape>
                      <dgm:presOf/>
                    </dgm:layoutNode>
                    <dgm:layoutNode name="tx3" styleLbl="revTx">
                      <dgm:alg type="tx">
                        <dgm:param type="parTxLTRAlign" val="l"/>
                        <dgm:param type="parTxRTLAlign" val="r"/>
                        <dgm:param type="txAnchorVert" val="t"/>
                      </dgm:alg>
                      <dgm:shape xmlns:r="http://schemas.openxmlformats.org/officeDocument/2006/relationships" type="rect" r:blip="">
                        <dgm:adjLst/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  <dgm:layoutNode name="vert3">
                      <dgm:choose name="Name30">
                        <dgm:if name="Name31" func="var" arg="dir" op="equ" val="norm">
                          <dgm:alg type="lin">
                            <dgm:param type="linDir" val="fromT"/>
                            <dgm:param type="nodeHorzAlign" val="l"/>
                          </dgm:alg>
                        </dgm:if>
                        <dgm:else name="Name32">
                          <dgm:alg type="lin">
                            <dgm:param type="linDir" val="fromT"/>
                            <dgm:param type="nodeHorzAlign" val="r"/>
                          </dgm:alg>
                        </dgm:else>
                      </dgm:choose>
                      <dgm:shape xmlns:r="http://schemas.openxmlformats.org/officeDocument/2006/relationships" r:blip="">
                        <dgm:adjLst/>
                      </dgm:shape>
                      <dgm:presOf/>
                      <dgm:forEach name="Name33" axis="ch" ptType="node">
                        <dgm:layoutNode name="horz4">
                          <dgm:choose name="Name34">
                            <dgm:if name="Name35" func="var" arg="dir" op="equ" val="norm">
                              <dgm:alg type="lin">
                                <dgm:param type="linDir" val="fromL"/>
                                <dgm:param type="nodeVertAlign" val="t"/>
                              </dgm:alg>
                            </dgm:if>
                            <dgm:else name="Name36">
                              <dgm:alg type="lin">
                                <dgm:param type="linDir" val="fromR"/>
                                <dgm:param type="nodeVertAlign" val="t"/>
                              </dgm:alg>
                            </dgm:else>
                          </dgm:choose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layoutNode name="horzSpace4">
                            <dgm:alg type="sp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</dgm:layoutNode>
                          <dgm:layoutNode name="tx4" styleLbl="revTx">
                            <dgm:varLst>
                              <dgm:bulletEnabled val="1"/>
                            </dgm:varLst>
                            <dgm:alg type="tx">
                              <dgm:param type="parTxLTRAlign" val="l"/>
                              <dgm:param type="parTxRTLAlign" val="r"/>
                              <dgm:param type="txAnchorVert" val="t"/>
                            </dgm:alg>
                            <dgm:shape xmlns:r="http://schemas.openxmlformats.org/officeDocument/2006/relationships" type="rect" r:blip="">
                              <dgm:adjLst/>
                            </dgm:shape>
                            <dgm:presOf axis="desOrSelf" ptType="node"/>
                            <dgm:constrLst>
                              <dgm:constr type="tMarg" refType="primFontSz" fact="0.3"/>
                              <dgm:constr type="bMarg" refType="primFontSz" fact="0.3"/>
                              <dgm:constr type="lMarg" refType="primFontSz" fact="0.3"/>
                              <dgm:constr type="r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layoutNode>
                      </dgm:forEach>
                    </dgm:layoutNode>
                  </dgm:layoutNode>
                  <dgm:forEach name="Name37" axis="followSib" ptType="sibTrans" cnt="1">
                    <dgm:layoutNode name="thinLine3" styleLbl="callout">
                      <dgm:alg type="sp"/>
                      <dgm:shape xmlns:r="http://schemas.openxmlformats.org/officeDocument/2006/relationships" type="line" r:blip="">
                        <dgm:adjLst/>
                      </dgm:shape>
                      <dgm:presOf/>
                    </dgm:layoutNode>
                  </dgm:forEach>
                </dgm:forEach>
              </dgm:layoutNode>
            </dgm:layoutNode>
            <dgm:layoutNode name="thinLine2b" styleLbl="callout">
              <dgm:alg type="sp"/>
              <dgm:shape xmlns:r="http://schemas.openxmlformats.org/officeDocument/2006/relationships" type="line" r:blip="">
                <dgm:adjLst/>
              </dgm:shape>
              <dgm:presOf/>
            </dgm:layoutNode>
            <dgm:layoutNode name="vertSpace2b">
              <dgm:alg type="sp"/>
              <dgm:shape xmlns:r="http://schemas.openxmlformats.org/officeDocument/2006/relationships" r:blip="">
                <dgm:adjLst/>
              </dgm:shape>
              <dgm:presOf/>
            </dgm:layoutNode>
          </dgm:forEach>
        </dgm:layoutNode>
      </dgm:layoutNode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8/layout/PictureStrips">
  <dgm:title val=""/>
  <dgm:desc val=""/>
  <dgm:catLst>
    <dgm:cat type="list" pri="12500"/>
    <dgm:cat type="picture" pri="13000"/>
    <dgm:cat type="pictureconvert" pri="13000"/>
  </dgm:catLst>
  <dgm:sampData>
    <dgm:dataModel>
      <dgm:ptLst>
        <dgm:pt modelId="0" type="doc"/>
        <dgm:pt modelId="10">
          <dgm:prSet phldr="1"/>
        </dgm:pt>
        <dgm:pt modelId="20">
          <dgm:prSet phldr="1"/>
        </dgm:pt>
        <dgm:pt modelId="30">
          <dgm:prSet phldr="1"/>
        </dgm:pt>
      </dgm:ptLst>
      <dgm:cxnLst>
        <dgm:cxn modelId="40" srcId="0" destId="10" srcOrd="0" destOrd="0"/>
        <dgm:cxn modelId="50" srcId="0" destId="20" srcOrd="1" destOrd="0"/>
        <dgm:cxn modelId="60" srcId="0" destId="30" srcOrd="2" destOrd="0"/>
      </dgm:cxnLst>
      <dgm:bg/>
      <dgm:whole/>
    </dgm:dataModel>
  </dgm:sampData>
  <dgm:styleData>
    <dgm:dataModel>
      <dgm:ptLst>
        <dgm:pt modelId="0" type="doc"/>
        <dgm:pt modelId="10">
          <dgm:prSet phldr="1"/>
        </dgm:pt>
        <dgm:pt modelId="20">
          <dgm:prSet phldr="1"/>
        </dgm:pt>
      </dgm:ptLst>
      <dgm:cxnLst>
        <dgm:cxn modelId="40" srcId="0" destId="10" srcOrd="0" destOrd="0"/>
        <dgm:cxn modelId="50" srcId="0" destId="20" srcOrd="1" destOrd="0"/>
      </dgm:cxnLst>
      <dgm:bg/>
      <dgm:whole/>
    </dgm:dataModel>
  </dgm:styleData>
  <dgm:clrData>
    <dgm:dataModel>
      <dgm:ptLst>
        <dgm:pt modelId="0" type="doc"/>
        <dgm:pt modelId="10">
          <dgm:prSet phldr="1"/>
        </dgm:pt>
        <dgm:pt modelId="20">
          <dgm:prSet phldr="1"/>
        </dgm:pt>
        <dgm:pt modelId="30">
          <dgm:prSet phldr="1"/>
        </dgm:pt>
        <dgm:pt modelId="40">
          <dgm:prSet phldr="1"/>
        </dgm:pt>
      </dgm:ptLst>
      <dgm:cxnLst>
        <dgm:cxn modelId="40" srcId="0" destId="10" srcOrd="0" destOrd="0"/>
        <dgm:cxn modelId="50" srcId="0" destId="20" srcOrd="1" destOrd="0"/>
        <dgm:cxn modelId="60" srcId="0" destId="30" srcOrd="2" destOrd="0"/>
        <dgm:cxn modelId="70" srcId="0" destId="40" srcOrd="2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snake">
          <dgm:param type="off" val="ctr"/>
        </dgm:alg>
      </dgm:if>
      <dgm:else name="Name3">
        <dgm:alg type="snake">
          <dgm:param type="off" val="ctr"/>
          <dgm:param type="grDir" val="tR"/>
        </dgm:alg>
      </dgm:else>
    </dgm:choose>
    <dgm:shape xmlns:r="http://schemas.openxmlformats.org/officeDocument/2006/relationships" r:blip="">
      <dgm:adjLst/>
    </dgm:shape>
    <dgm:constrLst>
      <dgm:constr type="primFontSz" for="des" ptType="node" op="equ" val="65"/>
      <dgm:constr type="w" for="ch" forName="composite" refType="w"/>
      <dgm:constr type="h" for="ch" forName="composite" refType="h"/>
      <dgm:constr type="sp" refType="h" refFor="ch" refForName="composite" op="equ" fact="0.1"/>
      <dgm:constr type="h" for="ch" forName="sibTrans" refType="h" refFor="ch" refForName="composite" op="equ" fact="0.1"/>
      <dgm:constr type="w" for="ch" forName="sibTrans" refType="h" refFor="ch" refForName="sibTrans" op="equ"/>
    </dgm:constrLst>
    <dgm:forEach name="nodesForEach" axis="ch" ptType="node">
      <dgm:layoutNode name="composite">
        <dgm:alg type="composite">
          <dgm:param type="ar" val="3"/>
        </dgm:alg>
        <dgm:shape xmlns:r="http://schemas.openxmlformats.org/officeDocument/2006/relationships" r:blip="">
          <dgm:adjLst/>
        </dgm:shape>
        <dgm:choose name="Name4">
          <dgm:if name="Name5" func="var" arg="dir" op="equ" val="norm">
            <dgm:constrLst>
              <dgm:constr type="l" for="ch" forName="rect1" refType="w" fact="0.04"/>
              <dgm:constr type="t" for="ch" forName="rect1" refType="h" fact="0.13"/>
              <dgm:constr type="w" for="ch" forName="rect1" refType="w" fact="0.96"/>
              <dgm:constr type="h" for="ch" forName="rect1" refType="h" fact="0.9"/>
              <dgm:constr type="l" for="ch" forName="rect2" refType="w" fact="0"/>
              <dgm:constr type="t" for="ch" forName="rect2" refType="h" fact="0"/>
              <dgm:constr type="w" for="ch" forName="rect2" refType="w" fact="0.21"/>
              <dgm:constr type="h" for="ch" forName="rect2" refType="w" fact="0.315"/>
            </dgm:constrLst>
          </dgm:if>
          <dgm:else name="Name6">
            <dgm:constrLst>
              <dgm:constr type="l" for="ch" forName="rect1" refType="w" fact="0"/>
              <dgm:constr type="t" for="ch" forName="rect1" refType="h" fact="0.13"/>
              <dgm:constr type="w" for="ch" forName="rect1" refType="w" fact="0.96"/>
              <dgm:constr type="h" for="ch" forName="rect1" refType="h" fact="0.9"/>
              <dgm:constr type="l" for="ch" forName="rect2" refType="w" fact="0.79"/>
              <dgm:constr type="t" for="ch" forName="rect2" refType="h" fact="0"/>
              <dgm:constr type="w" for="ch" forName="rect2" refType="w" fact="0.21"/>
              <dgm:constr type="h" for="ch" forName="rect2" refType="w" fact="0.315"/>
            </dgm:constrLst>
          </dgm:else>
        </dgm:choose>
        <dgm:layoutNode name="rect1" styleLbl="trAlignAcc1">
          <dgm:varLst>
            <dgm:bulletEnabled val="1"/>
          </dgm:varLst>
          <dgm:alg type="tx">
            <dgm:param type="parTxLTRAlign" val="l"/>
          </dgm:alg>
          <dgm:shape xmlns:r="http://schemas.openxmlformats.org/officeDocument/2006/relationships" type="rect" r:blip="">
            <dgm:adjLst/>
          </dgm:shape>
          <dgm:presOf axis="desOrSelf" ptType="node"/>
          <dgm:choose name="Name7">
            <dgm:if name="Name8" func="var" arg="dir" op="equ" val="norm">
              <dgm:constrLst>
                <dgm:constr type="lMarg" refType="w" fact="0.6"/>
                <dgm:constr type="rMarg" refType="primFontSz" fact="0.3"/>
                <dgm:constr type="tMarg" refType="primFontSz" fact="0.3"/>
                <dgm:constr type="bMarg" refType="primFontSz" fact="0.3"/>
              </dgm:constrLst>
            </dgm:if>
            <dgm:else name="Name9">
              <dgm:constrLst>
                <dgm:constr type="lMarg" refType="primFontSz" fact="0.3"/>
                <dgm:constr type="rMarg" refType="w" fact="0.6"/>
                <dgm:constr type="tMarg" refType="primFontSz" fact="0.3"/>
                <dgm:constr type="bMarg" refType="primFontSz" fact="0.3"/>
              </dgm:constrLst>
            </dgm:else>
          </dgm:choose>
          <dgm:ruleLst>
            <dgm:rule type="primFontSz" val="5" fact="NaN" max="NaN"/>
          </dgm:ruleLst>
        </dgm:layoutNode>
        <dgm:layoutNode name="rect2" styleLbl="fgImgPlace1">
          <dgm:alg type="sp"/>
          <dgm:shape xmlns:r="http://schemas.openxmlformats.org/officeDocument/2006/relationships" type="rect" r:blip="" blipPhldr="1">
            <dgm:adjLst/>
          </dgm:shape>
          <dgm:presOf/>
        </dgm:layoutNode>
      </dgm:layoutNode>
      <dgm:forEach name="sibTransForEach" axis="followSib" ptType="sibTrans" cnt="1">
        <dgm:layoutNode name="sibTrans">
          <dgm:alg type="sp"/>
          <dgm:shape xmlns:r="http://schemas.openxmlformats.org/officeDocument/2006/relationships" r:blip="">
            <dgm:adjLst/>
          </dgm:shap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Layout" Target="../diagrams/layout2.xml"/><Relationship Id="rId3" Type="http://schemas.openxmlformats.org/officeDocument/2006/relationships/diagramLayout" Target="../diagrams/layout1.xml"/><Relationship Id="rId7" Type="http://schemas.openxmlformats.org/officeDocument/2006/relationships/diagramData" Target="../diagrams/data2.xml"/><Relationship Id="rId2" Type="http://schemas.openxmlformats.org/officeDocument/2006/relationships/diagramData" Target="../diagrams/data1.xml"/><Relationship Id="rId1" Type="http://schemas.openxmlformats.org/officeDocument/2006/relationships/image" Target="../media/image1.png"/><Relationship Id="rId6" Type="http://schemas.microsoft.com/office/2007/relationships/diagramDrawing" Target="../diagrams/drawing1.xml"/><Relationship Id="rId11" Type="http://schemas.microsoft.com/office/2007/relationships/diagramDrawing" Target="../diagrams/drawing2.xml"/><Relationship Id="rId5" Type="http://schemas.openxmlformats.org/officeDocument/2006/relationships/diagramColors" Target="../diagrams/colors1.xml"/><Relationship Id="rId10" Type="http://schemas.openxmlformats.org/officeDocument/2006/relationships/diagramColors" Target="../diagrams/colors2.xml"/><Relationship Id="rId4" Type="http://schemas.openxmlformats.org/officeDocument/2006/relationships/diagramQuickStyle" Target="../diagrams/quickStyle1.xml"/><Relationship Id="rId9" Type="http://schemas.openxmlformats.org/officeDocument/2006/relationships/diagramQuickStyle" Target="../diagrams/quickStyle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8" Type="http://schemas.microsoft.com/office/2014/relationships/chartEx" Target="../charts/chartEx1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5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10" Type="http://schemas.microsoft.com/office/2014/relationships/chartEx" Target="../charts/chartEx3.xml"/><Relationship Id="rId4" Type="http://schemas.openxmlformats.org/officeDocument/2006/relationships/chart" Target="../charts/chart3.xml"/><Relationship Id="rId9" Type="http://schemas.microsoft.com/office/2014/relationships/chartEx" Target="../charts/chartEx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image" Target="../media/image5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28575</xdr:colOff>
      <xdr:row>1</xdr:row>
      <xdr:rowOff>47626</xdr:rowOff>
    </xdr:from>
    <xdr:to>
      <xdr:col>20</xdr:col>
      <xdr:colOff>0</xdr:colOff>
      <xdr:row>4</xdr:row>
      <xdr:rowOff>142875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4C65315-0EC6-4C1E-9C2D-4E77E61822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37" t="29961" r="7963" b="18477"/>
        <a:stretch/>
      </xdr:blipFill>
      <xdr:spPr>
        <a:xfrm>
          <a:off x="11144250" y="238126"/>
          <a:ext cx="1895475" cy="942974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85724</xdr:rowOff>
    </xdr:from>
    <xdr:to>
      <xdr:col>9</xdr:col>
      <xdr:colOff>561975</xdr:colOff>
      <xdr:row>25</xdr:row>
      <xdr:rowOff>133349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F4CDEB6-885D-4B1E-89D8-410CEAABF5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  <xdr:twoCellAnchor>
    <xdr:from>
      <xdr:col>11</xdr:col>
      <xdr:colOff>219075</xdr:colOff>
      <xdr:row>3</xdr:row>
      <xdr:rowOff>38100</xdr:rowOff>
    </xdr:from>
    <xdr:to>
      <xdr:col>17</xdr:col>
      <xdr:colOff>590550</xdr:colOff>
      <xdr:row>21</xdr:row>
      <xdr:rowOff>180974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D530F8E5-E9DE-4299-8E2F-AF1963DD14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7" r:lo="rId8" r:qs="rId9" r:cs="rId10"/>
        </a:graphicData>
      </a:graphic>
    </xdr:graphicFrame>
    <xdr:clientData/>
  </xdr:twoCellAnchor>
  <xdr:twoCellAnchor>
    <xdr:from>
      <xdr:col>18</xdr:col>
      <xdr:colOff>180976</xdr:colOff>
      <xdr:row>7</xdr:row>
      <xdr:rowOff>142874</xdr:rowOff>
    </xdr:from>
    <xdr:to>
      <xdr:col>19</xdr:col>
      <xdr:colOff>952501</xdr:colOff>
      <xdr:row>12</xdr:row>
      <xdr:rowOff>190499</xdr:rowOff>
    </xdr:to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CB26DEFC-1B4A-4C28-9D56-9755D6146EBF}"/>
            </a:ext>
          </a:extLst>
        </xdr:cNvPr>
        <xdr:cNvSpPr txBox="1"/>
      </xdr:nvSpPr>
      <xdr:spPr>
        <a:xfrm>
          <a:off x="11068051" y="1990724"/>
          <a:ext cx="1600200" cy="1000125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2">
              <a:lumMod val="75000"/>
            </a:schemeClr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600">
              <a:solidFill>
                <a:schemeClr val="bg1"/>
              </a:solidFill>
            </a:rPr>
            <a:t>Stan projektów w bazie na dzień 13.08.2026</a:t>
          </a:r>
        </a:p>
      </xdr:txBody>
    </xdr:sp>
    <xdr:clientData/>
  </xdr:twoCellAnchor>
  <xdr:twoCellAnchor>
    <xdr:from>
      <xdr:col>18</xdr:col>
      <xdr:colOff>180976</xdr:colOff>
      <xdr:row>15</xdr:row>
      <xdr:rowOff>95250</xdr:rowOff>
    </xdr:from>
    <xdr:to>
      <xdr:col>19</xdr:col>
      <xdr:colOff>952501</xdr:colOff>
      <xdr:row>22</xdr:row>
      <xdr:rowOff>171450</xdr:rowOff>
    </xdr:to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FBFD1F00-E222-46AF-91D6-240914A301EF}"/>
            </a:ext>
          </a:extLst>
        </xdr:cNvPr>
        <xdr:cNvSpPr txBox="1"/>
      </xdr:nvSpPr>
      <xdr:spPr>
        <a:xfrm>
          <a:off x="11068051" y="3467100"/>
          <a:ext cx="1600200" cy="1409700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2">
              <a:lumMod val="75000"/>
            </a:schemeClr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600">
              <a:solidFill>
                <a:schemeClr val="bg1"/>
              </a:solidFill>
            </a:rPr>
            <a:t>Copyright ©2026 IEO. Wszelkie prawa zastrzeżone. </a:t>
          </a:r>
        </a:p>
      </xdr:txBody>
    </xdr:sp>
    <xdr:clientData/>
  </xdr:twoCellAnchor>
  <xdr:twoCellAnchor>
    <xdr:from>
      <xdr:col>0</xdr:col>
      <xdr:colOff>0</xdr:colOff>
      <xdr:row>7</xdr:row>
      <xdr:rowOff>180975</xdr:rowOff>
    </xdr:from>
    <xdr:to>
      <xdr:col>20</xdr:col>
      <xdr:colOff>0</xdr:colOff>
      <xdr:row>15</xdr:row>
      <xdr:rowOff>180975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BF996635-63E4-4335-9090-2FD190815416}"/>
            </a:ext>
          </a:extLst>
        </xdr:cNvPr>
        <xdr:cNvSpPr/>
      </xdr:nvSpPr>
      <xdr:spPr>
        <a:xfrm>
          <a:off x="0" y="1790700"/>
          <a:ext cx="13039725" cy="1524000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36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FARMY WIATROWE, SIERPIEŃ 2026", INSTYTUT ENERGETYKI ODNAWIALNEJ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93650</xdr:colOff>
      <xdr:row>0</xdr:row>
      <xdr:rowOff>140074</xdr:rowOff>
    </xdr:from>
    <xdr:to>
      <xdr:col>4</xdr:col>
      <xdr:colOff>957223</xdr:colOff>
      <xdr:row>4</xdr:row>
      <xdr:rowOff>24815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EA482EB-C67D-4AD6-B671-7453A8B585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67" t="25397" r="6249" b="16631"/>
        <a:stretch/>
      </xdr:blipFill>
      <xdr:spPr>
        <a:xfrm>
          <a:off x="1415944" y="140074"/>
          <a:ext cx="3821926" cy="186818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56031</xdr:rowOff>
    </xdr:from>
    <xdr:to>
      <xdr:col>19</xdr:col>
      <xdr:colOff>0</xdr:colOff>
      <xdr:row>12</xdr:row>
      <xdr:rowOff>164888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763EA70D-8AA6-4B2D-A8D8-20B6E7B226F7}"/>
            </a:ext>
          </a:extLst>
        </xdr:cNvPr>
        <xdr:cNvSpPr/>
      </xdr:nvSpPr>
      <xdr:spPr>
        <a:xfrm>
          <a:off x="0" y="2039472"/>
          <a:ext cx="23935765" cy="1789740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0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FARMY WIATROWE, SIERPIEŃ 2026", INSTYTUT ENERGETYKI ODNAWIALNEJ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47625</xdr:rowOff>
    </xdr:from>
    <xdr:to>
      <xdr:col>3</xdr:col>
      <xdr:colOff>1663462</xdr:colOff>
      <xdr:row>5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0B32A4A-EB7C-4898-A043-81916173B0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67" t="25397" r="6249" b="16631"/>
        <a:stretch/>
      </xdr:blipFill>
      <xdr:spPr>
        <a:xfrm>
          <a:off x="609600" y="47625"/>
          <a:ext cx="3606562" cy="16383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425824</xdr:rowOff>
    </xdr:from>
    <xdr:to>
      <xdr:col>18</xdr:col>
      <xdr:colOff>0</xdr:colOff>
      <xdr:row>11</xdr:row>
      <xdr:rowOff>75240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1EF0404D-C658-42E0-B3FF-B4BC7938A2B8}"/>
            </a:ext>
          </a:extLst>
        </xdr:cNvPr>
        <xdr:cNvSpPr/>
      </xdr:nvSpPr>
      <xdr:spPr>
        <a:xfrm>
          <a:off x="0" y="1456765"/>
          <a:ext cx="20898971" cy="1789740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0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FARMY WIATROWE, SIERPIEŃ 2026", INSTYTUT ENERGETYKI ODNAWIALNEJ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178503</xdr:colOff>
      <xdr:row>0</xdr:row>
      <xdr:rowOff>159341</xdr:rowOff>
    </xdr:from>
    <xdr:to>
      <xdr:col>18</xdr:col>
      <xdr:colOff>255512</xdr:colOff>
      <xdr:row>3</xdr:row>
      <xdr:rowOff>72574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9B51C16-0157-4B51-B906-65B3690333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7294928" y="159341"/>
          <a:ext cx="2305859" cy="80858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54430</xdr:colOff>
      <xdr:row>24</xdr:row>
      <xdr:rowOff>0</xdr:rowOff>
    </xdr:from>
    <xdr:to>
      <xdr:col>11</xdr:col>
      <xdr:colOff>408214</xdr:colOff>
      <xdr:row>38</xdr:row>
      <xdr:rowOff>314854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AD80332B-844C-4A94-B39A-E43DA991B2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748393</xdr:colOff>
      <xdr:row>79</xdr:row>
      <xdr:rowOff>23813</xdr:rowOff>
    </xdr:from>
    <xdr:to>
      <xdr:col>20</xdr:col>
      <xdr:colOff>1061357</xdr:colOff>
      <xdr:row>101</xdr:row>
      <xdr:rowOff>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4B0091A0-C494-4111-B5A3-DEA1A6248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1076325</xdr:colOff>
      <xdr:row>79</xdr:row>
      <xdr:rowOff>153941</xdr:rowOff>
    </xdr:from>
    <xdr:to>
      <xdr:col>11</xdr:col>
      <xdr:colOff>381000</xdr:colOff>
      <xdr:row>101</xdr:row>
      <xdr:rowOff>0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822D3AB3-7738-437E-8376-3C2FC54F4D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13606</xdr:colOff>
      <xdr:row>107</xdr:row>
      <xdr:rowOff>89050</xdr:rowOff>
    </xdr:from>
    <xdr:to>
      <xdr:col>11</xdr:col>
      <xdr:colOff>571500</xdr:colOff>
      <xdr:row>127</xdr:row>
      <xdr:rowOff>45923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08574815-F9A4-4501-A4F2-FE455D8533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598714</xdr:colOff>
      <xdr:row>107</xdr:row>
      <xdr:rowOff>136071</xdr:rowOff>
    </xdr:from>
    <xdr:to>
      <xdr:col>22</xdr:col>
      <xdr:colOff>1</xdr:colOff>
      <xdr:row>127</xdr:row>
      <xdr:rowOff>81642</xdr:rowOff>
    </xdr:to>
    <xdr:graphicFrame macro="">
      <xdr:nvGraphicFramePr>
        <xdr:cNvPr id="7" name="Wykres 6">
          <a:extLst>
            <a:ext uri="{FF2B5EF4-FFF2-40B4-BE49-F238E27FC236}">
              <a16:creationId xmlns:a16="http://schemas.microsoft.com/office/drawing/2014/main" id="{6373FDB3-C39D-4D4B-84FA-31E9482D4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625929</xdr:colOff>
      <xdr:row>24</xdr:row>
      <xdr:rowOff>0</xdr:rowOff>
    </xdr:from>
    <xdr:to>
      <xdr:col>21</xdr:col>
      <xdr:colOff>13608</xdr:colOff>
      <xdr:row>39</xdr:row>
      <xdr:rowOff>17001</xdr:rowOff>
    </xdr:to>
    <xdr:graphicFrame macro="">
      <xdr:nvGraphicFramePr>
        <xdr:cNvPr id="8" name="Wykres 7">
          <a:extLst>
            <a:ext uri="{FF2B5EF4-FFF2-40B4-BE49-F238E27FC236}">
              <a16:creationId xmlns:a16="http://schemas.microsoft.com/office/drawing/2014/main" id="{71564B85-29C8-4F17-8FA9-73E5425084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0</xdr:colOff>
      <xdr:row>60</xdr:row>
      <xdr:rowOff>0</xdr:rowOff>
    </xdr:from>
    <xdr:to>
      <xdr:col>20</xdr:col>
      <xdr:colOff>707571</xdr:colOff>
      <xdr:row>78</xdr:row>
      <xdr:rowOff>44903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9" name="Wykres 8">
              <a:extLst>
                <a:ext uri="{FF2B5EF4-FFF2-40B4-BE49-F238E27FC236}">
                  <a16:creationId xmlns:a16="http://schemas.microsoft.com/office/drawing/2014/main" id="{5F379A1C-9491-4C7D-B5AE-3E9F3F37A4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8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002000" y="13639800"/>
              <a:ext cx="6279696" cy="35215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9</xdr:col>
      <xdr:colOff>0</xdr:colOff>
      <xdr:row>60</xdr:row>
      <xdr:rowOff>0</xdr:rowOff>
    </xdr:from>
    <xdr:to>
      <xdr:col>14</xdr:col>
      <xdr:colOff>680358</xdr:colOff>
      <xdr:row>78</xdr:row>
      <xdr:rowOff>44903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10" name="Wykres 9">
              <a:extLst>
                <a:ext uri="{FF2B5EF4-FFF2-40B4-BE49-F238E27FC236}">
                  <a16:creationId xmlns:a16="http://schemas.microsoft.com/office/drawing/2014/main" id="{91638DEF-5CDB-42E2-8D60-CEF96391E9D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9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286875" y="13639800"/>
              <a:ext cx="6281058" cy="35215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3</xdr:col>
      <xdr:colOff>0</xdr:colOff>
      <xdr:row>60</xdr:row>
      <xdr:rowOff>0</xdr:rowOff>
    </xdr:from>
    <xdr:to>
      <xdr:col>8</xdr:col>
      <xdr:colOff>721178</xdr:colOff>
      <xdr:row>78</xdr:row>
      <xdr:rowOff>44903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11" name="Wykres 10">
              <a:extLst>
                <a:ext uri="{FF2B5EF4-FFF2-40B4-BE49-F238E27FC236}">
                  <a16:creationId xmlns:a16="http://schemas.microsoft.com/office/drawing/2014/main" id="{5F51F41A-9390-4B72-8B38-3165DE2BB97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0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609850" y="13639800"/>
              <a:ext cx="6283778" cy="352152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l-PL" sz="1100"/>
                <a:t>Ten wykres jest niedostępny w Twojej wersji programu Excel.
Edytowanie tego kształtu lub zapisanie tego skoroszytu w innym formacie pliku spowoduje trwałe uszkodzenie wykresu.</a:t>
              </a:r>
            </a:p>
          </xdr:txBody>
        </xdr:sp>
      </mc:Fallback>
    </mc:AlternateContent>
    <xdr:clientData/>
  </xdr:twoCellAnchor>
  <xdr:twoCellAnchor>
    <xdr:from>
      <xdr:col>1</xdr:col>
      <xdr:colOff>13607</xdr:colOff>
      <xdr:row>7</xdr:row>
      <xdr:rowOff>13607</xdr:rowOff>
    </xdr:from>
    <xdr:to>
      <xdr:col>22</xdr:col>
      <xdr:colOff>1102179</xdr:colOff>
      <xdr:row>18</xdr:row>
      <xdr:rowOff>285750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F9BCA864-336D-415C-9165-275877114840}"/>
            </a:ext>
          </a:extLst>
        </xdr:cNvPr>
        <xdr:cNvSpPr/>
      </xdr:nvSpPr>
      <xdr:spPr>
        <a:xfrm>
          <a:off x="394607" y="1673678"/>
          <a:ext cx="24533679" cy="3156858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5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36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FARMY WIATROWE, SIERPIEŃ 2026", INSTYTUT ENERGETYKI ODNAWIALNEJ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0.86092</cdr:x>
      <cdr:y>0</cdr:y>
    </cdr:from>
    <cdr:to>
      <cdr:x>1</cdr:x>
      <cdr:y>0.11938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3BD7AD37-752D-45FD-AD00-CDDA1D29692D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642012" y="0"/>
          <a:ext cx="1073001" cy="40500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0.86407</cdr:x>
      <cdr:y>0.0064</cdr:y>
    </cdr:from>
    <cdr:to>
      <cdr:x>1</cdr:x>
      <cdr:y>0.08799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6DA58441-1A90-4E4D-AAA1-B8DC14581500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650074" y="31750"/>
          <a:ext cx="1046126" cy="40502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0.87752</cdr:x>
      <cdr:y>0</cdr:y>
    </cdr:from>
    <cdr:to>
      <cdr:x>1</cdr:x>
      <cdr:y>0.0834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7B5649CA-8CE2-469B-A16D-36E76D757107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7495418" y="0"/>
          <a:ext cx="1046126" cy="40502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0.86345</cdr:x>
      <cdr:y>0</cdr:y>
    </cdr:from>
    <cdr:to>
      <cdr:x>1</cdr:x>
      <cdr:y>0.12011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3BD7AD37-752D-45FD-AD00-CDDA1D29692D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731182" y="0"/>
          <a:ext cx="1064500" cy="404993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0.86345</cdr:x>
      <cdr:y>0</cdr:y>
    </cdr:from>
    <cdr:to>
      <cdr:x>1</cdr:x>
      <cdr:y>0.12011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3BD7AD37-752D-45FD-AD00-CDDA1D29692D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731182" y="0"/>
          <a:ext cx="1064500" cy="404993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0.8506</cdr:x>
      <cdr:y>0</cdr:y>
    </cdr:from>
    <cdr:to>
      <cdr:x>1</cdr:x>
      <cdr:y>0.12014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3BD7AD37-752D-45FD-AD00-CDDA1D29692D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108850" y="0"/>
          <a:ext cx="1073001" cy="40500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597768</xdr:colOff>
      <xdr:row>44</xdr:row>
      <xdr:rowOff>67235</xdr:rowOff>
    </xdr:from>
    <xdr:to>
      <xdr:col>22</xdr:col>
      <xdr:colOff>126467</xdr:colOff>
      <xdr:row>73</xdr:row>
      <xdr:rowOff>150478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3A94D7FE-B7B4-4287-9069-F3947E39C7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19</xdr:col>
      <xdr:colOff>530680</xdr:colOff>
      <xdr:row>0</xdr:row>
      <xdr:rowOff>122466</xdr:rowOff>
    </xdr:from>
    <xdr:ext cx="2265589" cy="823232"/>
    <xdr:pic>
      <xdr:nvPicPr>
        <xdr:cNvPr id="3" name="Obraz 2">
          <a:extLst>
            <a:ext uri="{FF2B5EF4-FFF2-40B4-BE49-F238E27FC236}">
              <a16:creationId xmlns:a16="http://schemas.microsoft.com/office/drawing/2014/main" id="{9957C982-4C06-47E4-BA53-ADF9380660AE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7008930" y="122466"/>
          <a:ext cx="2265589" cy="8232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>
    <xdr:from>
      <xdr:col>6</xdr:col>
      <xdr:colOff>207817</xdr:colOff>
      <xdr:row>6</xdr:row>
      <xdr:rowOff>712617</xdr:rowOff>
    </xdr:from>
    <xdr:to>
      <xdr:col>22</xdr:col>
      <xdr:colOff>571499</xdr:colOff>
      <xdr:row>44</xdr:row>
      <xdr:rowOff>27214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BD530066-6B91-428D-ABE0-2692EBE1C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2</xdr:col>
      <xdr:colOff>1132417</xdr:colOff>
      <xdr:row>1</xdr:row>
      <xdr:rowOff>179917</xdr:rowOff>
    </xdr:from>
    <xdr:ext cx="1947333" cy="1121834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F563D24D-C074-4778-843C-6963E74B5453}"/>
            </a:ext>
          </a:extLst>
        </xdr:cNvPr>
        <xdr:cNvSpPr txBox="1"/>
      </xdr:nvSpPr>
      <xdr:spPr>
        <a:xfrm>
          <a:off x="3170767" y="379942"/>
          <a:ext cx="1947333" cy="1121834"/>
        </a:xfrm>
        <a:prstGeom prst="wedgeEllipseCallout">
          <a:avLst>
            <a:gd name="adj1" fmla="val -41097"/>
            <a:gd name="adj2" fmla="val 75842"/>
          </a:avLst>
        </a:prstGeom>
        <a:solidFill>
          <a:schemeClr val="accent6">
            <a:lumMod val="20000"/>
            <a:lumOff val="80000"/>
          </a:schemeClr>
        </a:solidFill>
        <a:ln>
          <a:solidFill>
            <a:schemeClr val="accent3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pl-PL" sz="1050"/>
            <a:t>odnosi</a:t>
          </a:r>
          <a:r>
            <a:rPr lang="pl-PL" sz="1050" baseline="0"/>
            <a:t> się do </a:t>
          </a:r>
          <a:r>
            <a:rPr lang="pl-PL" sz="1050"/>
            <a:t>nazwy spółki holdingowej bądź właściciela spółki inwestującej</a:t>
          </a:r>
        </a:p>
      </xdr:txBody>
    </xdr:sp>
    <xdr:clientData/>
  </xdr:oneCellAnchor>
  <xdr:twoCellAnchor>
    <xdr:from>
      <xdr:col>1</xdr:col>
      <xdr:colOff>56029</xdr:colOff>
      <xdr:row>6</xdr:row>
      <xdr:rowOff>313765</xdr:rowOff>
    </xdr:from>
    <xdr:to>
      <xdr:col>22</xdr:col>
      <xdr:colOff>605116</xdr:colOff>
      <xdr:row>15</xdr:row>
      <xdr:rowOff>11206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78803016-E678-4383-8ECF-02ABF5A3F8AE}"/>
            </a:ext>
          </a:extLst>
        </xdr:cNvPr>
        <xdr:cNvSpPr/>
      </xdr:nvSpPr>
      <xdr:spPr>
        <a:xfrm>
          <a:off x="750794" y="1905000"/>
          <a:ext cx="18086293" cy="2207559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FARMY WIATROWE, SIERPIEŃ 2026", INSTYTUT ENERGETYKI ODNAWIALNEJ</a:t>
          </a:r>
        </a:p>
      </xdr:txBody>
    </xdr:sp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0.88894</cdr:x>
      <cdr:y>0.00142</cdr:y>
    </cdr:from>
    <cdr:to>
      <cdr:x>1</cdr:x>
      <cdr:y>0.05798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B1603DF9-4CAB-455D-B85B-84BF6DBD4D66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8725567" y="8997"/>
          <a:ext cx="1090132" cy="358372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0.77806</cdr:x>
      <cdr:y>0.12176</cdr:y>
    </cdr:from>
    <cdr:to>
      <cdr:x>0.86367</cdr:x>
      <cdr:y>0.28218</cdr:y>
    </cdr:to>
    <cdr:sp macro="" textlink="">
      <cdr:nvSpPr>
        <cdr:cNvPr id="3" name="pole tekstowe 2"/>
        <cdr:cNvSpPr txBox="1"/>
      </cdr:nvSpPr>
      <cdr:spPr>
        <a:xfrm xmlns:a="http://schemas.openxmlformats.org/drawingml/2006/main">
          <a:off x="8311127" y="69400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0.1215</cdr:x>
      <cdr:y>0.77735</cdr:y>
    </cdr:from>
    <cdr:to>
      <cdr:x>0.22919</cdr:x>
      <cdr:y>0.82595</cdr:y>
    </cdr:to>
    <cdr:pic>
      <cdr:nvPicPr>
        <cdr:cNvPr id="6" name="Obraz 1">
          <a:extLst xmlns:a="http://schemas.openxmlformats.org/drawingml/2006/main">
            <a:ext uri="{FF2B5EF4-FFF2-40B4-BE49-F238E27FC236}">
              <a16:creationId xmlns:a16="http://schemas.microsoft.com/office/drawing/2014/main" id="{D0768BAA-855E-409E-A0A9-56E1F7B18BBC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1220536" y="6827907"/>
          <a:ext cx="1081807" cy="42688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  <cdr:relSizeAnchor xmlns:cdr="http://schemas.openxmlformats.org/drawingml/2006/chartDrawing">
    <cdr:from>
      <cdr:x>0.77806</cdr:x>
      <cdr:y>0.12176</cdr:y>
    </cdr:from>
    <cdr:to>
      <cdr:x>0.86367</cdr:x>
      <cdr:y>0.28218</cdr:y>
    </cdr:to>
    <cdr:sp macro="" textlink="">
      <cdr:nvSpPr>
        <cdr:cNvPr id="7" name="pole tekstowe 2"/>
        <cdr:cNvSpPr txBox="1"/>
      </cdr:nvSpPr>
      <cdr:spPr>
        <a:xfrm xmlns:a="http://schemas.openxmlformats.org/drawingml/2006/main">
          <a:off x="8311127" y="69400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767844</xdr:colOff>
      <xdr:row>0</xdr:row>
      <xdr:rowOff>164028</xdr:rowOff>
    </xdr:from>
    <xdr:to>
      <xdr:col>18</xdr:col>
      <xdr:colOff>0</xdr:colOff>
      <xdr:row>3</xdr:row>
      <xdr:rowOff>56093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C0F3033-E092-40E6-A190-48659254D15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6226919" y="164028"/>
          <a:ext cx="2184906" cy="7207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1396998</xdr:colOff>
      <xdr:row>18</xdr:row>
      <xdr:rowOff>143714</xdr:rowOff>
    </xdr:from>
    <xdr:to>
      <xdr:col>14</xdr:col>
      <xdr:colOff>644524</xdr:colOff>
      <xdr:row>45</xdr:row>
      <xdr:rowOff>66674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D43CAE0-B024-4A5E-9731-BCCFDF46FF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514350</xdr:colOff>
      <xdr:row>54</xdr:row>
      <xdr:rowOff>31750</xdr:rowOff>
    </xdr:from>
    <xdr:to>
      <xdr:col>14</xdr:col>
      <xdr:colOff>561975</xdr:colOff>
      <xdr:row>82</xdr:row>
      <xdr:rowOff>184152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C6D898EA-1930-49B5-A00B-DBA260BAA8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9</xdr:row>
      <xdr:rowOff>81643</xdr:rowOff>
    </xdr:from>
    <xdr:to>
      <xdr:col>16</xdr:col>
      <xdr:colOff>544287</xdr:colOff>
      <xdr:row>15</xdr:row>
      <xdr:rowOff>170490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16B9424A-6367-4866-9BF1-F0692941B8D6}"/>
            </a:ext>
          </a:extLst>
        </xdr:cNvPr>
        <xdr:cNvSpPr/>
      </xdr:nvSpPr>
      <xdr:spPr>
        <a:xfrm>
          <a:off x="190500" y="2068286"/>
          <a:ext cx="16954501" cy="1789740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0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FARMY WIATROWE, SIERPIEŃ 2026", INSTYTUT ENERGETYKI ODNAWIALNEJ</a:t>
          </a:r>
        </a:p>
      </xdr:txBody>
    </xdr:sp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0.8506</cdr:x>
      <cdr:y>0</cdr:y>
    </cdr:from>
    <cdr:to>
      <cdr:x>1</cdr:x>
      <cdr:y>0.12014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3BD7AD37-752D-45FD-AD00-CDDA1D29692D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6108850" y="0"/>
          <a:ext cx="1073001" cy="405008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0.86345</cdr:x>
      <cdr:y>0</cdr:y>
    </cdr:from>
    <cdr:to>
      <cdr:x>1</cdr:x>
      <cdr:y>0.12011</cdr:y>
    </cdr:to>
    <cdr:pic>
      <cdr:nvPicPr>
        <cdr:cNvPr id="2" name="Obraz 1">
          <a:extLst xmlns:a="http://schemas.openxmlformats.org/drawingml/2006/main">
            <a:ext uri="{FF2B5EF4-FFF2-40B4-BE49-F238E27FC236}">
              <a16:creationId xmlns:a16="http://schemas.microsoft.com/office/drawing/2014/main" id="{3BD7AD37-752D-45FD-AD00-CDDA1D29692D}"/>
            </a:ext>
          </a:extLst>
        </cdr:cNvPr>
        <cdr:cNvPicPr/>
      </cdr:nvPicPr>
      <cdr:blipFill rotWithShape="1"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 l="5128" t="25791" r="4167" b="31242"/>
        <a:stretch xmlns:a="http://schemas.openxmlformats.org/drawingml/2006/main"/>
      </cdr:blipFill>
      <cdr:spPr bwMode="auto">
        <a:xfrm xmlns:a="http://schemas.openxmlformats.org/drawingml/2006/main">
          <a:off x="9937770" y="0"/>
          <a:ext cx="1571605" cy="658972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  <a:extLst xmlns:a="http://schemas.openxmlformats.org/drawingml/2006/main">
          <a:ext uri="{53640926-AAD7-44D8-BBD7-CCE9431645EC}">
            <a14:shadowObscured xmlns:a14="http://schemas.microsoft.com/office/drawing/2010/main"/>
          </a:ext>
        </a:extLst>
      </cdr:spPr>
    </cdr:pic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767844</xdr:colOff>
      <xdr:row>0</xdr:row>
      <xdr:rowOff>164028</xdr:rowOff>
    </xdr:from>
    <xdr:to>
      <xdr:col>15</xdr:col>
      <xdr:colOff>225136</xdr:colOff>
      <xdr:row>2</xdr:row>
      <xdr:rowOff>108048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7388969" y="164028"/>
          <a:ext cx="2181442" cy="72507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2</xdr:col>
      <xdr:colOff>272142</xdr:colOff>
      <xdr:row>6</xdr:row>
      <xdr:rowOff>27213</xdr:rowOff>
    </xdr:from>
    <xdr:ext cx="7198179" cy="655949"/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1904999" y="1796142"/>
          <a:ext cx="7198179" cy="655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r>
            <a:rPr lang="pl-PL" sz="1800" b="1">
              <a:effectLst/>
              <a:latin typeface="+mn-lt"/>
              <a:ea typeface="+mn-ea"/>
              <a:cs typeface="+mn-cs"/>
            </a:rPr>
            <a:t>Mapa</a:t>
          </a:r>
          <a:r>
            <a:rPr lang="pl-PL" sz="1800" b="1" baseline="0">
              <a:effectLst/>
              <a:latin typeface="+mn-lt"/>
              <a:ea typeface="+mn-ea"/>
              <a:cs typeface="+mn-cs"/>
            </a:rPr>
            <a:t> przedstawiająca istniejące farmy oraz małe instalacje wiatrowe zawarte w bazie w podziale na województwa</a:t>
          </a:r>
          <a:endParaRPr lang="pl-PL" sz="4000">
            <a:effectLst/>
          </a:endParaRPr>
        </a:p>
      </xdr:txBody>
    </xdr:sp>
    <xdr:clientData/>
  </xdr:oneCellAnchor>
  <xdr:oneCellAnchor>
    <xdr:from>
      <xdr:col>10</xdr:col>
      <xdr:colOff>381001</xdr:colOff>
      <xdr:row>5</xdr:row>
      <xdr:rowOff>159835</xdr:rowOff>
    </xdr:from>
    <xdr:ext cx="6286500" cy="655949"/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12899572" y="1738264"/>
          <a:ext cx="6286500" cy="65594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r>
            <a:rPr lang="pl-PL" sz="1800" b="1">
              <a:effectLst/>
              <a:latin typeface="+mn-lt"/>
              <a:ea typeface="+mn-ea"/>
              <a:cs typeface="+mn-cs"/>
            </a:rPr>
            <a:t>Mapa przedstawiająca istniejące farmy oraz małe instalacje wiatrowe zawarte w bazie w podziale na moc</a:t>
          </a:r>
          <a:endParaRPr lang="pl-PL" sz="4000">
            <a:effectLst/>
          </a:endParaRPr>
        </a:p>
      </xdr:txBody>
    </xdr:sp>
    <xdr:clientData/>
  </xdr:oneCellAnchor>
  <xdr:twoCellAnchor editAs="oneCell">
    <xdr:from>
      <xdr:col>2</xdr:col>
      <xdr:colOff>1</xdr:colOff>
      <xdr:row>9</xdr:row>
      <xdr:rowOff>0</xdr:rowOff>
    </xdr:from>
    <xdr:to>
      <xdr:col>8</xdr:col>
      <xdr:colOff>1015893</xdr:colOff>
      <xdr:row>54</xdr:row>
      <xdr:rowOff>54429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36EC0E1A-3E00-4668-A615-0A2888D6B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1" y="2585357"/>
          <a:ext cx="9180178" cy="8626929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9</xdr:row>
      <xdr:rowOff>0</xdr:rowOff>
    </xdr:from>
    <xdr:to>
      <xdr:col>3</xdr:col>
      <xdr:colOff>469556</xdr:colOff>
      <xdr:row>12</xdr:row>
      <xdr:rowOff>84839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48019DE0-91B0-4799-A64D-4C931E370C3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952501" y="2585357"/>
          <a:ext cx="1830269" cy="65633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639537</xdr:colOff>
      <xdr:row>38</xdr:row>
      <xdr:rowOff>81643</xdr:rowOff>
    </xdr:from>
    <xdr:to>
      <xdr:col>3</xdr:col>
      <xdr:colOff>77109</xdr:colOff>
      <xdr:row>54</xdr:row>
      <xdr:rowOff>72662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7987C166-031D-441E-9A6B-12925FBE6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1680" y="8191500"/>
          <a:ext cx="1478643" cy="3039019"/>
        </a:xfrm>
        <a:prstGeom prst="rect">
          <a:avLst/>
        </a:prstGeom>
      </xdr:spPr>
    </xdr:pic>
    <xdr:clientData/>
  </xdr:twoCellAnchor>
  <xdr:twoCellAnchor editAs="oneCell">
    <xdr:from>
      <xdr:col>9</xdr:col>
      <xdr:colOff>324969</xdr:colOff>
      <xdr:row>9</xdr:row>
      <xdr:rowOff>11205</xdr:rowOff>
    </xdr:from>
    <xdr:to>
      <xdr:col>15</xdr:col>
      <xdr:colOff>795540</xdr:colOff>
      <xdr:row>54</xdr:row>
      <xdr:rowOff>44822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9FBA38D7-0A35-4CF4-A21E-6BDA0913B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58498" y="2610970"/>
          <a:ext cx="8673277" cy="8606117"/>
        </a:xfrm>
        <a:prstGeom prst="rect">
          <a:avLst/>
        </a:prstGeom>
      </xdr:spPr>
    </xdr:pic>
    <xdr:clientData/>
  </xdr:twoCellAnchor>
  <xdr:twoCellAnchor editAs="oneCell">
    <xdr:from>
      <xdr:col>9</xdr:col>
      <xdr:colOff>291351</xdr:colOff>
      <xdr:row>46</xdr:row>
      <xdr:rowOff>78440</xdr:rowOff>
    </xdr:from>
    <xdr:to>
      <xdr:col>10</xdr:col>
      <xdr:colOff>26164</xdr:colOff>
      <xdr:row>54</xdr:row>
      <xdr:rowOff>59600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704FDCC9-10FB-4F2B-8E6A-51AE366B3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24880" y="9726705"/>
          <a:ext cx="1101931" cy="1505160"/>
        </a:xfrm>
        <a:prstGeom prst="rect">
          <a:avLst/>
        </a:prstGeom>
      </xdr:spPr>
    </xdr:pic>
    <xdr:clientData/>
  </xdr:twoCellAnchor>
  <xdr:twoCellAnchor editAs="oneCell">
    <xdr:from>
      <xdr:col>9</xdr:col>
      <xdr:colOff>324969</xdr:colOff>
      <xdr:row>9</xdr:row>
      <xdr:rowOff>11205</xdr:rowOff>
    </xdr:from>
    <xdr:to>
      <xdr:col>10</xdr:col>
      <xdr:colOff>794524</xdr:colOff>
      <xdr:row>12</xdr:row>
      <xdr:rowOff>96044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611AA526-3968-47B3-8B2B-C3BDF78FC0A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28" t="25791" r="4167" b="31242"/>
        <a:stretch/>
      </xdr:blipFill>
      <xdr:spPr bwMode="auto">
        <a:xfrm>
          <a:off x="10858498" y="2610970"/>
          <a:ext cx="1836673" cy="65633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11207</xdr:colOff>
      <xdr:row>8</xdr:row>
      <xdr:rowOff>64032</xdr:rowOff>
    </xdr:from>
    <xdr:to>
      <xdr:col>16</xdr:col>
      <xdr:colOff>0</xdr:colOff>
      <xdr:row>20</xdr:row>
      <xdr:rowOff>123263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46681908-728E-461B-AB6C-489EDE248DCC}"/>
            </a:ext>
          </a:extLst>
        </xdr:cNvPr>
        <xdr:cNvSpPr/>
      </xdr:nvSpPr>
      <xdr:spPr>
        <a:xfrm>
          <a:off x="291354" y="2394856"/>
          <a:ext cx="19811999" cy="2345231"/>
        </a:xfrm>
        <a:prstGeom prst="rect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44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WERSJA DEMO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 BAZY DANYCH "FUNKCJONUJĄCE FARMY WIATROWE, SIERPIEŃ 2026", INSTYTUT ENERGETYKI ODNAWIALNEJ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01\public$\Tematyczne\OZE%20instalacje%20istniej&#261;ce\2022\PV\Funkcjonuj&#261;ce%20Farmy%20Fotowoltaiczne%20w%20Polsce%20-%2027.01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zy PV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383C72-6899-4C68-86DB-4FDDDC88E8AA}" name="Tabela53" displayName="Tabela53" ref="B6:R16" totalsRowShown="0" headerRowDxfId="38" dataDxfId="37" tableBorderDxfId="36">
  <sortState xmlns:xlrd2="http://schemas.microsoft.com/office/spreadsheetml/2017/richdata2" ref="B7:R16">
    <sortCondition ref="B6:B16"/>
  </sortState>
  <tableColumns count="17">
    <tableColumn id="1" xr3:uid="{EE7B91F8-3D8C-4157-B0B6-9C238232DE89}" name="Lp." dataDxfId="35"/>
    <tableColumn id="2" xr3:uid="{664AC1A4-D71D-46B0-B22F-23D984B4A4FF}" name="Rodzaj instalacji" dataDxfId="34"/>
    <tableColumn id="3" xr3:uid="{BFC111F9-20EC-4B5B-BC75-BC31B508B1C8}" name="Miejscowość" dataDxfId="33"/>
    <tableColumn id="4" xr3:uid="{C98C79B8-83E1-4529-94CF-13A77C6F8579}" name="Gmina" dataDxfId="32"/>
    <tableColumn id="5" xr3:uid="{FCCC674B-391D-43A1-8BFD-C495EAF547FD}" name="Powiat" dataDxfId="31"/>
    <tableColumn id="6" xr3:uid="{BAD2BC5C-6D3C-4AF1-B3FB-03416E7F2ABC}" name="Województwo " dataDxfId="30"/>
    <tableColumn id="7" xr3:uid="{EE21AFCA-CD95-4DDE-9294-E45298079991}" name="Moc [MW]" dataDxfId="29"/>
    <tableColumn id="8" xr3:uid="{42E475DC-4A17-4B09-AFA9-1B1835457B44}" name="Inwestor" dataDxfId="28"/>
    <tableColumn id="9" xr3:uid="{0193848F-D397-4B12-A581-B78A83B8A013}" name="Adres" dataDxfId="27"/>
    <tableColumn id="10" xr3:uid="{D1B52D92-02B5-43AD-BB6A-81EA64EEF246}" name="Kod pocztowy" dataDxfId="26"/>
    <tableColumn id="11" xr3:uid="{3E784550-E1CC-461B-84A8-32816A18FD6F}" name="Miejscowość inwestora " dataDxfId="25"/>
    <tableColumn id="12" xr3:uid="{A4DBE582-A3D9-4340-B52C-2A192CCBE7AB}" name="Województwo inwestora" dataDxfId="24"/>
    <tableColumn id="14" xr3:uid="{A451BE75-3ECB-42C6-9242-83EF30B1A972}" name="Spółka holdingowa"/>
    <tableColumn id="13" xr3:uid="{0A72BC30-33FE-40A7-BA42-312D20BDA427}" name="NIP" dataDxfId="23" dataCellStyle="Dziesiętny"/>
    <tableColumn id="15" xr3:uid="{093A2D64-5402-403F-81A9-3CAABF859EE4}" name="DataWydania (Data wpisu do rejestru)" dataDxfId="22"/>
    <tableColumn id="16" xr3:uid="{C6B80077-D92F-4A9B-8719-072FD2965CCD}" name="DataOd" dataDxfId="21"/>
    <tableColumn id="17" xr3:uid="{F598318F-7154-4B1D-BA7D-B10FC71C5D0A}" name="DataDo" dataDxfId="2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88A602-1B53-4420-8C05-4F7A30725A60}" name="Tabela134" displayName="Tabela134" ref="B7:Q17" totalsRowShown="0" headerRowDxfId="19" dataDxfId="17" headerRowBorderDxfId="18" tableBorderDxfId="16">
  <sortState xmlns:xlrd2="http://schemas.microsoft.com/office/spreadsheetml/2017/richdata2" ref="B8:Q17">
    <sortCondition ref="B7:B17"/>
  </sortState>
  <tableColumns count="16">
    <tableColumn id="22" xr3:uid="{EDEB3983-30BF-4750-A6F3-803D00CD9096}" name="Lp." dataDxfId="15"/>
    <tableColumn id="2" xr3:uid="{D653749F-6926-47AF-80EC-0C4B202A434D}" name="Rodzaj instalacji" dataDxfId="14"/>
    <tableColumn id="3" xr3:uid="{06A3EC3D-A8EA-4082-B66C-5FA7E1CC1A7A}" name="Miejscowość" dataDxfId="13"/>
    <tableColumn id="4" xr3:uid="{09F32969-2C97-42A0-BF3E-0EE55B5AAF01}" name="Gmina" dataDxfId="12"/>
    <tableColumn id="5" xr3:uid="{91DB953C-8630-4DD0-BEC9-3384EFB0619C}" name="Powiat" dataDxfId="11"/>
    <tableColumn id="6" xr3:uid="{FE14299D-9F45-476B-8EE9-0385EB2E40DC}" name="Województwo " dataDxfId="10"/>
    <tableColumn id="7" xr3:uid="{D1027BA2-55F3-47DE-9623-080F930F8AE2}" name="Moc [MW]" dataDxfId="9"/>
    <tableColumn id="8" xr3:uid="{9614A55E-E6F1-456C-8C4E-8DEC27D1FECC}" name="Inwestor" dataDxfId="8"/>
    <tableColumn id="10" xr3:uid="{0468149B-E745-4E4A-81AE-37EBFEE0A817}" name="Adres" dataDxfId="7"/>
    <tableColumn id="11" xr3:uid="{A84B96B1-E455-456D-815D-2AA24A4D6324}" name="Kod pocztowy" dataDxfId="6"/>
    <tableColumn id="12" xr3:uid="{59E1AD3B-A6AB-4AFE-800D-D8DDEB9C755F}" name="Miejscowość inwestora" dataDxfId="5"/>
    <tableColumn id="13" xr3:uid="{56AC9D12-0DDB-44E6-9CAE-3C7D358758AB}" name="Województwo inwestora" dataDxfId="4"/>
    <tableColumn id="15" xr3:uid="{77121646-CB10-47B9-A7BD-13A0CAD6FCA7}" name="NIP" dataDxfId="3"/>
    <tableColumn id="17" xr3:uid="{76D9DC05-429D-4EAD-ACB5-D47D1E16CC2B}" name="Data wpisu do rejestru" dataDxfId="2"/>
    <tableColumn id="18" xr3:uid="{565B0BA1-7D96-4ABA-8C44-7289620C6EFA}" name="Data Od" dataDxfId="1"/>
    <tableColumn id="20" xr3:uid="{2F5A34FE-36DF-44C2-B201-7FB956A08838}" name="Link do koncesj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Pakiet Office">
    <a:majorFont>
      <a:latin typeface="Calibri Light" panose="020F0302020204030204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Pakiet Office">
    <a:majorFont>
      <a:latin typeface="Calibri Light" panose="020F0302020204030204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49B4F-253C-4D1D-8D5F-83365FFCA358}">
  <dimension ref="A1:X38"/>
  <sheetViews>
    <sheetView tabSelected="1" workbookViewId="0">
      <selection activeCell="B2" sqref="B2:L2"/>
    </sheetView>
  </sheetViews>
  <sheetFormatPr defaultColWidth="0" defaultRowHeight="15" customHeight="1" zeroHeight="1" x14ac:dyDescent="0.25"/>
  <cols>
    <col min="1" max="11" width="9.140625" customWidth="1"/>
    <col min="12" max="12" width="11.28515625" customWidth="1"/>
    <col min="13" max="18" width="9.140625" customWidth="1"/>
    <col min="19" max="19" width="12.42578125" customWidth="1"/>
    <col min="20" max="20" width="16.42578125" customWidth="1"/>
    <col min="21" max="24" width="0" hidden="1" customWidth="1"/>
    <col min="25" max="16384" width="9.140625" hidden="1"/>
  </cols>
  <sheetData>
    <row r="1" spans="1:2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0"/>
      <c r="T1" s="10"/>
      <c r="U1" s="11"/>
      <c r="V1" s="11"/>
      <c r="W1" s="11"/>
      <c r="X1" s="11"/>
    </row>
    <row r="2" spans="1:24" ht="34.5" thickBot="1" x14ac:dyDescent="0.55000000000000004">
      <c r="A2" s="11"/>
      <c r="B2" s="136" t="s">
        <v>74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1"/>
      <c r="N2" s="11"/>
      <c r="O2" s="11"/>
      <c r="P2" s="11"/>
      <c r="Q2" s="11"/>
      <c r="R2" s="11"/>
      <c r="S2" s="10"/>
      <c r="T2" s="10"/>
      <c r="U2" s="11"/>
      <c r="V2" s="11"/>
      <c r="W2" s="11"/>
      <c r="X2" s="11"/>
    </row>
    <row r="3" spans="1:24" ht="16.5" thickBot="1" x14ac:dyDescent="0.3">
      <c r="A3" s="11"/>
      <c r="B3" s="137" t="s">
        <v>161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1"/>
      <c r="N3" s="11"/>
      <c r="O3" s="11"/>
      <c r="P3" s="11"/>
      <c r="Q3" s="11"/>
      <c r="R3" s="11"/>
      <c r="S3" s="10"/>
      <c r="T3" s="10"/>
      <c r="U3" s="11"/>
      <c r="V3" s="11"/>
      <c r="W3" s="11"/>
      <c r="X3" s="11"/>
    </row>
    <row r="4" spans="1:24" ht="15.75" thickTop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0"/>
      <c r="T4" s="10"/>
      <c r="U4" s="11"/>
      <c r="V4" s="11"/>
      <c r="W4" s="11"/>
      <c r="X4" s="11"/>
    </row>
    <row r="5" spans="1:24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 s="10"/>
      <c r="U5" s="11"/>
      <c r="V5" s="11"/>
      <c r="W5" s="11"/>
      <c r="X5" s="11"/>
    </row>
    <row r="6" spans="1:24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0"/>
      <c r="T6" s="10"/>
      <c r="U6" s="11"/>
      <c r="V6" s="11"/>
      <c r="W6" s="11"/>
      <c r="X6" s="11"/>
    </row>
    <row r="7" spans="1:24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0"/>
      <c r="T7" s="10"/>
      <c r="U7" s="11"/>
      <c r="V7" s="11"/>
      <c r="W7" s="11"/>
      <c r="X7" s="11"/>
    </row>
    <row r="8" spans="1:24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0"/>
      <c r="T8" s="10"/>
      <c r="U8" s="11"/>
      <c r="V8" s="11"/>
      <c r="W8" s="11"/>
      <c r="X8" s="11"/>
    </row>
    <row r="9" spans="1:24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0"/>
      <c r="T9" s="10"/>
      <c r="U9" s="11"/>
      <c r="V9" s="11"/>
      <c r="W9" s="11"/>
      <c r="X9" s="11"/>
    </row>
    <row r="10" spans="1:24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0"/>
      <c r="T10" s="10"/>
      <c r="U10" s="11"/>
      <c r="V10" s="11"/>
      <c r="W10" s="11"/>
      <c r="X10" s="11"/>
    </row>
    <row r="11" spans="1:24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0"/>
      <c r="T11" s="10"/>
      <c r="U11" s="11"/>
      <c r="V11" s="11"/>
      <c r="W11" s="11"/>
      <c r="X11" s="11"/>
    </row>
    <row r="12" spans="1:24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0"/>
      <c r="T12" s="10"/>
      <c r="U12" s="11"/>
      <c r="V12" s="11"/>
      <c r="W12" s="11"/>
      <c r="X12" s="11"/>
    </row>
    <row r="13" spans="1:24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1"/>
      <c r="V13" s="11"/>
      <c r="W13" s="11"/>
      <c r="X13" s="11"/>
    </row>
    <row r="14" spans="1:24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0"/>
      <c r="T14" s="10"/>
      <c r="U14" s="11"/>
      <c r="V14" s="11"/>
      <c r="W14" s="11"/>
      <c r="X14" s="11"/>
    </row>
    <row r="15" spans="1:24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0"/>
      <c r="T15" s="10"/>
      <c r="U15" s="11"/>
      <c r="V15" s="11"/>
      <c r="W15" s="11"/>
      <c r="X15" s="11"/>
    </row>
    <row r="16" spans="1:24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0"/>
      <c r="T16" s="10"/>
      <c r="U16" s="11"/>
      <c r="V16" s="11"/>
      <c r="W16" s="11"/>
      <c r="X16" s="11"/>
    </row>
    <row r="17" spans="1:24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0"/>
      <c r="T17" s="10"/>
      <c r="U17" s="11"/>
      <c r="V17" s="11"/>
      <c r="W17" s="11"/>
      <c r="X17" s="11"/>
    </row>
    <row r="18" spans="1:24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0"/>
      <c r="T18" s="10"/>
      <c r="U18" s="11"/>
      <c r="V18" s="11"/>
      <c r="W18" s="11"/>
      <c r="X18" s="11"/>
    </row>
    <row r="19" spans="1:24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0"/>
      <c r="T19" s="10"/>
      <c r="U19" s="11"/>
      <c r="V19" s="11"/>
      <c r="W19" s="11"/>
      <c r="X19" s="11"/>
    </row>
    <row r="20" spans="1:24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0"/>
      <c r="T20" s="10"/>
      <c r="U20" s="11"/>
      <c r="V20" s="11"/>
      <c r="W20" s="11"/>
      <c r="X20" s="11"/>
    </row>
    <row r="21" spans="1:24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0"/>
      <c r="T21" s="10"/>
      <c r="U21" s="11"/>
      <c r="V21" s="11"/>
      <c r="W21" s="11"/>
      <c r="X21" s="11"/>
    </row>
    <row r="22" spans="1:24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0"/>
      <c r="T22" s="10"/>
      <c r="U22" s="11"/>
      <c r="V22" s="11"/>
      <c r="W22" s="11"/>
      <c r="X22" s="11"/>
    </row>
    <row r="23" spans="1:24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0"/>
      <c r="T23" s="10"/>
      <c r="U23" s="11"/>
      <c r="V23" s="11"/>
      <c r="W23" s="11"/>
      <c r="X23" s="11"/>
    </row>
    <row r="24" spans="1:24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0"/>
      <c r="T24" s="10"/>
      <c r="U24" s="11"/>
      <c r="V24" s="11"/>
      <c r="W24" s="11"/>
      <c r="X24" s="11"/>
    </row>
    <row r="25" spans="1:24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0"/>
      <c r="T25" s="10"/>
      <c r="U25" s="11"/>
      <c r="V25" s="11"/>
      <c r="W25" s="11"/>
      <c r="X25" s="11"/>
    </row>
    <row r="26" spans="1:24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0"/>
      <c r="T26" s="10"/>
      <c r="U26" s="11"/>
      <c r="V26" s="11"/>
      <c r="W26" s="11"/>
      <c r="X26" s="11"/>
    </row>
    <row r="27" spans="1:24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0"/>
      <c r="T27" s="10"/>
      <c r="U27" s="11"/>
      <c r="V27" s="11"/>
      <c r="W27" s="11"/>
      <c r="X27" s="11"/>
    </row>
    <row r="28" spans="1:24" hidden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0"/>
      <c r="T28" s="10"/>
      <c r="U28" s="11"/>
      <c r="V28" s="11"/>
      <c r="W28" s="11"/>
      <c r="X28" s="11"/>
    </row>
    <row r="29" spans="1:24" hidden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0"/>
      <c r="T29" s="10"/>
      <c r="U29" s="11"/>
      <c r="V29" s="11"/>
      <c r="W29" s="11"/>
      <c r="X29" s="11"/>
    </row>
    <row r="30" spans="1:24" hidden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0"/>
      <c r="T30" s="10"/>
      <c r="U30" s="11"/>
      <c r="V30" s="11"/>
      <c r="W30" s="11"/>
      <c r="X30" s="11"/>
    </row>
    <row r="31" spans="1:24" hidden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0"/>
      <c r="T31" s="10"/>
      <c r="U31" s="11"/>
      <c r="V31" s="11"/>
      <c r="W31" s="11"/>
      <c r="X31" s="11"/>
    </row>
    <row r="32" spans="1:24" hidden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0"/>
      <c r="T32" s="10"/>
      <c r="U32" s="11"/>
      <c r="V32" s="11"/>
      <c r="W32" s="11"/>
      <c r="X32" s="11"/>
    </row>
    <row r="33" spans="1:24" hidden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0"/>
      <c r="T33" s="10"/>
      <c r="U33" s="11"/>
      <c r="V33" s="11"/>
      <c r="W33" s="11"/>
      <c r="X33" s="11"/>
    </row>
    <row r="34" spans="1:24" hidden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0"/>
      <c r="T34" s="10"/>
      <c r="U34" s="11"/>
      <c r="V34" s="11"/>
      <c r="W34" s="11"/>
      <c r="X34" s="11"/>
    </row>
    <row r="35" spans="1:24" hidden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0"/>
      <c r="T35" s="10"/>
      <c r="U35" s="11"/>
      <c r="V35" s="11"/>
      <c r="W35" s="11"/>
      <c r="X35" s="11"/>
    </row>
    <row r="36" spans="1:24" hidden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0"/>
      <c r="T36" s="10"/>
      <c r="U36" s="11"/>
      <c r="V36" s="11"/>
      <c r="W36" s="11"/>
      <c r="X36" s="11"/>
    </row>
    <row r="37" spans="1:24" hidden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0"/>
      <c r="T37" s="10"/>
      <c r="U37" s="11"/>
      <c r="V37" s="11"/>
      <c r="W37" s="11"/>
      <c r="X37" s="11"/>
    </row>
    <row r="38" spans="1:24" hidden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0"/>
      <c r="T38" s="10"/>
      <c r="U38" s="11"/>
      <c r="V38" s="11"/>
      <c r="W38" s="11"/>
      <c r="X38" s="11"/>
    </row>
  </sheetData>
  <mergeCells count="2">
    <mergeCell ref="B2:L2"/>
    <mergeCell ref="B3:L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648E-C24E-4329-B007-487BC4C689E3}">
  <sheetPr>
    <tabColor theme="4"/>
  </sheetPr>
  <dimension ref="A1:S18"/>
  <sheetViews>
    <sheetView showGridLines="0" zoomScale="85" zoomScaleNormal="85" workbookViewId="0">
      <selection activeCell="F4" sqref="F4:H4"/>
    </sheetView>
  </sheetViews>
  <sheetFormatPr defaultColWidth="0" defaultRowHeight="15" customHeight="1" zeroHeight="1" x14ac:dyDescent="0.25"/>
  <cols>
    <col min="1" max="1" width="9.140625" style="117" customWidth="1"/>
    <col min="2" max="2" width="10.7109375" style="119" customWidth="1"/>
    <col min="3" max="3" width="18.140625" style="119" bestFit="1" customWidth="1"/>
    <col min="4" max="4" width="26.140625" style="119" customWidth="1"/>
    <col min="5" max="5" width="26.7109375" style="119" customWidth="1"/>
    <col min="6" max="6" width="18.7109375" style="119" customWidth="1"/>
    <col min="7" max="7" width="20" style="119" customWidth="1"/>
    <col min="8" max="8" width="21.7109375" style="119" bestFit="1" customWidth="1"/>
    <col min="9" max="9" width="25.140625" style="119" customWidth="1"/>
    <col min="10" max="10" width="35.28515625" style="119" customWidth="1"/>
    <col min="11" max="11" width="14.42578125" style="119" customWidth="1"/>
    <col min="12" max="12" width="21.85546875" style="119" customWidth="1"/>
    <col min="13" max="13" width="23.7109375" style="119" customWidth="1"/>
    <col min="14" max="14" width="26.140625" style="119" customWidth="1"/>
    <col min="15" max="15" width="13.85546875" style="119" customWidth="1"/>
    <col min="16" max="16" width="14.42578125" style="119" customWidth="1"/>
    <col min="17" max="17" width="12.42578125" style="119" customWidth="1"/>
    <col min="18" max="18" width="11.28515625" style="119" bestFit="1" customWidth="1"/>
    <col min="19" max="19" width="9.140625" style="117" customWidth="1"/>
    <col min="20" max="21" width="0" style="119" hidden="1" customWidth="1"/>
    <col min="22" max="16384" width="0" style="119" hidden="1"/>
  </cols>
  <sheetData>
    <row r="1" spans="2:18" s="1" customFormat="1" ht="78" customHeight="1" x14ac:dyDescent="0.25">
      <c r="F1" s="6" t="s">
        <v>81</v>
      </c>
      <c r="I1" s="115"/>
      <c r="J1" s="115"/>
      <c r="K1" s="115"/>
      <c r="L1" s="115"/>
      <c r="M1" s="115"/>
      <c r="N1" s="115"/>
      <c r="O1" s="115"/>
      <c r="P1" s="115"/>
      <c r="Q1" s="115"/>
      <c r="R1" s="115"/>
    </row>
    <row r="2" spans="2:18" s="1" customFormat="1" ht="22.5" customHeight="1" x14ac:dyDescent="0.25">
      <c r="F2" s="7" t="s">
        <v>71</v>
      </c>
      <c r="I2" s="113"/>
      <c r="J2" s="113"/>
      <c r="K2" s="113"/>
      <c r="L2" s="113"/>
      <c r="M2" s="113"/>
      <c r="N2" s="113"/>
      <c r="O2" s="113"/>
      <c r="P2" s="113"/>
      <c r="Q2" s="113"/>
      <c r="R2" s="113"/>
    </row>
    <row r="3" spans="2:18" s="1" customFormat="1" ht="22.5" customHeight="1" x14ac:dyDescent="0.25">
      <c r="F3" s="7" t="s">
        <v>192</v>
      </c>
      <c r="I3" s="113"/>
      <c r="J3" s="113"/>
      <c r="K3" s="113"/>
      <c r="L3" s="113"/>
      <c r="M3" s="113"/>
      <c r="N3" s="113"/>
      <c r="O3" s="113"/>
      <c r="P3" s="113"/>
      <c r="Q3" s="113"/>
      <c r="R3" s="2"/>
    </row>
    <row r="4" spans="2:18" s="1" customFormat="1" ht="33" customHeight="1" x14ac:dyDescent="0.25">
      <c r="F4" s="140" t="s">
        <v>191</v>
      </c>
      <c r="G4" s="140"/>
      <c r="H4" s="140"/>
      <c r="I4" s="114"/>
      <c r="J4" s="114"/>
      <c r="K4" s="114"/>
      <c r="L4" s="114"/>
      <c r="M4" s="114"/>
      <c r="N4" s="114"/>
      <c r="O4" s="114"/>
      <c r="P4" s="114"/>
      <c r="Q4" s="114"/>
      <c r="R4" s="114"/>
    </row>
    <row r="5" spans="2:18" ht="20.25" customHeight="1" x14ac:dyDescent="0.3">
      <c r="B5" s="138" t="s">
        <v>66</v>
      </c>
      <c r="C5" s="138"/>
      <c r="D5" s="138"/>
      <c r="E5" s="138"/>
      <c r="F5" s="138"/>
      <c r="G5" s="138"/>
      <c r="H5" s="138"/>
      <c r="I5" s="116" t="s">
        <v>65</v>
      </c>
      <c r="J5" s="116"/>
      <c r="K5" s="116"/>
      <c r="L5" s="116"/>
      <c r="M5" s="116"/>
      <c r="N5" s="116"/>
      <c r="O5" s="116"/>
      <c r="P5" s="139" t="s">
        <v>70</v>
      </c>
      <c r="Q5" s="139"/>
      <c r="R5" s="139"/>
    </row>
    <row r="6" spans="2:18" ht="21.75" customHeight="1" x14ac:dyDescent="0.25">
      <c r="B6" s="120" t="s">
        <v>67</v>
      </c>
      <c r="C6" s="120" t="s">
        <v>0</v>
      </c>
      <c r="D6" s="120" t="s">
        <v>9</v>
      </c>
      <c r="E6" s="120" t="s">
        <v>1</v>
      </c>
      <c r="F6" s="120" t="s">
        <v>2</v>
      </c>
      <c r="G6" s="120" t="s">
        <v>69</v>
      </c>
      <c r="H6" s="69" t="s">
        <v>10</v>
      </c>
      <c r="I6" s="120" t="s">
        <v>3</v>
      </c>
      <c r="J6" s="120" t="s">
        <v>4</v>
      </c>
      <c r="K6" s="120" t="s">
        <v>6</v>
      </c>
      <c r="L6" s="120" t="s">
        <v>92</v>
      </c>
      <c r="M6" s="120" t="s">
        <v>68</v>
      </c>
      <c r="N6" s="120" t="s">
        <v>160</v>
      </c>
      <c r="O6" s="70" t="s">
        <v>5</v>
      </c>
      <c r="P6" s="71" t="s">
        <v>96</v>
      </c>
      <c r="Q6" s="71" t="s">
        <v>7</v>
      </c>
      <c r="R6" s="71" t="s">
        <v>8</v>
      </c>
    </row>
    <row r="7" spans="2:18" s="117" customFormat="1" x14ac:dyDescent="0.25">
      <c r="B7" s="119">
        <v>1</v>
      </c>
      <c r="C7" s="119" t="s">
        <v>202</v>
      </c>
      <c r="D7" s="119" t="s">
        <v>35</v>
      </c>
      <c r="E7" s="119" t="s">
        <v>35</v>
      </c>
      <c r="F7" s="119" t="s">
        <v>56</v>
      </c>
      <c r="G7" s="119" t="s">
        <v>29</v>
      </c>
      <c r="H7" s="131">
        <v>1.5</v>
      </c>
      <c r="I7" s="119" t="s">
        <v>59</v>
      </c>
      <c r="J7" s="119" t="s">
        <v>169</v>
      </c>
      <c r="K7" s="119" t="s">
        <v>60</v>
      </c>
      <c r="L7" s="119" t="s">
        <v>61</v>
      </c>
      <c r="M7" s="119" t="s">
        <v>15</v>
      </c>
      <c r="N7" s="119" t="s">
        <v>59</v>
      </c>
      <c r="O7" s="119" t="s">
        <v>186</v>
      </c>
      <c r="P7" s="134">
        <v>41565</v>
      </c>
      <c r="Q7" s="134">
        <v>41565</v>
      </c>
      <c r="R7" s="134">
        <v>47848</v>
      </c>
    </row>
    <row r="8" spans="2:18" s="117" customFormat="1" x14ac:dyDescent="0.25">
      <c r="B8" s="119">
        <v>2</v>
      </c>
      <c r="C8" s="119" t="s">
        <v>202</v>
      </c>
      <c r="D8" s="119" t="s">
        <v>35</v>
      </c>
      <c r="E8" s="119" t="s">
        <v>35</v>
      </c>
      <c r="F8" s="119" t="s">
        <v>56</v>
      </c>
      <c r="G8" s="119" t="s">
        <v>29</v>
      </c>
      <c r="H8" s="131">
        <v>1.5</v>
      </c>
      <c r="I8" s="119" t="s">
        <v>59</v>
      </c>
      <c r="J8" s="119" t="s">
        <v>169</v>
      </c>
      <c r="K8" s="119" t="s">
        <v>60</v>
      </c>
      <c r="L8" s="119" t="s">
        <v>61</v>
      </c>
      <c r="M8" s="119" t="s">
        <v>15</v>
      </c>
      <c r="N8" s="119" t="s">
        <v>59</v>
      </c>
      <c r="O8" s="119" t="s">
        <v>186</v>
      </c>
      <c r="P8" s="134">
        <v>41565</v>
      </c>
      <c r="Q8" s="134">
        <v>41565</v>
      </c>
      <c r="R8" s="134">
        <v>47848</v>
      </c>
    </row>
    <row r="9" spans="2:18" s="117" customFormat="1" x14ac:dyDescent="0.25">
      <c r="B9" s="119">
        <v>3</v>
      </c>
      <c r="C9" s="119" t="s">
        <v>202</v>
      </c>
      <c r="D9" s="119" t="s">
        <v>86</v>
      </c>
      <c r="E9" s="119" t="s">
        <v>35</v>
      </c>
      <c r="F9" s="119" t="s">
        <v>56</v>
      </c>
      <c r="G9" s="119" t="s">
        <v>29</v>
      </c>
      <c r="H9" s="131">
        <v>1.5</v>
      </c>
      <c r="I9" s="119" t="s">
        <v>59</v>
      </c>
      <c r="J9" s="119" t="s">
        <v>169</v>
      </c>
      <c r="K9" s="119" t="s">
        <v>60</v>
      </c>
      <c r="L9" s="119" t="s">
        <v>61</v>
      </c>
      <c r="M9" s="119" t="s">
        <v>15</v>
      </c>
      <c r="N9" s="119" t="s">
        <v>59</v>
      </c>
      <c r="O9" s="119" t="s">
        <v>186</v>
      </c>
      <c r="P9" s="134">
        <v>41565</v>
      </c>
      <c r="Q9" s="134">
        <v>41565</v>
      </c>
      <c r="R9" s="134">
        <v>47848</v>
      </c>
    </row>
    <row r="10" spans="2:18" s="117" customFormat="1" x14ac:dyDescent="0.25">
      <c r="B10" s="119">
        <v>4</v>
      </c>
      <c r="C10" s="119" t="s">
        <v>202</v>
      </c>
      <c r="D10" s="119" t="s">
        <v>87</v>
      </c>
      <c r="E10" s="119" t="s">
        <v>172</v>
      </c>
      <c r="F10" s="119" t="s">
        <v>133</v>
      </c>
      <c r="G10" s="119" t="s">
        <v>22</v>
      </c>
      <c r="H10" s="131">
        <v>1.8</v>
      </c>
      <c r="I10" s="119" t="s">
        <v>179</v>
      </c>
      <c r="J10" s="119" t="s">
        <v>180</v>
      </c>
      <c r="K10" s="119" t="s">
        <v>181</v>
      </c>
      <c r="L10" s="119" t="s">
        <v>182</v>
      </c>
      <c r="M10" s="119" t="s">
        <v>22</v>
      </c>
      <c r="N10" s="119" t="s">
        <v>179</v>
      </c>
      <c r="O10" s="119" t="s">
        <v>187</v>
      </c>
      <c r="P10" s="134">
        <v>40435</v>
      </c>
      <c r="Q10" s="134">
        <v>40436</v>
      </c>
      <c r="R10" s="134">
        <v>51501</v>
      </c>
    </row>
    <row r="11" spans="2:18" s="117" customFormat="1" x14ac:dyDescent="0.25">
      <c r="B11" s="119">
        <v>5</v>
      </c>
      <c r="C11" s="119" t="s">
        <v>202</v>
      </c>
      <c r="D11" s="119" t="s">
        <v>173</v>
      </c>
      <c r="E11" s="119" t="s">
        <v>174</v>
      </c>
      <c r="F11" s="119" t="s">
        <v>57</v>
      </c>
      <c r="G11" s="119" t="s">
        <v>22</v>
      </c>
      <c r="H11" s="131">
        <v>2</v>
      </c>
      <c r="I11" s="119" t="s">
        <v>179</v>
      </c>
      <c r="J11" s="119" t="s">
        <v>180</v>
      </c>
      <c r="K11" s="119" t="s">
        <v>181</v>
      </c>
      <c r="L11" s="119" t="s">
        <v>182</v>
      </c>
      <c r="M11" s="119" t="s">
        <v>22</v>
      </c>
      <c r="N11" s="119" t="s">
        <v>179</v>
      </c>
      <c r="O11" s="119" t="s">
        <v>187</v>
      </c>
      <c r="P11" s="134">
        <v>40435</v>
      </c>
      <c r="Q11" s="134">
        <v>40436</v>
      </c>
      <c r="R11" s="134">
        <v>51501</v>
      </c>
    </row>
    <row r="12" spans="2:18" s="117" customFormat="1" x14ac:dyDescent="0.25">
      <c r="B12" s="119">
        <v>6</v>
      </c>
      <c r="C12" s="119" t="s">
        <v>202</v>
      </c>
      <c r="D12" s="119" t="s">
        <v>90</v>
      </c>
      <c r="E12" s="119" t="s">
        <v>50</v>
      </c>
      <c r="F12" s="119" t="s">
        <v>47</v>
      </c>
      <c r="G12" s="119" t="s">
        <v>12</v>
      </c>
      <c r="H12" s="131">
        <v>2</v>
      </c>
      <c r="I12" s="119" t="s">
        <v>179</v>
      </c>
      <c r="J12" s="119" t="s">
        <v>180</v>
      </c>
      <c r="K12" s="119" t="s">
        <v>181</v>
      </c>
      <c r="L12" s="119" t="s">
        <v>182</v>
      </c>
      <c r="M12" s="119" t="s">
        <v>22</v>
      </c>
      <c r="N12" s="119" t="s">
        <v>179</v>
      </c>
      <c r="O12" s="119" t="s">
        <v>187</v>
      </c>
      <c r="P12" s="134">
        <v>40435</v>
      </c>
      <c r="Q12" s="134">
        <v>40436</v>
      </c>
      <c r="R12" s="134">
        <v>51501</v>
      </c>
    </row>
    <row r="13" spans="2:18" s="117" customFormat="1" x14ac:dyDescent="0.25">
      <c r="B13" s="119">
        <v>7</v>
      </c>
      <c r="C13" s="119" t="s">
        <v>202</v>
      </c>
      <c r="D13" s="119" t="s">
        <v>175</v>
      </c>
      <c r="E13" s="119" t="s">
        <v>37</v>
      </c>
      <c r="F13" s="119" t="s">
        <v>39</v>
      </c>
      <c r="G13" s="119" t="s">
        <v>29</v>
      </c>
      <c r="H13" s="131">
        <v>2</v>
      </c>
      <c r="I13" s="119" t="s">
        <v>179</v>
      </c>
      <c r="J13" s="119" t="s">
        <v>180</v>
      </c>
      <c r="K13" s="119" t="s">
        <v>181</v>
      </c>
      <c r="L13" s="119" t="s">
        <v>182</v>
      </c>
      <c r="M13" s="119" t="s">
        <v>22</v>
      </c>
      <c r="N13" s="119" t="s">
        <v>179</v>
      </c>
      <c r="O13" s="119" t="s">
        <v>187</v>
      </c>
      <c r="P13" s="134">
        <v>40435</v>
      </c>
      <c r="Q13" s="134">
        <v>40436</v>
      </c>
      <c r="R13" s="134">
        <v>51501</v>
      </c>
    </row>
    <row r="14" spans="2:18" s="117" customFormat="1" x14ac:dyDescent="0.25">
      <c r="B14" s="119">
        <v>8</v>
      </c>
      <c r="C14" s="119" t="s">
        <v>202</v>
      </c>
      <c r="D14" s="119" t="s">
        <v>176</v>
      </c>
      <c r="E14" s="119" t="s">
        <v>177</v>
      </c>
      <c r="F14" s="119" t="s">
        <v>89</v>
      </c>
      <c r="G14" s="119" t="s">
        <v>12</v>
      </c>
      <c r="H14" s="131">
        <v>63</v>
      </c>
      <c r="I14" s="119" t="s">
        <v>64</v>
      </c>
      <c r="J14" s="119" t="s">
        <v>170</v>
      </c>
      <c r="K14" s="119" t="s">
        <v>91</v>
      </c>
      <c r="L14" s="119" t="s">
        <v>21</v>
      </c>
      <c r="M14" s="119" t="s">
        <v>15</v>
      </c>
      <c r="N14" s="119" t="s">
        <v>183</v>
      </c>
      <c r="O14" s="119" t="s">
        <v>188</v>
      </c>
      <c r="P14" s="134">
        <v>41526</v>
      </c>
      <c r="Q14" s="134">
        <v>41526</v>
      </c>
      <c r="R14" s="134">
        <v>47848</v>
      </c>
    </row>
    <row r="15" spans="2:18" s="117" customFormat="1" x14ac:dyDescent="0.25">
      <c r="B15" s="119">
        <v>9</v>
      </c>
      <c r="C15" s="119" t="s">
        <v>202</v>
      </c>
      <c r="D15" s="119" t="s">
        <v>178</v>
      </c>
      <c r="E15" s="119" t="s">
        <v>43</v>
      </c>
      <c r="F15" s="119" t="s">
        <v>41</v>
      </c>
      <c r="G15" s="119" t="s">
        <v>40</v>
      </c>
      <c r="H15" s="131">
        <v>50</v>
      </c>
      <c r="I15" s="119" t="s">
        <v>166</v>
      </c>
      <c r="J15" s="119" t="s">
        <v>97</v>
      </c>
      <c r="K15" s="119" t="s">
        <v>54</v>
      </c>
      <c r="L15" s="119" t="s">
        <v>53</v>
      </c>
      <c r="M15" s="119" t="s">
        <v>17</v>
      </c>
      <c r="N15" s="119" t="s">
        <v>184</v>
      </c>
      <c r="O15" s="119" t="s">
        <v>189</v>
      </c>
      <c r="P15" s="134">
        <v>40078</v>
      </c>
      <c r="Q15" s="134">
        <v>40081</v>
      </c>
      <c r="R15" s="134">
        <v>51501</v>
      </c>
    </row>
    <row r="16" spans="2:18" s="117" customFormat="1" x14ac:dyDescent="0.25">
      <c r="B16" s="119">
        <v>10</v>
      </c>
      <c r="C16" s="119" t="s">
        <v>202</v>
      </c>
      <c r="D16" s="119" t="s">
        <v>85</v>
      </c>
      <c r="E16" s="119" t="s">
        <v>25</v>
      </c>
      <c r="F16" s="119" t="s">
        <v>58</v>
      </c>
      <c r="G16" s="119" t="s">
        <v>16</v>
      </c>
      <c r="H16" s="131">
        <v>1.65</v>
      </c>
      <c r="I16" s="119" t="s">
        <v>165</v>
      </c>
      <c r="J16" s="119" t="s">
        <v>168</v>
      </c>
      <c r="K16" s="119" t="s">
        <v>24</v>
      </c>
      <c r="L16" s="119" t="s">
        <v>85</v>
      </c>
      <c r="M16" s="119" t="s">
        <v>16</v>
      </c>
      <c r="N16" s="119" t="s">
        <v>185</v>
      </c>
      <c r="O16" s="119" t="s">
        <v>190</v>
      </c>
      <c r="P16" s="134">
        <v>42102</v>
      </c>
      <c r="Q16" s="134">
        <v>42102</v>
      </c>
      <c r="R16" s="134">
        <v>47848</v>
      </c>
    </row>
    <row r="17" ht="15" customHeight="1" x14ac:dyDescent="0.25"/>
    <row r="18" ht="15" customHeight="1" x14ac:dyDescent="0.25"/>
  </sheetData>
  <mergeCells count="3">
    <mergeCell ref="B5:H5"/>
    <mergeCell ref="P5:R5"/>
    <mergeCell ref="F4:H4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FEF1E-DCE0-4F6E-8173-B9F2305A57D4}">
  <dimension ref="A1:X19"/>
  <sheetViews>
    <sheetView zoomScale="85" zoomScaleNormal="85" workbookViewId="0">
      <selection activeCell="F4" sqref="F4:H4"/>
    </sheetView>
  </sheetViews>
  <sheetFormatPr defaultColWidth="0" defaultRowHeight="15" customHeight="1" zeroHeight="1" x14ac:dyDescent="0.25"/>
  <cols>
    <col min="1" max="1" width="9.140625" style="85" customWidth="1"/>
    <col min="2" max="2" width="11.5703125" style="85" customWidth="1"/>
    <col min="3" max="3" width="17.5703125" style="87" customWidth="1"/>
    <col min="4" max="4" width="26.140625" style="85" customWidth="1"/>
    <col min="5" max="5" width="22.85546875" style="85" bestFit="1" customWidth="1"/>
    <col min="6" max="6" width="18.7109375" style="85" customWidth="1"/>
    <col min="7" max="7" width="21.85546875" style="85" bestFit="1" customWidth="1"/>
    <col min="8" max="8" width="12.7109375" style="85" customWidth="1"/>
    <col min="9" max="9" width="30.42578125" style="85" customWidth="1"/>
    <col min="10" max="10" width="26.5703125" style="85" customWidth="1"/>
    <col min="11" max="11" width="15.5703125" style="88" customWidth="1"/>
    <col min="12" max="12" width="23.7109375" style="85" customWidth="1"/>
    <col min="13" max="13" width="25.140625" style="85" customWidth="1"/>
    <col min="14" max="14" width="12" style="85" bestFit="1" customWidth="1"/>
    <col min="15" max="15" width="13.140625" style="135" customWidth="1"/>
    <col min="16" max="16" width="17.140625" style="135" customWidth="1"/>
    <col min="17" max="17" width="90.42578125" style="85" hidden="1" customWidth="1"/>
    <col min="18" max="18" width="9.140625" style="85" customWidth="1"/>
    <col min="19" max="24" width="0" style="86" hidden="1" customWidth="1"/>
    <col min="25" max="16384" width="9.140625" style="86" hidden="1"/>
  </cols>
  <sheetData>
    <row r="1" spans="1:18" s="9" customFormat="1" ht="33.75" x14ac:dyDescent="0.25">
      <c r="C1" s="72"/>
      <c r="D1" s="1"/>
      <c r="E1" s="1" t="s">
        <v>171</v>
      </c>
      <c r="F1" s="6" t="s">
        <v>134</v>
      </c>
      <c r="G1" s="1"/>
      <c r="H1" s="1"/>
      <c r="I1" s="6"/>
      <c r="J1" s="5"/>
      <c r="K1" s="73"/>
      <c r="L1" s="5"/>
      <c r="M1" s="5"/>
      <c r="N1" s="5"/>
      <c r="O1" s="132"/>
      <c r="P1" s="132"/>
    </row>
    <row r="2" spans="1:18" s="9" customFormat="1" ht="15.75" x14ac:dyDescent="0.25">
      <c r="C2" s="72"/>
      <c r="D2" s="1"/>
      <c r="E2" s="1" t="s">
        <v>171</v>
      </c>
      <c r="F2" s="7" t="s">
        <v>98</v>
      </c>
      <c r="G2" s="1"/>
      <c r="H2" s="1"/>
      <c r="I2" s="7"/>
      <c r="J2" s="3"/>
      <c r="K2" s="74"/>
      <c r="L2" s="3"/>
      <c r="M2" s="3"/>
      <c r="N2" s="3"/>
      <c r="O2" s="132"/>
      <c r="P2" s="132"/>
    </row>
    <row r="3" spans="1:18" s="9" customFormat="1" ht="15.75" x14ac:dyDescent="0.25">
      <c r="C3" s="72"/>
      <c r="D3" s="1"/>
      <c r="E3" s="1" t="s">
        <v>171</v>
      </c>
      <c r="F3" s="7" t="s">
        <v>192</v>
      </c>
      <c r="G3" s="1"/>
      <c r="H3" s="1"/>
      <c r="I3" s="7"/>
      <c r="J3" s="3"/>
      <c r="K3" s="74"/>
      <c r="L3" s="3"/>
      <c r="M3" s="3"/>
      <c r="N3" s="3"/>
      <c r="O3" s="132"/>
      <c r="P3" s="132"/>
    </row>
    <row r="4" spans="1:18" s="9" customFormat="1" ht="15.75" x14ac:dyDescent="0.25">
      <c r="C4" s="72"/>
      <c r="D4" s="1"/>
      <c r="E4" s="1" t="s">
        <v>171</v>
      </c>
      <c r="F4" s="143" t="s">
        <v>191</v>
      </c>
      <c r="G4" s="143"/>
      <c r="H4" s="143"/>
      <c r="I4" s="4"/>
      <c r="J4" s="4"/>
      <c r="K4" s="75"/>
      <c r="L4" s="4"/>
      <c r="M4" s="4"/>
      <c r="N4" s="4"/>
      <c r="O4" s="132"/>
      <c r="P4" s="132"/>
    </row>
    <row r="5" spans="1:18" s="9" customFormat="1" ht="51.75" customHeight="1" x14ac:dyDescent="0.25">
      <c r="C5" s="76"/>
      <c r="E5" s="9" t="s">
        <v>171</v>
      </c>
      <c r="K5" s="77"/>
      <c r="O5" s="132"/>
      <c r="P5" s="132"/>
    </row>
    <row r="6" spans="1:18" customFormat="1" ht="18.75" x14ac:dyDescent="0.3">
      <c r="A6" s="9"/>
      <c r="B6" s="141" t="s">
        <v>66</v>
      </c>
      <c r="C6" s="141"/>
      <c r="D6" s="141"/>
      <c r="E6" s="141"/>
      <c r="F6" s="141"/>
      <c r="G6" s="141"/>
      <c r="H6" s="141"/>
      <c r="I6" s="78" t="s">
        <v>65</v>
      </c>
      <c r="J6" s="8"/>
      <c r="K6" s="79"/>
      <c r="L6" s="8"/>
      <c r="M6" s="8"/>
      <c r="N6" s="8"/>
      <c r="O6" s="142" t="s">
        <v>70</v>
      </c>
      <c r="P6" s="142"/>
      <c r="Q6" s="8"/>
      <c r="R6" s="9"/>
    </row>
    <row r="7" spans="1:18" customFormat="1" ht="38.25" customHeight="1" x14ac:dyDescent="0.25">
      <c r="A7" s="9"/>
      <c r="B7" s="80" t="s">
        <v>67</v>
      </c>
      <c r="C7" s="80" t="s">
        <v>0</v>
      </c>
      <c r="D7" s="80" t="s">
        <v>9</v>
      </c>
      <c r="E7" s="80" t="s">
        <v>1</v>
      </c>
      <c r="F7" s="80" t="s">
        <v>2</v>
      </c>
      <c r="G7" s="80" t="s">
        <v>69</v>
      </c>
      <c r="H7" s="81" t="s">
        <v>10</v>
      </c>
      <c r="I7" s="82" t="s">
        <v>3</v>
      </c>
      <c r="J7" s="80" t="s">
        <v>4</v>
      </c>
      <c r="K7" s="80" t="s">
        <v>6</v>
      </c>
      <c r="L7" s="80" t="s">
        <v>99</v>
      </c>
      <c r="M7" s="80" t="s">
        <v>68</v>
      </c>
      <c r="N7" s="83" t="s">
        <v>5</v>
      </c>
      <c r="O7" s="133" t="s">
        <v>100</v>
      </c>
      <c r="P7" s="133" t="s">
        <v>101</v>
      </c>
      <c r="Q7" s="84" t="s">
        <v>102</v>
      </c>
      <c r="R7" s="9"/>
    </row>
    <row r="8" spans="1:18" customFormat="1" x14ac:dyDescent="0.25">
      <c r="A8" s="9"/>
      <c r="B8" s="127">
        <v>1</v>
      </c>
      <c r="C8" s="128" t="s">
        <v>193</v>
      </c>
      <c r="D8" s="119" t="s">
        <v>106</v>
      </c>
      <c r="E8" s="119" t="s">
        <v>162</v>
      </c>
      <c r="F8" s="119" t="s">
        <v>49</v>
      </c>
      <c r="G8" s="119" t="s">
        <v>29</v>
      </c>
      <c r="H8" s="131">
        <v>0.5</v>
      </c>
      <c r="I8" s="119" t="s">
        <v>167</v>
      </c>
      <c r="J8" s="119" t="s">
        <v>113</v>
      </c>
      <c r="K8" s="119" t="s">
        <v>114</v>
      </c>
      <c r="L8" s="119" t="s">
        <v>106</v>
      </c>
      <c r="M8" s="119" t="s">
        <v>29</v>
      </c>
      <c r="N8" s="119" t="s">
        <v>194</v>
      </c>
      <c r="O8" s="134">
        <v>44574</v>
      </c>
      <c r="P8" s="134">
        <v>40500</v>
      </c>
      <c r="Q8" s="129"/>
      <c r="R8" s="9"/>
    </row>
    <row r="9" spans="1:18" x14ac:dyDescent="0.25">
      <c r="B9" s="127">
        <v>2</v>
      </c>
      <c r="C9" s="128" t="s">
        <v>193</v>
      </c>
      <c r="D9" s="119" t="s">
        <v>103</v>
      </c>
      <c r="E9" s="119" t="s">
        <v>44</v>
      </c>
      <c r="F9" s="119" t="s">
        <v>45</v>
      </c>
      <c r="G9" s="119" t="s">
        <v>12</v>
      </c>
      <c r="H9" s="131">
        <v>0.8</v>
      </c>
      <c r="I9" s="119" t="s">
        <v>121</v>
      </c>
      <c r="J9" s="119" t="s">
        <v>122</v>
      </c>
      <c r="K9" s="119" t="s">
        <v>120</v>
      </c>
      <c r="L9" s="119" t="s">
        <v>44</v>
      </c>
      <c r="M9" s="119" t="s">
        <v>12</v>
      </c>
      <c r="N9" s="119" t="s">
        <v>195</v>
      </c>
      <c r="O9" s="134">
        <v>44558</v>
      </c>
      <c r="P9" s="134">
        <v>40806</v>
      </c>
      <c r="Q9" s="129"/>
    </row>
    <row r="10" spans="1:18" x14ac:dyDescent="0.25">
      <c r="B10" s="127">
        <v>3</v>
      </c>
      <c r="C10" s="128" t="s">
        <v>193</v>
      </c>
      <c r="D10" s="119" t="s">
        <v>103</v>
      </c>
      <c r="E10" s="119" t="s">
        <v>44</v>
      </c>
      <c r="F10" s="119" t="s">
        <v>45</v>
      </c>
      <c r="G10" s="119" t="s">
        <v>12</v>
      </c>
      <c r="H10" s="131">
        <v>0.8</v>
      </c>
      <c r="I10" s="119" t="s">
        <v>118</v>
      </c>
      <c r="J10" s="119" t="s">
        <v>119</v>
      </c>
      <c r="K10" s="119" t="s">
        <v>120</v>
      </c>
      <c r="L10" s="119" t="s">
        <v>44</v>
      </c>
      <c r="M10" s="119" t="s">
        <v>12</v>
      </c>
      <c r="N10" s="119" t="s">
        <v>196</v>
      </c>
      <c r="O10" s="134">
        <v>44558</v>
      </c>
      <c r="P10" s="134">
        <v>40806</v>
      </c>
      <c r="Q10" s="129"/>
    </row>
    <row r="11" spans="1:18" x14ac:dyDescent="0.25">
      <c r="B11" s="130">
        <v>4</v>
      </c>
      <c r="C11" s="128" t="s">
        <v>193</v>
      </c>
      <c r="D11" s="119" t="s">
        <v>107</v>
      </c>
      <c r="E11" s="119" t="s">
        <v>33</v>
      </c>
      <c r="F11" s="119" t="s">
        <v>28</v>
      </c>
      <c r="G11" s="119" t="s">
        <v>29</v>
      </c>
      <c r="H11" s="131">
        <v>1</v>
      </c>
      <c r="I11" s="119" t="s">
        <v>116</v>
      </c>
      <c r="J11" s="119" t="s">
        <v>117</v>
      </c>
      <c r="K11" s="119" t="s">
        <v>30</v>
      </c>
      <c r="L11" s="119" t="s">
        <v>34</v>
      </c>
      <c r="M11" s="119" t="s">
        <v>29</v>
      </c>
      <c r="N11" s="119" t="s">
        <v>197</v>
      </c>
      <c r="O11" s="134">
        <v>44929</v>
      </c>
      <c r="P11" s="134">
        <v>39478</v>
      </c>
      <c r="Q11" s="129"/>
    </row>
    <row r="12" spans="1:18" x14ac:dyDescent="0.25">
      <c r="B12" s="127">
        <v>5</v>
      </c>
      <c r="C12" s="128" t="s">
        <v>193</v>
      </c>
      <c r="D12" s="119" t="s">
        <v>108</v>
      </c>
      <c r="E12" s="119" t="s">
        <v>38</v>
      </c>
      <c r="F12" s="119" t="s">
        <v>28</v>
      </c>
      <c r="G12" s="119" t="s">
        <v>29</v>
      </c>
      <c r="H12" s="131">
        <v>1</v>
      </c>
      <c r="I12" s="119" t="s">
        <v>116</v>
      </c>
      <c r="J12" s="119" t="s">
        <v>117</v>
      </c>
      <c r="K12" s="119" t="s">
        <v>30</v>
      </c>
      <c r="L12" s="119" t="s">
        <v>34</v>
      </c>
      <c r="M12" s="119" t="s">
        <v>29</v>
      </c>
      <c r="N12" s="119" t="s">
        <v>197</v>
      </c>
      <c r="O12" s="134">
        <v>44587</v>
      </c>
      <c r="P12" s="134">
        <v>40364</v>
      </c>
      <c r="Q12" s="129"/>
    </row>
    <row r="13" spans="1:18" x14ac:dyDescent="0.25">
      <c r="B13" s="130">
        <v>6</v>
      </c>
      <c r="C13" s="128" t="s">
        <v>193</v>
      </c>
      <c r="D13" s="119" t="s">
        <v>111</v>
      </c>
      <c r="E13" s="119" t="s">
        <v>62</v>
      </c>
      <c r="F13" s="119" t="s">
        <v>63</v>
      </c>
      <c r="G13" s="119" t="s">
        <v>29</v>
      </c>
      <c r="H13" s="131">
        <v>1</v>
      </c>
      <c r="I13" s="119" t="s">
        <v>127</v>
      </c>
      <c r="J13" s="119" t="s">
        <v>128</v>
      </c>
      <c r="K13" s="119" t="s">
        <v>26</v>
      </c>
      <c r="L13" s="119" t="s">
        <v>27</v>
      </c>
      <c r="M13" s="119" t="s">
        <v>16</v>
      </c>
      <c r="N13" s="119" t="s">
        <v>198</v>
      </c>
      <c r="O13" s="134">
        <v>44571</v>
      </c>
      <c r="P13" s="134">
        <v>41354</v>
      </c>
      <c r="Q13" s="129"/>
    </row>
    <row r="14" spans="1:18" x14ac:dyDescent="0.25">
      <c r="B14" s="127">
        <v>7</v>
      </c>
      <c r="C14" s="128" t="s">
        <v>193</v>
      </c>
      <c r="D14" s="119" t="s">
        <v>110</v>
      </c>
      <c r="E14" s="119" t="s">
        <v>52</v>
      </c>
      <c r="F14" s="119" t="s">
        <v>42</v>
      </c>
      <c r="G14" s="119" t="s">
        <v>12</v>
      </c>
      <c r="H14" s="131">
        <v>1</v>
      </c>
      <c r="I14" s="119" t="s">
        <v>127</v>
      </c>
      <c r="J14" s="119" t="s">
        <v>128</v>
      </c>
      <c r="K14" s="119" t="s">
        <v>26</v>
      </c>
      <c r="L14" s="119" t="s">
        <v>27</v>
      </c>
      <c r="M14" s="119" t="s">
        <v>16</v>
      </c>
      <c r="N14" s="119" t="s">
        <v>198</v>
      </c>
      <c r="O14" s="134">
        <v>44571</v>
      </c>
      <c r="P14" s="134">
        <v>42395</v>
      </c>
      <c r="Q14" s="129"/>
    </row>
    <row r="15" spans="1:18" x14ac:dyDescent="0.25">
      <c r="B15" s="127">
        <v>8</v>
      </c>
      <c r="C15" s="128" t="s">
        <v>193</v>
      </c>
      <c r="D15" s="119" t="s">
        <v>104</v>
      </c>
      <c r="E15" s="119" t="s">
        <v>31</v>
      </c>
      <c r="F15" s="119" t="s">
        <v>88</v>
      </c>
      <c r="G15" s="119" t="s">
        <v>29</v>
      </c>
      <c r="H15" s="131">
        <v>0.8</v>
      </c>
      <c r="I15" s="119" t="s">
        <v>131</v>
      </c>
      <c r="J15" s="119" t="s">
        <v>132</v>
      </c>
      <c r="K15" s="119" t="s">
        <v>115</v>
      </c>
      <c r="L15" s="119" t="s">
        <v>31</v>
      </c>
      <c r="M15" s="119" t="s">
        <v>29</v>
      </c>
      <c r="N15" s="119" t="s">
        <v>199</v>
      </c>
      <c r="O15" s="134">
        <v>44586</v>
      </c>
      <c r="P15" s="134">
        <v>40745</v>
      </c>
      <c r="Q15" s="129"/>
    </row>
    <row r="16" spans="1:18" x14ac:dyDescent="0.25">
      <c r="B16" s="127">
        <v>9</v>
      </c>
      <c r="C16" s="128" t="s">
        <v>193</v>
      </c>
      <c r="D16" s="119" t="s">
        <v>112</v>
      </c>
      <c r="E16" s="119" t="s">
        <v>105</v>
      </c>
      <c r="F16" s="119" t="s">
        <v>55</v>
      </c>
      <c r="G16" s="119" t="s">
        <v>29</v>
      </c>
      <c r="H16" s="131">
        <v>0.85</v>
      </c>
      <c r="I16" s="119" t="s">
        <v>129</v>
      </c>
      <c r="J16" s="119" t="s">
        <v>130</v>
      </c>
      <c r="K16" s="119" t="s">
        <v>32</v>
      </c>
      <c r="L16" s="119" t="s">
        <v>36</v>
      </c>
      <c r="M16" s="119" t="s">
        <v>29</v>
      </c>
      <c r="N16" s="119" t="s">
        <v>200</v>
      </c>
      <c r="O16" s="134">
        <v>44574</v>
      </c>
      <c r="P16" s="134">
        <v>42171</v>
      </c>
      <c r="Q16" s="129"/>
    </row>
    <row r="17" spans="2:17" x14ac:dyDescent="0.25">
      <c r="B17" s="130">
        <v>10</v>
      </c>
      <c r="C17" s="128" t="s">
        <v>193</v>
      </c>
      <c r="D17" s="119" t="s">
        <v>109</v>
      </c>
      <c r="E17" s="119" t="s">
        <v>163</v>
      </c>
      <c r="F17" s="119" t="s">
        <v>164</v>
      </c>
      <c r="G17" s="119" t="s">
        <v>23</v>
      </c>
      <c r="H17" s="131">
        <v>0.15</v>
      </c>
      <c r="I17" s="119" t="s">
        <v>123</v>
      </c>
      <c r="J17" s="119" t="s">
        <v>124</v>
      </c>
      <c r="K17" s="119" t="s">
        <v>125</v>
      </c>
      <c r="L17" s="119" t="s">
        <v>126</v>
      </c>
      <c r="M17" s="119" t="s">
        <v>15</v>
      </c>
      <c r="N17" s="119" t="s">
        <v>201</v>
      </c>
      <c r="O17" s="134">
        <v>42130</v>
      </c>
      <c r="P17" s="134">
        <v>40443</v>
      </c>
      <c r="Q17" s="129"/>
    </row>
    <row r="18" spans="2:17" ht="15" customHeight="1" x14ac:dyDescent="0.25"/>
    <row r="19" spans="2:17" ht="15" customHeight="1" x14ac:dyDescent="0.25"/>
  </sheetData>
  <mergeCells count="3">
    <mergeCell ref="B6:H6"/>
    <mergeCell ref="O6:P6"/>
    <mergeCell ref="F4:H4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1A66F-B884-4845-AC7E-A59C6A1731E6}">
  <dimension ref="A1:AL131"/>
  <sheetViews>
    <sheetView zoomScale="70" zoomScaleNormal="70" workbookViewId="0">
      <selection activeCell="B2" sqref="B2:W2"/>
    </sheetView>
  </sheetViews>
  <sheetFormatPr defaultColWidth="0" defaultRowHeight="0" customHeight="1" zeroHeight="1" x14ac:dyDescent="0.25"/>
  <cols>
    <col min="1" max="1" width="5.7109375" style="12" customWidth="1"/>
    <col min="2" max="5" width="16.7109375" style="12" customWidth="1"/>
    <col min="6" max="6" width="16.5703125" style="12" customWidth="1"/>
    <col min="7" max="9" width="16.7109375" style="12" customWidth="1"/>
    <col min="10" max="10" width="17.140625" style="12" customWidth="1"/>
    <col min="11" max="23" width="16.7109375" style="12" customWidth="1"/>
    <col min="24" max="24" width="5.7109375" style="12" customWidth="1"/>
    <col min="25" max="25" width="10.5703125" style="12" hidden="1" customWidth="1"/>
    <col min="26" max="26" width="9.140625" style="12" hidden="1" customWidth="1"/>
    <col min="27" max="27" width="10" style="12" hidden="1" customWidth="1"/>
    <col min="28" max="28" width="9.140625" style="12" hidden="1" customWidth="1"/>
    <col min="29" max="29" width="18.7109375" style="12" hidden="1" customWidth="1"/>
    <col min="30" max="30" width="10.5703125" style="12" hidden="1" customWidth="1"/>
    <col min="31" max="31" width="9.140625" style="12" hidden="1" customWidth="1"/>
    <col min="32" max="32" width="10" style="12" hidden="1" customWidth="1"/>
    <col min="33" max="33" width="9.140625" style="12" hidden="1" customWidth="1"/>
    <col min="34" max="38" width="18.7109375" style="12" hidden="1" customWidth="1"/>
    <col min="39" max="16384" width="9.140625" style="12" hidden="1"/>
  </cols>
  <sheetData>
    <row r="1" spans="1:24" ht="15" x14ac:dyDescent="0.25"/>
    <row r="2" spans="1:24" s="13" customFormat="1" ht="46.5" customHeight="1" x14ac:dyDescent="0.25">
      <c r="A2" s="12"/>
      <c r="B2" s="144" t="s">
        <v>151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2"/>
    </row>
    <row r="3" spans="1:24" s="13" customFormat="1" ht="9" customHeight="1" thickBot="1" x14ac:dyDescent="0.3">
      <c r="A3" s="12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2"/>
    </row>
    <row r="4" spans="1:24" s="13" customFormat="1" ht="15.75" thickBot="1" x14ac:dyDescent="0.3">
      <c r="A4" s="12"/>
      <c r="B4" s="146" t="s">
        <v>191</v>
      </c>
      <c r="C4" s="147"/>
      <c r="D4" s="148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  <c r="X4" s="12"/>
    </row>
    <row r="5" spans="1:24" s="13" customFormat="1" ht="15" x14ac:dyDescent="0.25">
      <c r="A5" s="12"/>
      <c r="B5" s="16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57"/>
      <c r="W5" s="15"/>
      <c r="X5" s="12"/>
    </row>
    <row r="6" spans="1:24" s="13" customFormat="1" ht="15" x14ac:dyDescent="0.25">
      <c r="A6" s="12"/>
      <c r="B6" s="16"/>
      <c r="C6" s="14"/>
      <c r="D6" s="14"/>
      <c r="E6" s="18">
        <f>DATE(E8, 1, 1)</f>
        <v>40179</v>
      </c>
      <c r="F6" s="18">
        <f t="shared" ref="F6:U6" si="0">DATE(F8, 1, 1)</f>
        <v>40544</v>
      </c>
      <c r="G6" s="18">
        <f t="shared" si="0"/>
        <v>40909</v>
      </c>
      <c r="H6" s="18">
        <f t="shared" si="0"/>
        <v>41275</v>
      </c>
      <c r="I6" s="18">
        <f t="shared" si="0"/>
        <v>41640</v>
      </c>
      <c r="J6" s="18">
        <f t="shared" si="0"/>
        <v>42005</v>
      </c>
      <c r="K6" s="18">
        <f t="shared" si="0"/>
        <v>42370</v>
      </c>
      <c r="L6" s="18">
        <f t="shared" si="0"/>
        <v>42736</v>
      </c>
      <c r="M6" s="18">
        <f t="shared" si="0"/>
        <v>43101</v>
      </c>
      <c r="N6" s="18">
        <f t="shared" si="0"/>
        <v>43466</v>
      </c>
      <c r="O6" s="18">
        <f t="shared" si="0"/>
        <v>43831</v>
      </c>
      <c r="P6" s="18">
        <f t="shared" si="0"/>
        <v>44197</v>
      </c>
      <c r="Q6" s="18">
        <f t="shared" si="0"/>
        <v>44562</v>
      </c>
      <c r="R6" s="18">
        <f t="shared" si="0"/>
        <v>44927</v>
      </c>
      <c r="S6" s="18">
        <f t="shared" si="0"/>
        <v>45292</v>
      </c>
      <c r="T6" s="18">
        <f t="shared" si="0"/>
        <v>45658</v>
      </c>
      <c r="U6" s="18">
        <f t="shared" si="0"/>
        <v>46023</v>
      </c>
      <c r="V6" s="18"/>
      <c r="W6" s="15"/>
      <c r="X6" s="12"/>
    </row>
    <row r="7" spans="1:24" s="13" customFormat="1" ht="15" x14ac:dyDescent="0.25">
      <c r="A7" s="12"/>
      <c r="B7" s="16"/>
      <c r="C7" s="14"/>
      <c r="D7" s="14"/>
      <c r="E7" s="18">
        <f>DATE(E8, 12, 31)</f>
        <v>40543</v>
      </c>
      <c r="F7" s="18">
        <f t="shared" ref="F7:U7" si="1">DATE(F8, 12, 31)</f>
        <v>40908</v>
      </c>
      <c r="G7" s="18">
        <f t="shared" si="1"/>
        <v>41274</v>
      </c>
      <c r="H7" s="18">
        <f t="shared" si="1"/>
        <v>41639</v>
      </c>
      <c r="I7" s="18">
        <f t="shared" si="1"/>
        <v>42004</v>
      </c>
      <c r="J7" s="18">
        <f t="shared" si="1"/>
        <v>42369</v>
      </c>
      <c r="K7" s="18">
        <f t="shared" si="1"/>
        <v>42735</v>
      </c>
      <c r="L7" s="18">
        <f t="shared" si="1"/>
        <v>43100</v>
      </c>
      <c r="M7" s="18">
        <f t="shared" si="1"/>
        <v>43465</v>
      </c>
      <c r="N7" s="18">
        <f t="shared" si="1"/>
        <v>43830</v>
      </c>
      <c r="O7" s="18">
        <f t="shared" si="1"/>
        <v>44196</v>
      </c>
      <c r="P7" s="18">
        <f t="shared" si="1"/>
        <v>44561</v>
      </c>
      <c r="Q7" s="18">
        <f t="shared" si="1"/>
        <v>44926</v>
      </c>
      <c r="R7" s="18">
        <f t="shared" si="1"/>
        <v>45291</v>
      </c>
      <c r="S7" s="18">
        <f t="shared" si="1"/>
        <v>45657</v>
      </c>
      <c r="T7" s="18">
        <f t="shared" si="1"/>
        <v>46022</v>
      </c>
      <c r="U7" s="18">
        <f t="shared" si="1"/>
        <v>46387</v>
      </c>
      <c r="V7" s="30"/>
      <c r="W7" s="15"/>
      <c r="X7" s="12"/>
    </row>
    <row r="8" spans="1:24" s="13" customFormat="1" ht="19.5" thickBot="1" x14ac:dyDescent="0.3">
      <c r="A8" s="12"/>
      <c r="B8" s="16"/>
      <c r="C8" s="14"/>
      <c r="D8" s="14"/>
      <c r="E8" s="118">
        <v>2010</v>
      </c>
      <c r="F8" s="118">
        <v>2011</v>
      </c>
      <c r="G8" s="118">
        <v>2012</v>
      </c>
      <c r="H8" s="118">
        <v>2013</v>
      </c>
      <c r="I8" s="118">
        <v>2014</v>
      </c>
      <c r="J8" s="118">
        <v>2015</v>
      </c>
      <c r="K8" s="118">
        <v>2016</v>
      </c>
      <c r="L8" s="118">
        <v>2017</v>
      </c>
      <c r="M8" s="118">
        <v>2018</v>
      </c>
      <c r="N8" s="118">
        <v>2019</v>
      </c>
      <c r="O8" s="118">
        <v>2020</v>
      </c>
      <c r="P8" s="118">
        <v>2021</v>
      </c>
      <c r="Q8" s="118">
        <v>2022</v>
      </c>
      <c r="R8" s="118">
        <v>2023</v>
      </c>
      <c r="S8" s="118">
        <v>2024</v>
      </c>
      <c r="T8" s="118">
        <v>2025</v>
      </c>
      <c r="U8" s="118">
        <v>2026</v>
      </c>
      <c r="V8" s="21" t="s">
        <v>75</v>
      </c>
      <c r="W8" s="15"/>
      <c r="X8" s="12"/>
    </row>
    <row r="9" spans="1:24" s="13" customFormat="1" ht="29.25" customHeight="1" thickTop="1" x14ac:dyDescent="0.25">
      <c r="A9" s="12"/>
      <c r="B9" s="16"/>
      <c r="C9" s="111" t="s">
        <v>135</v>
      </c>
      <c r="D9" s="22" t="s">
        <v>72</v>
      </c>
      <c r="E9" s="23">
        <f>COUNTIFS(Farmy!$Q:$Q,"&gt;="&amp;E6,Farmy!$Q:$Q,"&lt;="&amp;E7)</f>
        <v>4</v>
      </c>
      <c r="F9" s="23">
        <f>COUNTIFS(Farmy!$Q:$Q,"&gt;="&amp;F6,Farmy!$Q:$Q,"&lt;="&amp;F7)</f>
        <v>0</v>
      </c>
      <c r="G9" s="23">
        <f>COUNTIFS(Farmy!$Q:$Q,"&gt;="&amp;G6,Farmy!$Q:$Q,"&lt;="&amp;G7)</f>
        <v>0</v>
      </c>
      <c r="H9" s="23">
        <f>COUNTIFS(Farmy!$Q:$Q,"&gt;="&amp;H6,Farmy!$Q:$Q,"&lt;="&amp;H7)</f>
        <v>4</v>
      </c>
      <c r="I9" s="23">
        <f>COUNTIFS(Farmy!$Q:$Q,"&gt;="&amp;I6,Farmy!$Q:$Q,"&lt;="&amp;I7)</f>
        <v>0</v>
      </c>
      <c r="J9" s="23">
        <f>COUNTIFS(Farmy!$Q:$Q,"&gt;="&amp;J6,Farmy!$Q:$Q,"&lt;="&amp;J7)</f>
        <v>1</v>
      </c>
      <c r="K9" s="23">
        <f>COUNTIFS(Farmy!$Q:$Q,"&gt;="&amp;K6,Farmy!$Q:$Q,"&lt;="&amp;K7)</f>
        <v>0</v>
      </c>
      <c r="L9" s="23">
        <f>COUNTIFS(Farmy!$Q:$Q,"&gt;="&amp;L6,Farmy!$Q:$Q,"&lt;="&amp;L7)</f>
        <v>0</v>
      </c>
      <c r="M9" s="23">
        <f>COUNTIFS(Farmy!$Q:$Q,"&gt;="&amp;M6,Farmy!$Q:$Q,"&lt;="&amp;M7)</f>
        <v>0</v>
      </c>
      <c r="N9" s="23">
        <f>COUNTIFS(Farmy!$Q:$Q,"&gt;="&amp;N6,Farmy!$Q:$Q,"&lt;="&amp;N7)</f>
        <v>0</v>
      </c>
      <c r="O9" s="23">
        <f>COUNTIFS(Farmy!$Q:$Q,"&gt;="&amp;O6,Farmy!$Q:$Q,"&lt;="&amp;O7)</f>
        <v>0</v>
      </c>
      <c r="P9" s="23">
        <f>COUNTIFS(Farmy!$Q:$Q,"&gt;="&amp;P6,Farmy!$Q:$Q,"&lt;="&amp;P7)</f>
        <v>0</v>
      </c>
      <c r="Q9" s="23">
        <f>COUNTIFS(Farmy!$Q:$Q,"&gt;="&amp;Q6,Farmy!$Q:$Q,"&lt;="&amp;Q7)</f>
        <v>0</v>
      </c>
      <c r="R9" s="23">
        <f>COUNTIFS(Farmy!$Q:$Q,"&gt;="&amp;R6,Farmy!$Q:$Q,"&lt;="&amp;R7)</f>
        <v>0</v>
      </c>
      <c r="S9" s="23">
        <f>COUNTIFS(Farmy!$Q:$Q,"&gt;="&amp;S6,Farmy!$Q:$Q,"&lt;="&amp;S7)</f>
        <v>0</v>
      </c>
      <c r="T9" s="23">
        <f>COUNTIFS(Farmy!$Q:$Q,"&gt;="&amp;T6,Farmy!$Q:$Q,"&lt;="&amp;T7)</f>
        <v>0</v>
      </c>
      <c r="U9" s="23">
        <f>COUNTIFS(Farmy!$Q:$Q,"&gt;="&amp;U6,Farmy!$Q:$Q,"&lt;="&amp;U7)</f>
        <v>0</v>
      </c>
      <c r="V9" s="24">
        <f>COUNT(Farmy!Q:Q)</f>
        <v>10</v>
      </c>
      <c r="W9" s="15"/>
      <c r="X9" s="12"/>
    </row>
    <row r="10" spans="1:24" s="13" customFormat="1" ht="25.5" customHeight="1" thickBot="1" x14ac:dyDescent="0.3">
      <c r="A10" s="12"/>
      <c r="B10" s="16"/>
      <c r="C10" s="112"/>
      <c r="D10" s="25" t="s">
        <v>73</v>
      </c>
      <c r="E10" s="26">
        <f>SUMIFS(Farmy!$H:$H,Farmy!$Q:$Q,"&gt;="&amp;E6,Farmy!$Q:$Q,"&lt;="&amp;E7)</f>
        <v>7.8</v>
      </c>
      <c r="F10" s="26">
        <f>SUMIFS(Farmy!$H:$H,Farmy!$Q:$Q,"&gt;="&amp;F6,Farmy!$Q:$Q,"&lt;="&amp;F7)</f>
        <v>0</v>
      </c>
      <c r="G10" s="26">
        <f>SUMIFS(Farmy!$H:$H,Farmy!$Q:$Q,"&gt;="&amp;G6,Farmy!$Q:$Q,"&lt;="&amp;G7)</f>
        <v>0</v>
      </c>
      <c r="H10" s="26">
        <f>SUMIFS(Farmy!$H:$H,Farmy!$Q:$Q,"&gt;="&amp;H6,Farmy!$Q:$Q,"&lt;="&amp;H7)</f>
        <v>67.5</v>
      </c>
      <c r="I10" s="26">
        <f>SUMIFS(Farmy!$H:$H,Farmy!$Q:$Q,"&gt;="&amp;I6,Farmy!$Q:$Q,"&lt;="&amp;I7)</f>
        <v>0</v>
      </c>
      <c r="J10" s="26">
        <f>SUMIFS(Farmy!$H:$H,Farmy!$Q:$Q,"&gt;="&amp;J6,Farmy!$Q:$Q,"&lt;="&amp;J7)</f>
        <v>1.65</v>
      </c>
      <c r="K10" s="26">
        <f>SUMIFS(Farmy!$H:$H,Farmy!$Q:$Q,"&gt;="&amp;K6,Farmy!$Q:$Q,"&lt;="&amp;K7)</f>
        <v>0</v>
      </c>
      <c r="L10" s="26">
        <f>SUMIFS(Farmy!$H:$H,Farmy!$Q:$Q,"&gt;="&amp;L6,Farmy!$Q:$Q,"&lt;="&amp;L7)</f>
        <v>0</v>
      </c>
      <c r="M10" s="26">
        <f>SUMIFS(Farmy!$H:$H,Farmy!$Q:$Q,"&gt;="&amp;M6,Farmy!$Q:$Q,"&lt;="&amp;M7)</f>
        <v>0</v>
      </c>
      <c r="N10" s="26">
        <f>SUMIFS(Farmy!$H:$H,Farmy!$Q:$Q,"&gt;="&amp;N6,Farmy!$Q:$Q,"&lt;="&amp;N7)</f>
        <v>0</v>
      </c>
      <c r="O10" s="26">
        <f>SUMIFS(Farmy!$H:$H,Farmy!$Q:$Q,"&gt;="&amp;O6,Farmy!$Q:$Q,"&lt;="&amp;O7)</f>
        <v>0</v>
      </c>
      <c r="P10" s="26">
        <f>SUMIFS(Farmy!$H:$H,Farmy!$Q:$Q,"&gt;="&amp;P6,Farmy!$Q:$Q,"&lt;="&amp;P7)</f>
        <v>0</v>
      </c>
      <c r="Q10" s="26">
        <f>SUMIFS(Farmy!$H:$H,Farmy!$Q:$Q,"&gt;="&amp;Q6,Farmy!$Q:$Q,"&lt;="&amp;Q7)</f>
        <v>0</v>
      </c>
      <c r="R10" s="26">
        <f>SUMIFS(Farmy!$H:$H,Farmy!$Q:$Q,"&gt;="&amp;R6,Farmy!$Q:$Q,"&lt;="&amp;R7)</f>
        <v>0</v>
      </c>
      <c r="S10" s="26">
        <f>SUMIFS(Farmy!$H:$H,Farmy!$Q:$Q,"&gt;="&amp;S6,Farmy!$Q:$Q,"&lt;="&amp;S7)</f>
        <v>0</v>
      </c>
      <c r="T10" s="26">
        <f>SUMIFS(Farmy!$H:$H,Farmy!$Q:$Q,"&gt;="&amp;T6,Farmy!$Q:$Q,"&lt;="&amp;T7)</f>
        <v>0</v>
      </c>
      <c r="U10" s="26">
        <f>SUMIFS(Farmy!$H:$H,Farmy!$Q:$Q,"&gt;="&amp;U6,Farmy!$Q:$Q,"&lt;="&amp;U7)</f>
        <v>0</v>
      </c>
      <c r="V10" s="27">
        <f>SUM(Farmy!H:H)</f>
        <v>126.95</v>
      </c>
      <c r="W10" s="15"/>
      <c r="X10" s="12"/>
    </row>
    <row r="11" spans="1:24" s="13" customFormat="1" ht="15" x14ac:dyDescent="0.25">
      <c r="A11" s="12"/>
      <c r="B11" s="16"/>
      <c r="C11" s="14"/>
      <c r="D11" s="89" t="s">
        <v>136</v>
      </c>
      <c r="E11" s="30">
        <f t="shared" ref="E11:J11" si="2">IFERROR(E10/E9,"-")</f>
        <v>1.95</v>
      </c>
      <c r="F11" s="30" t="str">
        <f t="shared" si="2"/>
        <v>-</v>
      </c>
      <c r="G11" s="30" t="str">
        <f t="shared" si="2"/>
        <v>-</v>
      </c>
      <c r="H11" s="30">
        <f t="shared" si="2"/>
        <v>16.875</v>
      </c>
      <c r="I11" s="30" t="str">
        <f t="shared" si="2"/>
        <v>-</v>
      </c>
      <c r="J11" s="30">
        <f t="shared" si="2"/>
        <v>1.65</v>
      </c>
      <c r="K11" s="30" t="str">
        <f t="shared" ref="K11:U11" si="3">IFERROR(K10/K9,"-")</f>
        <v>-</v>
      </c>
      <c r="L11" s="30" t="str">
        <f t="shared" si="3"/>
        <v>-</v>
      </c>
      <c r="M11" s="30" t="str">
        <f t="shared" si="3"/>
        <v>-</v>
      </c>
      <c r="N11" s="30" t="str">
        <f t="shared" si="3"/>
        <v>-</v>
      </c>
      <c r="O11" s="30" t="str">
        <f t="shared" si="3"/>
        <v>-</v>
      </c>
      <c r="P11" s="30" t="str">
        <f t="shared" si="3"/>
        <v>-</v>
      </c>
      <c r="Q11" s="30" t="str">
        <f t="shared" si="3"/>
        <v>-</v>
      </c>
      <c r="R11" s="30" t="str">
        <f t="shared" si="3"/>
        <v>-</v>
      </c>
      <c r="S11" s="30" t="str">
        <f t="shared" si="3"/>
        <v>-</v>
      </c>
      <c r="T11" s="30" t="str">
        <f t="shared" si="3"/>
        <v>-</v>
      </c>
      <c r="U11" s="30" t="str">
        <f t="shared" si="3"/>
        <v>-</v>
      </c>
      <c r="V11" s="30">
        <f>V10/V9</f>
        <v>12.695</v>
      </c>
      <c r="W11" s="15"/>
      <c r="X11" s="12"/>
    </row>
    <row r="12" spans="1:24" s="13" customFormat="1" ht="15" x14ac:dyDescent="0.25">
      <c r="A12" s="12"/>
      <c r="B12" s="16"/>
      <c r="C12" s="14"/>
      <c r="D12" s="14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30"/>
      <c r="W12" s="15"/>
      <c r="X12" s="12"/>
    </row>
    <row r="13" spans="1:24" s="13" customFormat="1" ht="19.5" thickBot="1" x14ac:dyDescent="0.3">
      <c r="A13" s="12"/>
      <c r="B13" s="16"/>
      <c r="C13" s="14"/>
      <c r="D13" s="14"/>
      <c r="E13" s="118">
        <v>2010</v>
      </c>
      <c r="F13" s="118">
        <v>2011</v>
      </c>
      <c r="G13" s="118">
        <v>2012</v>
      </c>
      <c r="H13" s="118">
        <v>2013</v>
      </c>
      <c r="I13" s="118">
        <v>2014</v>
      </c>
      <c r="J13" s="118">
        <v>2015</v>
      </c>
      <c r="K13" s="118">
        <v>2016</v>
      </c>
      <c r="L13" s="118">
        <v>2017</v>
      </c>
      <c r="M13" s="118">
        <v>2018</v>
      </c>
      <c r="N13" s="118">
        <v>2019</v>
      </c>
      <c r="O13" s="118">
        <v>2020</v>
      </c>
      <c r="P13" s="118">
        <v>2021</v>
      </c>
      <c r="Q13" s="118">
        <v>2022</v>
      </c>
      <c r="R13" s="118">
        <v>2023</v>
      </c>
      <c r="S13" s="118">
        <v>2024</v>
      </c>
      <c r="T13" s="118">
        <v>2025</v>
      </c>
      <c r="U13" s="118">
        <v>2026</v>
      </c>
      <c r="V13" s="21" t="s">
        <v>75</v>
      </c>
      <c r="W13" s="15"/>
      <c r="X13" s="12"/>
    </row>
    <row r="14" spans="1:24" s="13" customFormat="1" ht="28.5" customHeight="1" thickTop="1" x14ac:dyDescent="0.25">
      <c r="A14" s="12"/>
      <c r="B14" s="16"/>
      <c r="C14" s="111" t="s">
        <v>137</v>
      </c>
      <c r="D14" s="22" t="s">
        <v>72</v>
      </c>
      <c r="E14" s="23">
        <f>COUNTIFS('Małe instalacje'!$P:$P,"&gt;="&amp;E6,'Małe instalacje'!$P:$P,"&lt;="&amp;E7)</f>
        <v>3</v>
      </c>
      <c r="F14" s="23">
        <f>COUNTIFS('Małe instalacje'!$P:$P,"&gt;="&amp;F6,'Małe instalacje'!$P:$P,"&lt;="&amp;F7)</f>
        <v>3</v>
      </c>
      <c r="G14" s="23">
        <f>COUNTIFS('Małe instalacje'!$P:$P,"&gt;="&amp;G6,'Małe instalacje'!$P:$P,"&lt;="&amp;G7)</f>
        <v>0</v>
      </c>
      <c r="H14" s="23">
        <f>COUNTIFS('Małe instalacje'!$P:$P,"&gt;="&amp;H6,'Małe instalacje'!$P:$P,"&lt;="&amp;H7)</f>
        <v>1</v>
      </c>
      <c r="I14" s="23">
        <f>COUNTIFS('Małe instalacje'!$P:$P,"&gt;="&amp;I6,'Małe instalacje'!$P:$P,"&lt;="&amp;I7)</f>
        <v>0</v>
      </c>
      <c r="J14" s="23">
        <f>COUNTIFS('Małe instalacje'!$P:$P,"&gt;="&amp;J6,'Małe instalacje'!$P:$P,"&lt;="&amp;J7)</f>
        <v>1</v>
      </c>
      <c r="K14" s="23">
        <f>COUNTIFS('Małe instalacje'!$P:$P,"&gt;="&amp;K6,'Małe instalacje'!$P:$P,"&lt;="&amp;K7)</f>
        <v>1</v>
      </c>
      <c r="L14" s="23">
        <f>COUNTIFS('Małe instalacje'!$P:$P,"&gt;="&amp;L6,'Małe instalacje'!$P:$P,"&lt;="&amp;L7)</f>
        <v>0</v>
      </c>
      <c r="M14" s="23">
        <f>COUNTIFS('Małe instalacje'!$P:$P,"&gt;="&amp;M6,'Małe instalacje'!$P:$P,"&lt;="&amp;M7)</f>
        <v>0</v>
      </c>
      <c r="N14" s="23">
        <f>COUNTIFS('Małe instalacje'!$P:$P,"&gt;="&amp;N6,'Małe instalacje'!$P:$P,"&lt;="&amp;N7)</f>
        <v>0</v>
      </c>
      <c r="O14" s="23">
        <f>COUNTIFS('Małe instalacje'!$P:$P,"&gt;="&amp;O6,'Małe instalacje'!$P:$P,"&lt;="&amp;O7)</f>
        <v>0</v>
      </c>
      <c r="P14" s="23">
        <f>COUNTIFS('Małe instalacje'!$P:$P,"&gt;="&amp;P6,'Małe instalacje'!$P:$P,"&lt;="&amp;P7)</f>
        <v>0</v>
      </c>
      <c r="Q14" s="23">
        <f>COUNTIFS('Małe instalacje'!$P:$P,"&gt;="&amp;Q6,'Małe instalacje'!$P:$P,"&lt;="&amp;Q7)</f>
        <v>0</v>
      </c>
      <c r="R14" s="23">
        <f>COUNTIFS('Małe instalacje'!$P:$P,"&gt;="&amp;R6,'Małe instalacje'!$P:$P,"&lt;="&amp;R7)</f>
        <v>0</v>
      </c>
      <c r="S14" s="23">
        <f>COUNTIFS('Małe instalacje'!$P:$P,"&gt;="&amp;S6,'Małe instalacje'!$P:$P,"&lt;="&amp;S7)</f>
        <v>0</v>
      </c>
      <c r="T14" s="23">
        <f>COUNTIFS('Małe instalacje'!$P:$P,"&gt;="&amp;T6,'Małe instalacje'!$P:$P,"&lt;="&amp;T7)</f>
        <v>0</v>
      </c>
      <c r="U14" s="23">
        <f>COUNTIFS('Małe instalacje'!$P:$P,"&gt;="&amp;U6,'Małe instalacje'!$P:$P,"&lt;="&amp;U7)</f>
        <v>0</v>
      </c>
      <c r="V14" s="24">
        <f>COUNT('Małe instalacje'!H:H)</f>
        <v>10</v>
      </c>
      <c r="W14" s="15"/>
      <c r="X14" s="12"/>
    </row>
    <row r="15" spans="1:24" s="13" customFormat="1" ht="25.5" customHeight="1" thickBot="1" x14ac:dyDescent="0.3">
      <c r="A15" s="12"/>
      <c r="B15" s="16"/>
      <c r="C15" s="112"/>
      <c r="D15" s="25" t="s">
        <v>73</v>
      </c>
      <c r="E15" s="26">
        <f>SUMIFS('Małe instalacje'!$H:$H,'Małe instalacje'!$P:$P,"&gt;="&amp;E6,'Małe instalacje'!$P:$P,"&lt;="&amp;E7)</f>
        <v>1.65</v>
      </c>
      <c r="F15" s="26">
        <f>SUMIFS('Małe instalacje'!$H:$H,'Małe instalacje'!$P:$P,"&gt;="&amp;F6,'Małe instalacje'!$P:$P,"&lt;="&amp;F7)</f>
        <v>2.4000000000000004</v>
      </c>
      <c r="G15" s="26">
        <f>SUMIFS('Małe instalacje'!$H:$H,'Małe instalacje'!$P:$P,"&gt;="&amp;G6,'Małe instalacje'!$P:$P,"&lt;="&amp;G7)</f>
        <v>0</v>
      </c>
      <c r="H15" s="26">
        <f>SUMIFS('Małe instalacje'!$H:$H,'Małe instalacje'!$P:$P,"&gt;="&amp;H6,'Małe instalacje'!$P:$P,"&lt;="&amp;H7)</f>
        <v>1</v>
      </c>
      <c r="I15" s="26">
        <f>SUMIFS('Małe instalacje'!$H:$H,'Małe instalacje'!$P:$P,"&gt;="&amp;I6,'Małe instalacje'!$P:$P,"&lt;="&amp;I7)</f>
        <v>0</v>
      </c>
      <c r="J15" s="26">
        <f>SUMIFS('Małe instalacje'!$H:$H,'Małe instalacje'!$P:$P,"&gt;="&amp;J6,'Małe instalacje'!$P:$P,"&lt;="&amp;J7)</f>
        <v>0.85</v>
      </c>
      <c r="K15" s="26">
        <f>SUMIFS('Małe instalacje'!$H:$H,'Małe instalacje'!$P:$P,"&gt;="&amp;K6,'Małe instalacje'!$P:$P,"&lt;="&amp;K7)</f>
        <v>1</v>
      </c>
      <c r="L15" s="26">
        <f>SUMIFS('Małe instalacje'!$H:$H,'Małe instalacje'!$P:$P,"&gt;="&amp;L6,'Małe instalacje'!$P:$P,"&lt;="&amp;L7)</f>
        <v>0</v>
      </c>
      <c r="M15" s="26">
        <f>SUMIFS('Małe instalacje'!$H:$H,'Małe instalacje'!$P:$P,"&gt;="&amp;M6,'Małe instalacje'!$P:$P,"&lt;="&amp;M7)</f>
        <v>0</v>
      </c>
      <c r="N15" s="26">
        <f>SUMIFS('Małe instalacje'!$H:$H,'Małe instalacje'!$P:$P,"&gt;="&amp;N6,'Małe instalacje'!$P:$P,"&lt;="&amp;N7)</f>
        <v>0</v>
      </c>
      <c r="O15" s="26">
        <f>SUMIFS('Małe instalacje'!$H:$H,'Małe instalacje'!$P:$P,"&gt;="&amp;O6,'Małe instalacje'!$P:$P,"&lt;="&amp;O7)</f>
        <v>0</v>
      </c>
      <c r="P15" s="26">
        <f>SUMIFS('Małe instalacje'!$H:$H,'Małe instalacje'!$P:$P,"&gt;="&amp;P6,'Małe instalacje'!$P:$P,"&lt;="&amp;P7)</f>
        <v>0</v>
      </c>
      <c r="Q15" s="26">
        <f>SUMIFS('Małe instalacje'!$H:$H,'Małe instalacje'!$P:$P,"&gt;="&amp;Q6,'Małe instalacje'!$P:$P,"&lt;="&amp;Q7)</f>
        <v>0</v>
      </c>
      <c r="R15" s="26">
        <f>SUMIFS('Małe instalacje'!$H:$H,'Małe instalacje'!$P:$P,"&gt;="&amp;R6,'Małe instalacje'!$P:$P,"&lt;="&amp;R7)</f>
        <v>0</v>
      </c>
      <c r="S15" s="26">
        <f>SUMIFS('Małe instalacje'!$H:$H,'Małe instalacje'!$P:$P,"&gt;="&amp;S6,'Małe instalacje'!$P:$P,"&lt;="&amp;S7)</f>
        <v>0</v>
      </c>
      <c r="T15" s="26">
        <f>SUMIFS('Małe instalacje'!$H:$H,'Małe instalacje'!$P:$P,"&gt;="&amp;T6,'Małe instalacje'!$P:$P,"&lt;="&amp;T7)</f>
        <v>0</v>
      </c>
      <c r="U15" s="26">
        <f>SUMIFS('Małe instalacje'!$H:$H,'Małe instalacje'!$P:$P,"&gt;="&amp;U6,'Małe instalacje'!$P:$P,"&lt;="&amp;U7)</f>
        <v>0</v>
      </c>
      <c r="V15" s="27">
        <f>SUM('Małe instalacje'!H:H)</f>
        <v>7.8999999999999995</v>
      </c>
      <c r="W15" s="15"/>
      <c r="X15" s="12"/>
    </row>
    <row r="16" spans="1:24" s="13" customFormat="1" ht="15" x14ac:dyDescent="0.25">
      <c r="A16" s="12"/>
      <c r="B16" s="16"/>
      <c r="C16" s="14"/>
      <c r="D16" s="89" t="s">
        <v>136</v>
      </c>
      <c r="E16" s="90">
        <f t="shared" ref="E16:J16" si="4">IFERROR(E15/E14,"-")</f>
        <v>0.54999999999999993</v>
      </c>
      <c r="F16" s="90">
        <f t="shared" si="4"/>
        <v>0.80000000000000016</v>
      </c>
      <c r="G16" s="90" t="str">
        <f t="shared" si="4"/>
        <v>-</v>
      </c>
      <c r="H16" s="90">
        <f t="shared" si="4"/>
        <v>1</v>
      </c>
      <c r="I16" s="90" t="str">
        <f t="shared" si="4"/>
        <v>-</v>
      </c>
      <c r="J16" s="90">
        <f t="shared" si="4"/>
        <v>0.85</v>
      </c>
      <c r="K16" s="90">
        <f t="shared" ref="K16:U16" si="5">IFERROR(K15/K14,"-")</f>
        <v>1</v>
      </c>
      <c r="L16" s="90" t="str">
        <f t="shared" si="5"/>
        <v>-</v>
      </c>
      <c r="M16" s="90" t="str">
        <f t="shared" si="5"/>
        <v>-</v>
      </c>
      <c r="N16" s="90" t="str">
        <f t="shared" si="5"/>
        <v>-</v>
      </c>
      <c r="O16" s="90" t="str">
        <f t="shared" si="5"/>
        <v>-</v>
      </c>
      <c r="P16" s="90" t="str">
        <f t="shared" si="5"/>
        <v>-</v>
      </c>
      <c r="Q16" s="90" t="str">
        <f t="shared" si="5"/>
        <v>-</v>
      </c>
      <c r="R16" s="90" t="str">
        <f t="shared" si="5"/>
        <v>-</v>
      </c>
      <c r="S16" s="90" t="str">
        <f t="shared" si="5"/>
        <v>-</v>
      </c>
      <c r="T16" s="90" t="str">
        <f t="shared" si="5"/>
        <v>-</v>
      </c>
      <c r="U16" s="90" t="str">
        <f t="shared" si="5"/>
        <v>-</v>
      </c>
      <c r="V16" s="30">
        <f>V15/V14</f>
        <v>0.78999999999999992</v>
      </c>
      <c r="W16" s="15"/>
      <c r="X16" s="12"/>
    </row>
    <row r="17" spans="1:24" s="13" customFormat="1" ht="15" x14ac:dyDescent="0.25">
      <c r="A17" s="12"/>
      <c r="B17" s="16"/>
      <c r="C17" s="14"/>
      <c r="D17" s="14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30"/>
      <c r="W17" s="15"/>
      <c r="X17" s="12"/>
    </row>
    <row r="18" spans="1:24" s="13" customFormat="1" ht="19.5" thickBot="1" x14ac:dyDescent="0.3">
      <c r="A18" s="12"/>
      <c r="B18" s="16"/>
      <c r="C18" s="14"/>
      <c r="D18" s="14"/>
      <c r="E18" s="118">
        <v>2010</v>
      </c>
      <c r="F18" s="118">
        <v>2011</v>
      </c>
      <c r="G18" s="118">
        <v>2012</v>
      </c>
      <c r="H18" s="118">
        <v>2013</v>
      </c>
      <c r="I18" s="118">
        <v>2014</v>
      </c>
      <c r="J18" s="118">
        <v>2015</v>
      </c>
      <c r="K18" s="118">
        <v>2016</v>
      </c>
      <c r="L18" s="118">
        <v>2017</v>
      </c>
      <c r="M18" s="118">
        <v>2018</v>
      </c>
      <c r="N18" s="118">
        <v>2019</v>
      </c>
      <c r="O18" s="118">
        <v>2020</v>
      </c>
      <c r="P18" s="118">
        <v>2021</v>
      </c>
      <c r="Q18" s="118">
        <v>2022</v>
      </c>
      <c r="R18" s="118">
        <v>2023</v>
      </c>
      <c r="S18" s="118">
        <v>2024</v>
      </c>
      <c r="T18" s="118">
        <v>2025</v>
      </c>
      <c r="U18" s="118">
        <v>2026</v>
      </c>
      <c r="V18" s="21" t="s">
        <v>75</v>
      </c>
      <c r="W18" s="15"/>
      <c r="X18" s="12"/>
    </row>
    <row r="19" spans="1:24" s="13" customFormat="1" ht="30" customHeight="1" thickTop="1" x14ac:dyDescent="0.25">
      <c r="A19" s="12"/>
      <c r="B19" s="16"/>
      <c r="C19" s="111" t="s">
        <v>138</v>
      </c>
      <c r="D19" s="22" t="s">
        <v>72</v>
      </c>
      <c r="E19" s="23">
        <f>E9+E14</f>
        <v>7</v>
      </c>
      <c r="F19" s="23">
        <f t="shared" ref="F19:J19" si="6">F9+F14</f>
        <v>3</v>
      </c>
      <c r="G19" s="23">
        <f t="shared" si="6"/>
        <v>0</v>
      </c>
      <c r="H19" s="23">
        <f t="shared" si="6"/>
        <v>5</v>
      </c>
      <c r="I19" s="23">
        <f t="shared" si="6"/>
        <v>0</v>
      </c>
      <c r="J19" s="23">
        <f t="shared" si="6"/>
        <v>2</v>
      </c>
      <c r="K19" s="23">
        <f t="shared" ref="K19:V19" si="7">K9+K14</f>
        <v>1</v>
      </c>
      <c r="L19" s="23">
        <f t="shared" si="7"/>
        <v>0</v>
      </c>
      <c r="M19" s="23">
        <f t="shared" si="7"/>
        <v>0</v>
      </c>
      <c r="N19" s="23">
        <f t="shared" si="7"/>
        <v>0</v>
      </c>
      <c r="O19" s="23">
        <f t="shared" si="7"/>
        <v>0</v>
      </c>
      <c r="P19" s="23">
        <f t="shared" si="7"/>
        <v>0</v>
      </c>
      <c r="Q19" s="23">
        <f t="shared" si="7"/>
        <v>0</v>
      </c>
      <c r="R19" s="23">
        <f t="shared" si="7"/>
        <v>0</v>
      </c>
      <c r="S19" s="23">
        <f t="shared" si="7"/>
        <v>0</v>
      </c>
      <c r="T19" s="23">
        <f t="shared" si="7"/>
        <v>0</v>
      </c>
      <c r="U19" s="23">
        <f t="shared" si="7"/>
        <v>0</v>
      </c>
      <c r="V19" s="23">
        <f t="shared" si="7"/>
        <v>20</v>
      </c>
      <c r="W19" s="15"/>
      <c r="X19" s="12"/>
    </row>
    <row r="20" spans="1:24" s="13" customFormat="1" ht="25.5" customHeight="1" thickBot="1" x14ac:dyDescent="0.3">
      <c r="A20" s="12"/>
      <c r="B20" s="16"/>
      <c r="C20" s="112"/>
      <c r="D20" s="25" t="s">
        <v>73</v>
      </c>
      <c r="E20" s="26">
        <f t="shared" ref="E20:J20" si="8">E10+E15</f>
        <v>9.4499999999999993</v>
      </c>
      <c r="F20" s="26">
        <f t="shared" si="8"/>
        <v>2.4000000000000004</v>
      </c>
      <c r="G20" s="26">
        <f t="shared" si="8"/>
        <v>0</v>
      </c>
      <c r="H20" s="26">
        <f t="shared" si="8"/>
        <v>68.5</v>
      </c>
      <c r="I20" s="26">
        <f t="shared" si="8"/>
        <v>0</v>
      </c>
      <c r="J20" s="26">
        <f t="shared" si="8"/>
        <v>2.5</v>
      </c>
      <c r="K20" s="26">
        <f t="shared" ref="K20:V20" si="9">K10+K15</f>
        <v>1</v>
      </c>
      <c r="L20" s="26">
        <f t="shared" si="9"/>
        <v>0</v>
      </c>
      <c r="M20" s="26">
        <f t="shared" si="9"/>
        <v>0</v>
      </c>
      <c r="N20" s="26">
        <f t="shared" si="9"/>
        <v>0</v>
      </c>
      <c r="O20" s="26">
        <f t="shared" si="9"/>
        <v>0</v>
      </c>
      <c r="P20" s="26">
        <f t="shared" si="9"/>
        <v>0</v>
      </c>
      <c r="Q20" s="26">
        <f t="shared" si="9"/>
        <v>0</v>
      </c>
      <c r="R20" s="26">
        <f t="shared" si="9"/>
        <v>0</v>
      </c>
      <c r="S20" s="26">
        <f t="shared" si="9"/>
        <v>0</v>
      </c>
      <c r="T20" s="26">
        <f t="shared" si="9"/>
        <v>0</v>
      </c>
      <c r="U20" s="26">
        <f t="shared" si="9"/>
        <v>0</v>
      </c>
      <c r="V20" s="26">
        <f t="shared" si="9"/>
        <v>134.85</v>
      </c>
      <c r="W20" s="15"/>
      <c r="X20" s="12"/>
    </row>
    <row r="21" spans="1:24" s="13" customFormat="1" ht="15" x14ac:dyDescent="0.25">
      <c r="A21" s="12"/>
      <c r="B21" s="16"/>
      <c r="C21" s="14"/>
      <c r="D21" s="89" t="s">
        <v>136</v>
      </c>
      <c r="E21" s="30">
        <f t="shared" ref="E21:J21" si="10">IFERROR(E20/E19,"-")</f>
        <v>1.3499999999999999</v>
      </c>
      <c r="F21" s="30">
        <f t="shared" si="10"/>
        <v>0.80000000000000016</v>
      </c>
      <c r="G21" s="30" t="str">
        <f t="shared" si="10"/>
        <v>-</v>
      </c>
      <c r="H21" s="30">
        <f t="shared" si="10"/>
        <v>13.7</v>
      </c>
      <c r="I21" s="30" t="str">
        <f t="shared" si="10"/>
        <v>-</v>
      </c>
      <c r="J21" s="30">
        <f t="shared" si="10"/>
        <v>1.25</v>
      </c>
      <c r="K21" s="30">
        <f t="shared" ref="K21:V21" si="11">IFERROR(K20/K19,"-")</f>
        <v>1</v>
      </c>
      <c r="L21" s="30" t="str">
        <f t="shared" si="11"/>
        <v>-</v>
      </c>
      <c r="M21" s="30" t="str">
        <f t="shared" si="11"/>
        <v>-</v>
      </c>
      <c r="N21" s="30" t="str">
        <f t="shared" si="11"/>
        <v>-</v>
      </c>
      <c r="O21" s="30" t="str">
        <f t="shared" si="11"/>
        <v>-</v>
      </c>
      <c r="P21" s="30" t="str">
        <f t="shared" si="11"/>
        <v>-</v>
      </c>
      <c r="Q21" s="30" t="str">
        <f t="shared" si="11"/>
        <v>-</v>
      </c>
      <c r="R21" s="30" t="str">
        <f t="shared" si="11"/>
        <v>-</v>
      </c>
      <c r="S21" s="30" t="str">
        <f t="shared" si="11"/>
        <v>-</v>
      </c>
      <c r="T21" s="30" t="str">
        <f t="shared" si="11"/>
        <v>-</v>
      </c>
      <c r="U21" s="30" t="str">
        <f t="shared" si="11"/>
        <v>-</v>
      </c>
      <c r="V21" s="30">
        <f t="shared" si="11"/>
        <v>6.7424999999999997</v>
      </c>
      <c r="W21" s="15"/>
      <c r="X21" s="12"/>
    </row>
    <row r="22" spans="1:24" s="13" customFormat="1" ht="15" x14ac:dyDescent="0.25">
      <c r="A22" s="12"/>
      <c r="B22" s="16"/>
      <c r="C22" s="14"/>
      <c r="D22" s="14"/>
      <c r="E22" s="14"/>
      <c r="F22" s="14"/>
      <c r="G22" s="14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15"/>
      <c r="X22" s="12"/>
    </row>
    <row r="23" spans="1:24" s="13" customFormat="1" ht="15" x14ac:dyDescent="0.25">
      <c r="A23" s="12"/>
      <c r="B23" s="16"/>
      <c r="C23" s="14"/>
      <c r="D23" s="14"/>
      <c r="E23" s="14"/>
      <c r="F23" s="14"/>
      <c r="G23" s="14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15"/>
      <c r="X23" s="12"/>
    </row>
    <row r="24" spans="1:24" s="13" customFormat="1" ht="15" x14ac:dyDescent="0.25">
      <c r="A24" s="12"/>
      <c r="B24" s="16"/>
      <c r="C24" s="14"/>
      <c r="D24" s="14"/>
      <c r="E24" s="14"/>
      <c r="F24" s="14"/>
      <c r="G24" s="14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15"/>
      <c r="X24" s="12"/>
    </row>
    <row r="25" spans="1:24" s="13" customFormat="1" ht="15" x14ac:dyDescent="0.25">
      <c r="A25" s="12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5"/>
      <c r="X25" s="12"/>
    </row>
    <row r="26" spans="1:24" s="13" customFormat="1" ht="15" x14ac:dyDescent="0.25">
      <c r="A26" s="12"/>
      <c r="B26" s="16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5"/>
      <c r="X26" s="12"/>
    </row>
    <row r="27" spans="1:24" s="13" customFormat="1" ht="15" x14ac:dyDescent="0.25">
      <c r="A27" s="12"/>
      <c r="B27" s="16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28"/>
      <c r="O27" s="14"/>
      <c r="P27" s="14"/>
      <c r="Q27" s="14"/>
      <c r="R27" s="14"/>
      <c r="S27" s="14"/>
      <c r="T27" s="14"/>
      <c r="U27" s="14"/>
      <c r="V27" s="14"/>
      <c r="W27" s="15"/>
      <c r="X27" s="12"/>
    </row>
    <row r="28" spans="1:24" s="13" customFormat="1" ht="15" x14ac:dyDescent="0.25">
      <c r="A28" s="12"/>
      <c r="B28" s="16"/>
      <c r="C28" s="14"/>
      <c r="D28" s="14"/>
      <c r="E28" s="14"/>
      <c r="F28" s="14"/>
      <c r="G28" s="14"/>
      <c r="H28" s="29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5"/>
      <c r="X28" s="12"/>
    </row>
    <row r="29" spans="1:24" s="13" customFormat="1" ht="15" x14ac:dyDescent="0.25">
      <c r="A29" s="12"/>
      <c r="B29" s="16"/>
      <c r="C29" s="29"/>
      <c r="D29" s="29"/>
      <c r="E29" s="29"/>
      <c r="F29" s="29"/>
      <c r="G29" s="29"/>
      <c r="H29" s="29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5"/>
      <c r="X29" s="12"/>
    </row>
    <row r="30" spans="1:24" s="13" customFormat="1" ht="15" x14ac:dyDescent="0.25">
      <c r="A30" s="12"/>
      <c r="B30" s="16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29"/>
      <c r="P30" s="14"/>
      <c r="Q30" s="14"/>
      <c r="R30" s="14"/>
      <c r="S30" s="14"/>
      <c r="T30" s="14"/>
      <c r="U30" s="14"/>
      <c r="V30" s="14"/>
      <c r="W30" s="15"/>
      <c r="X30" s="12"/>
    </row>
    <row r="31" spans="1:24" s="13" customFormat="1" ht="15" x14ac:dyDescent="0.25">
      <c r="A31" s="12"/>
      <c r="B31" s="16"/>
      <c r="C31" s="14"/>
      <c r="D31" s="14"/>
      <c r="E31" s="14"/>
      <c r="F31" s="14"/>
      <c r="G31" s="14"/>
      <c r="H31" s="30"/>
      <c r="I31" s="14"/>
      <c r="J31" s="29"/>
      <c r="K31" s="29"/>
      <c r="L31" s="29"/>
      <c r="M31" s="29"/>
      <c r="N31" s="29"/>
      <c r="O31" s="29"/>
      <c r="P31" s="14"/>
      <c r="Q31" s="14"/>
      <c r="R31" s="14"/>
      <c r="S31" s="14"/>
      <c r="T31" s="14"/>
      <c r="U31" s="14"/>
      <c r="V31" s="14"/>
      <c r="W31" s="15"/>
      <c r="X31" s="12"/>
    </row>
    <row r="32" spans="1:24" s="13" customFormat="1" ht="15" x14ac:dyDescent="0.25">
      <c r="A32" s="12"/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5"/>
      <c r="X32" s="12"/>
    </row>
    <row r="33" spans="1:25" s="13" customFormat="1" ht="15" x14ac:dyDescent="0.25">
      <c r="A33" s="12"/>
      <c r="B33" s="16"/>
      <c r="C33" s="14"/>
      <c r="D33" s="14"/>
      <c r="E33" s="14"/>
      <c r="F33" s="14"/>
      <c r="G33" s="14"/>
      <c r="H33" s="14"/>
      <c r="I33" s="14"/>
      <c r="J33" s="31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5"/>
      <c r="X33" s="12"/>
    </row>
    <row r="34" spans="1:25" s="13" customFormat="1" ht="15" x14ac:dyDescent="0.25">
      <c r="A34" s="12"/>
      <c r="B34" s="16"/>
      <c r="C34" s="14"/>
      <c r="D34" s="14"/>
      <c r="E34" s="14"/>
      <c r="F34" s="14"/>
      <c r="G34" s="31"/>
      <c r="H34" s="32"/>
      <c r="I34" s="14"/>
      <c r="J34" s="31"/>
      <c r="K34" s="14"/>
      <c r="L34" s="14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15"/>
      <c r="X34" s="12"/>
    </row>
    <row r="35" spans="1:25" s="13" customFormat="1" ht="41.25" customHeight="1" x14ac:dyDescent="0.25">
      <c r="A35" s="12"/>
      <c r="B35" s="16"/>
      <c r="C35" s="14"/>
      <c r="D35" s="14"/>
      <c r="E35" s="14"/>
      <c r="F35" s="14"/>
      <c r="G35" s="31"/>
      <c r="H35" s="32"/>
      <c r="I35" s="14"/>
      <c r="J35" s="31"/>
      <c r="K35" s="14"/>
      <c r="L35" s="14"/>
      <c r="M35" s="33"/>
      <c r="N35" s="33"/>
      <c r="O35" s="34"/>
      <c r="P35" s="34"/>
      <c r="Q35" s="34"/>
      <c r="R35" s="34"/>
      <c r="S35" s="34"/>
      <c r="T35" s="34"/>
      <c r="U35" s="34"/>
      <c r="V35" s="34"/>
      <c r="W35" s="15"/>
      <c r="X35" s="12"/>
    </row>
    <row r="36" spans="1:25" s="13" customFormat="1" ht="15" x14ac:dyDescent="0.25">
      <c r="A36" s="12"/>
      <c r="B36" s="16"/>
      <c r="C36" s="14"/>
      <c r="D36" s="14"/>
      <c r="E36" s="14"/>
      <c r="F36" s="14"/>
      <c r="G36" s="31"/>
      <c r="H36" s="32"/>
      <c r="I36" s="14"/>
      <c r="J36" s="31"/>
      <c r="K36" s="14"/>
      <c r="L36" s="14"/>
      <c r="M36" s="33"/>
      <c r="N36" s="33"/>
      <c r="O36" s="35"/>
      <c r="P36" s="36"/>
      <c r="Q36" s="36"/>
      <c r="R36" s="36"/>
      <c r="S36" s="36"/>
      <c r="T36" s="36"/>
      <c r="U36" s="36"/>
      <c r="V36" s="36"/>
      <c r="W36" s="15"/>
      <c r="X36" s="12"/>
    </row>
    <row r="37" spans="1:25" s="13" customFormat="1" ht="15" x14ac:dyDescent="0.25">
      <c r="A37" s="12"/>
      <c r="B37" s="16"/>
      <c r="C37" s="14"/>
      <c r="D37" s="14"/>
      <c r="E37" s="14"/>
      <c r="F37" s="14"/>
      <c r="G37" s="31"/>
      <c r="H37" s="14"/>
      <c r="I37" s="14"/>
      <c r="J37" s="31"/>
      <c r="K37" s="14"/>
      <c r="L37" s="14"/>
      <c r="M37" s="33"/>
      <c r="N37" s="33"/>
      <c r="O37" s="35"/>
      <c r="P37" s="36"/>
      <c r="Q37" s="36"/>
      <c r="R37" s="36"/>
      <c r="S37" s="36"/>
      <c r="T37" s="36"/>
      <c r="U37" s="36"/>
      <c r="V37" s="36"/>
      <c r="W37" s="15"/>
      <c r="X37" s="12"/>
    </row>
    <row r="38" spans="1:25" s="13" customFormat="1" ht="28.5" customHeight="1" x14ac:dyDescent="0.25">
      <c r="A38" s="12"/>
      <c r="B38" s="16"/>
      <c r="C38" s="14"/>
      <c r="D38" s="14"/>
      <c r="E38" s="14"/>
      <c r="F38" s="14"/>
      <c r="G38" s="14"/>
      <c r="H38" s="14"/>
      <c r="I38" s="14"/>
      <c r="J38" s="31"/>
      <c r="K38" s="14"/>
      <c r="L38" s="14"/>
      <c r="M38" s="33"/>
      <c r="N38" s="33"/>
      <c r="O38" s="35"/>
      <c r="P38" s="36"/>
      <c r="Q38" s="36"/>
      <c r="R38" s="36"/>
      <c r="S38" s="36"/>
      <c r="T38" s="36"/>
      <c r="U38" s="36"/>
      <c r="V38" s="36"/>
      <c r="W38" s="15"/>
      <c r="X38" s="12"/>
    </row>
    <row r="39" spans="1:25" s="13" customFormat="1" ht="28.5" customHeight="1" x14ac:dyDescent="0.25">
      <c r="A39" s="12"/>
      <c r="B39" s="1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36"/>
      <c r="R39" s="36"/>
      <c r="S39" s="36"/>
      <c r="T39" s="36"/>
      <c r="U39" s="36"/>
      <c r="V39" s="36"/>
      <c r="W39" s="15"/>
      <c r="X39" s="12"/>
    </row>
    <row r="40" spans="1:25" s="13" customFormat="1" ht="14.25" customHeight="1" x14ac:dyDescent="0.25">
      <c r="A40" s="12"/>
      <c r="B40" s="16"/>
      <c r="C40" s="14"/>
      <c r="D40" s="14"/>
      <c r="E40" s="153" t="s">
        <v>139</v>
      </c>
      <c r="F40" s="153"/>
      <c r="G40" s="153"/>
      <c r="H40" s="153"/>
      <c r="I40" s="14"/>
      <c r="J40" s="14"/>
      <c r="K40" s="153" t="s">
        <v>140</v>
      </c>
      <c r="L40" s="153"/>
      <c r="M40" s="153"/>
      <c r="N40" s="153"/>
      <c r="O40" s="14"/>
      <c r="P40" s="14"/>
      <c r="Q40" s="153" t="s">
        <v>141</v>
      </c>
      <c r="R40" s="153"/>
      <c r="S40" s="153"/>
      <c r="T40" s="153"/>
      <c r="U40" s="14"/>
      <c r="V40" s="14"/>
      <c r="W40" s="15"/>
      <c r="X40" s="12"/>
    </row>
    <row r="41" spans="1:25" s="13" customFormat="1" ht="15" customHeight="1" x14ac:dyDescent="0.25">
      <c r="A41" s="12"/>
      <c r="B41" s="16"/>
      <c r="C41" s="14"/>
      <c r="D41" s="14"/>
      <c r="E41" s="153"/>
      <c r="F41" s="153"/>
      <c r="G41" s="153"/>
      <c r="H41" s="153"/>
      <c r="I41" s="14"/>
      <c r="J41" s="14"/>
      <c r="K41" s="153"/>
      <c r="L41" s="153"/>
      <c r="M41" s="153"/>
      <c r="N41" s="153"/>
      <c r="O41" s="14"/>
      <c r="P41" s="14"/>
      <c r="Q41" s="153"/>
      <c r="R41" s="153"/>
      <c r="S41" s="153"/>
      <c r="T41" s="153"/>
      <c r="U41" s="14"/>
      <c r="V41" s="14"/>
      <c r="W41" s="15"/>
      <c r="X41" s="12"/>
      <c r="Y41" s="12"/>
    </row>
    <row r="42" spans="1:25" s="13" customFormat="1" ht="21.75" customHeight="1" x14ac:dyDescent="0.25">
      <c r="A42" s="12"/>
      <c r="B42" s="16"/>
      <c r="C42" s="14"/>
      <c r="D42" s="14"/>
      <c r="E42" s="14"/>
      <c r="F42" s="149" t="s">
        <v>72</v>
      </c>
      <c r="G42" s="149" t="s">
        <v>73</v>
      </c>
      <c r="H42" s="151" t="s">
        <v>84</v>
      </c>
      <c r="I42" s="14"/>
      <c r="J42" s="14"/>
      <c r="K42" s="14"/>
      <c r="L42" s="149" t="s">
        <v>72</v>
      </c>
      <c r="M42" s="149" t="s">
        <v>73</v>
      </c>
      <c r="N42" s="151" t="s">
        <v>84</v>
      </c>
      <c r="O42" s="14"/>
      <c r="P42" s="14"/>
      <c r="Q42" s="14"/>
      <c r="R42" s="149" t="s">
        <v>72</v>
      </c>
      <c r="S42" s="149" t="s">
        <v>73</v>
      </c>
      <c r="T42" s="151" t="s">
        <v>84</v>
      </c>
      <c r="U42" s="14"/>
      <c r="V42" s="14"/>
      <c r="W42" s="15"/>
      <c r="X42" s="12"/>
      <c r="Y42" s="12"/>
    </row>
    <row r="43" spans="1:25" s="13" customFormat="1" ht="15.75" thickBot="1" x14ac:dyDescent="0.3">
      <c r="A43" s="12"/>
      <c r="B43" s="16"/>
      <c r="C43" s="14"/>
      <c r="D43" s="14"/>
      <c r="E43" s="14"/>
      <c r="F43" s="150"/>
      <c r="G43" s="150"/>
      <c r="H43" s="152"/>
      <c r="I43" s="14"/>
      <c r="J43" s="14"/>
      <c r="K43" s="14"/>
      <c r="L43" s="150"/>
      <c r="M43" s="150"/>
      <c r="N43" s="152"/>
      <c r="O43" s="14"/>
      <c r="P43" s="14"/>
      <c r="Q43" s="14"/>
      <c r="R43" s="150"/>
      <c r="S43" s="150"/>
      <c r="T43" s="152"/>
      <c r="U43" s="14"/>
      <c r="V43" s="14"/>
      <c r="W43" s="15"/>
      <c r="X43" s="12"/>
      <c r="Y43" s="12"/>
    </row>
    <row r="44" spans="1:25" s="13" customFormat="1" ht="15" x14ac:dyDescent="0.25">
      <c r="A44" s="12"/>
      <c r="B44" s="16"/>
      <c r="C44" s="14"/>
      <c r="D44" s="14"/>
      <c r="E44" s="38" t="s">
        <v>40</v>
      </c>
      <c r="F44" s="14">
        <f>IFERROR(COUNTIFS(Farmy!$G:$G,"="&amp;E44),"-")</f>
        <v>1</v>
      </c>
      <c r="G44" s="37">
        <f>IFERROR(SUMIFS(Farmy!$H:$H,Farmy!$G:$G,"="&amp;E44),"-")</f>
        <v>50</v>
      </c>
      <c r="H44" s="37">
        <f>IFERROR(G44/F44,"-")</f>
        <v>50</v>
      </c>
      <c r="I44" s="14"/>
      <c r="J44" s="14"/>
      <c r="K44" s="38" t="s">
        <v>40</v>
      </c>
      <c r="L44" s="14">
        <f>IFERROR(COUNTIFS('Małe instalacje'!$G:$G,"="&amp;E44),"-")</f>
        <v>0</v>
      </c>
      <c r="M44" s="37">
        <f>IFERROR(SUMIFS('Małe instalacje'!$H:$H,'Małe instalacje'!$G:$G,"="&amp;E44),"-")</f>
        <v>0</v>
      </c>
      <c r="N44" s="37" t="str">
        <f>IFERROR(M44/L44,"-")</f>
        <v>-</v>
      </c>
      <c r="O44" s="14"/>
      <c r="P44" s="14"/>
      <c r="Q44" s="38" t="s">
        <v>40</v>
      </c>
      <c r="R44" s="14">
        <f>IFERROR(F44+L44,"-")</f>
        <v>1</v>
      </c>
      <c r="S44" s="37">
        <f>IFERROR(G44+M44,"-")</f>
        <v>50</v>
      </c>
      <c r="T44" s="37">
        <f>IFERROR(S44/R44,"-")</f>
        <v>50</v>
      </c>
      <c r="U44" s="14"/>
      <c r="V44" s="14"/>
      <c r="W44" s="15"/>
      <c r="X44" s="12"/>
      <c r="Y44" s="12"/>
    </row>
    <row r="45" spans="1:25" s="13" customFormat="1" ht="15" x14ac:dyDescent="0.25">
      <c r="A45" s="12"/>
      <c r="B45" s="16"/>
      <c r="C45" s="14"/>
      <c r="D45" s="14"/>
      <c r="E45" s="38" t="s">
        <v>48</v>
      </c>
      <c r="F45" s="14">
        <f>IFERROR(COUNTIFS(Farmy!$G:$G,"="&amp;E45),"-")</f>
        <v>0</v>
      </c>
      <c r="G45" s="37">
        <f>IFERROR(SUMIFS(Farmy!$H:$H,Farmy!$G:$G,"="&amp;E45),"-")</f>
        <v>0</v>
      </c>
      <c r="H45" s="37" t="str">
        <f t="shared" ref="H45:H59" si="12">IFERROR(G45/F45,"-")</f>
        <v>-</v>
      </c>
      <c r="I45" s="14"/>
      <c r="J45" s="14"/>
      <c r="K45" s="38" t="s">
        <v>48</v>
      </c>
      <c r="L45" s="14">
        <f>IFERROR(COUNTIFS('Małe instalacje'!$G:$G,"="&amp;E45),"-")</f>
        <v>0</v>
      </c>
      <c r="M45" s="37">
        <f>IFERROR(SUMIFS('Małe instalacje'!$H:$H,'Małe instalacje'!$G:$G,"="&amp;E45),"-")</f>
        <v>0</v>
      </c>
      <c r="N45" s="37" t="str">
        <f t="shared" ref="N45:N59" si="13">IFERROR(M45/L45,"-")</f>
        <v>-</v>
      </c>
      <c r="O45" s="14"/>
      <c r="P45" s="14"/>
      <c r="Q45" s="38" t="s">
        <v>48</v>
      </c>
      <c r="R45" s="14">
        <f t="shared" ref="R45:S59" si="14">IFERROR(F45+L45,"-")</f>
        <v>0</v>
      </c>
      <c r="S45" s="37">
        <f t="shared" si="14"/>
        <v>0</v>
      </c>
      <c r="T45" s="37" t="str">
        <f t="shared" ref="T45:T59" si="15">IFERROR(S45/R45,"-")</f>
        <v>-</v>
      </c>
      <c r="U45" s="14"/>
      <c r="V45" s="14"/>
      <c r="W45" s="15"/>
      <c r="X45" s="12"/>
      <c r="Y45" s="12"/>
    </row>
    <row r="46" spans="1:25" s="13" customFormat="1" ht="15" x14ac:dyDescent="0.25">
      <c r="A46" s="12"/>
      <c r="B46" s="16"/>
      <c r="C46" s="14"/>
      <c r="D46" s="14"/>
      <c r="E46" s="38" t="s">
        <v>16</v>
      </c>
      <c r="F46" s="14">
        <f>IFERROR(COUNTIFS(Farmy!$G:$G,"="&amp;E46),"-")</f>
        <v>1</v>
      </c>
      <c r="G46" s="37">
        <f>IFERROR(SUMIFS(Farmy!$H:$H,Farmy!$G:$G,"="&amp;E46),"-")</f>
        <v>1.65</v>
      </c>
      <c r="H46" s="37">
        <f t="shared" si="12"/>
        <v>1.65</v>
      </c>
      <c r="I46" s="14"/>
      <c r="J46" s="14"/>
      <c r="K46" s="38" t="s">
        <v>16</v>
      </c>
      <c r="L46" s="14">
        <f>IFERROR(COUNTIFS('Małe instalacje'!$G:$G,"="&amp;E46),"-")</f>
        <v>0</v>
      </c>
      <c r="M46" s="37">
        <f>IFERROR(SUMIFS('Małe instalacje'!$H:$H,'Małe instalacje'!$G:$G,"="&amp;E46),"-")</f>
        <v>0</v>
      </c>
      <c r="N46" s="37" t="str">
        <f t="shared" si="13"/>
        <v>-</v>
      </c>
      <c r="O46" s="14"/>
      <c r="P46" s="14"/>
      <c r="Q46" s="38" t="s">
        <v>16</v>
      </c>
      <c r="R46" s="14">
        <f t="shared" si="14"/>
        <v>1</v>
      </c>
      <c r="S46" s="37">
        <f t="shared" si="14"/>
        <v>1.65</v>
      </c>
      <c r="T46" s="37">
        <f t="shared" si="15"/>
        <v>1.65</v>
      </c>
      <c r="U46" s="14"/>
      <c r="V46" s="14"/>
      <c r="W46" s="15"/>
      <c r="X46" s="12"/>
      <c r="Y46" s="12"/>
    </row>
    <row r="47" spans="1:25" s="13" customFormat="1" ht="15" x14ac:dyDescent="0.25">
      <c r="A47" s="12"/>
      <c r="B47" s="16"/>
      <c r="C47" s="14"/>
      <c r="D47" s="14"/>
      <c r="E47" s="38" t="s">
        <v>29</v>
      </c>
      <c r="F47" s="14">
        <f>IFERROR(COUNTIFS(Farmy!$G:$G,"="&amp;E47),"-")</f>
        <v>4</v>
      </c>
      <c r="G47" s="37">
        <f>IFERROR(SUMIFS(Farmy!$H:$H,Farmy!$G:$G,"="&amp;E47),"-")</f>
        <v>6.5</v>
      </c>
      <c r="H47" s="37">
        <f t="shared" si="12"/>
        <v>1.625</v>
      </c>
      <c r="I47" s="14"/>
      <c r="J47" s="14"/>
      <c r="K47" s="38" t="s">
        <v>29</v>
      </c>
      <c r="L47" s="14">
        <f>IFERROR(COUNTIFS('Małe instalacje'!$G:$G,"="&amp;E47),"-")</f>
        <v>6</v>
      </c>
      <c r="M47" s="37">
        <f>IFERROR(SUMIFS('Małe instalacje'!$H:$H,'Małe instalacje'!$G:$G,"="&amp;E47),"-")</f>
        <v>5.1499999999999995</v>
      </c>
      <c r="N47" s="37">
        <f t="shared" si="13"/>
        <v>0.85833333333333328</v>
      </c>
      <c r="O47" s="14"/>
      <c r="P47" s="14"/>
      <c r="Q47" s="38" t="s">
        <v>29</v>
      </c>
      <c r="R47" s="14">
        <f t="shared" si="14"/>
        <v>10</v>
      </c>
      <c r="S47" s="37">
        <f t="shared" si="14"/>
        <v>11.649999999999999</v>
      </c>
      <c r="T47" s="37">
        <f t="shared" si="15"/>
        <v>1.1649999999999998</v>
      </c>
      <c r="U47" s="14"/>
      <c r="V47" s="14"/>
      <c r="W47" s="15"/>
      <c r="X47" s="12"/>
      <c r="Y47" s="12"/>
    </row>
    <row r="48" spans="1:25" s="13" customFormat="1" ht="15" x14ac:dyDescent="0.25">
      <c r="A48" s="12"/>
      <c r="B48" s="16"/>
      <c r="C48" s="14"/>
      <c r="D48" s="14"/>
      <c r="E48" s="38" t="s">
        <v>12</v>
      </c>
      <c r="F48" s="14">
        <f>IFERROR(COUNTIFS(Farmy!$G:$G,"="&amp;E48),"-")</f>
        <v>2</v>
      </c>
      <c r="G48" s="37">
        <f>IFERROR(SUMIFS(Farmy!$H:$H,Farmy!$G:$G,"="&amp;E48),"-")</f>
        <v>65</v>
      </c>
      <c r="H48" s="37">
        <f t="shared" si="12"/>
        <v>32.5</v>
      </c>
      <c r="I48" s="14"/>
      <c r="J48" s="14"/>
      <c r="K48" s="38" t="s">
        <v>12</v>
      </c>
      <c r="L48" s="14">
        <f>IFERROR(COUNTIFS('Małe instalacje'!$G:$G,"="&amp;E48),"-")</f>
        <v>3</v>
      </c>
      <c r="M48" s="37">
        <f>IFERROR(SUMIFS('Małe instalacje'!$H:$H,'Małe instalacje'!$G:$G,"="&amp;E48),"-")</f>
        <v>2.6</v>
      </c>
      <c r="N48" s="37">
        <f t="shared" si="13"/>
        <v>0.8666666666666667</v>
      </c>
      <c r="O48" s="14"/>
      <c r="P48" s="14"/>
      <c r="Q48" s="38" t="s">
        <v>12</v>
      </c>
      <c r="R48" s="14">
        <f t="shared" si="14"/>
        <v>5</v>
      </c>
      <c r="S48" s="37">
        <f t="shared" si="14"/>
        <v>67.599999999999994</v>
      </c>
      <c r="T48" s="37">
        <f t="shared" si="15"/>
        <v>13.52</v>
      </c>
      <c r="U48" s="14"/>
      <c r="V48" s="14"/>
      <c r="W48" s="15"/>
      <c r="X48" s="12"/>
      <c r="Y48" s="12"/>
    </row>
    <row r="49" spans="1:25" s="13" customFormat="1" ht="15" x14ac:dyDescent="0.25">
      <c r="A49" s="12"/>
      <c r="B49" s="16"/>
      <c r="C49" s="14"/>
      <c r="D49" s="14"/>
      <c r="E49" s="38" t="s">
        <v>15</v>
      </c>
      <c r="F49" s="14">
        <f>IFERROR(COUNTIFS(Farmy!$G:$G,"="&amp;E49),"-")</f>
        <v>0</v>
      </c>
      <c r="G49" s="37">
        <f>IFERROR(SUMIFS(Farmy!$H:$H,Farmy!$G:$G,"="&amp;E49),"-")</f>
        <v>0</v>
      </c>
      <c r="H49" s="37" t="str">
        <f t="shared" si="12"/>
        <v>-</v>
      </c>
      <c r="I49" s="14"/>
      <c r="J49" s="14"/>
      <c r="K49" s="38" t="s">
        <v>15</v>
      </c>
      <c r="L49" s="14">
        <f>IFERROR(COUNTIFS('Małe instalacje'!$G:$G,"="&amp;E49),"-")</f>
        <v>0</v>
      </c>
      <c r="M49" s="37">
        <f>IFERROR(SUMIFS('Małe instalacje'!$H:$H,'Małe instalacje'!$G:$G,"="&amp;E49),"-")</f>
        <v>0</v>
      </c>
      <c r="N49" s="37" t="str">
        <f t="shared" si="13"/>
        <v>-</v>
      </c>
      <c r="O49" s="14"/>
      <c r="P49" s="14"/>
      <c r="Q49" s="38" t="s">
        <v>15</v>
      </c>
      <c r="R49" s="14">
        <f t="shared" si="14"/>
        <v>0</v>
      </c>
      <c r="S49" s="37">
        <f t="shared" si="14"/>
        <v>0</v>
      </c>
      <c r="T49" s="37" t="str">
        <f t="shared" si="15"/>
        <v>-</v>
      </c>
      <c r="U49" s="14"/>
      <c r="V49" s="14"/>
      <c r="W49" s="15"/>
      <c r="X49" s="12"/>
      <c r="Y49" s="12"/>
    </row>
    <row r="50" spans="1:25" s="13" customFormat="1" ht="15" x14ac:dyDescent="0.25">
      <c r="A50" s="12"/>
      <c r="B50" s="16"/>
      <c r="C50" s="14"/>
      <c r="D50" s="14"/>
      <c r="E50" s="38" t="s">
        <v>46</v>
      </c>
      <c r="F50" s="14">
        <f>IFERROR(COUNTIFS(Farmy!$G:$G,"="&amp;E50),"-")</f>
        <v>0</v>
      </c>
      <c r="G50" s="37">
        <f>IFERROR(SUMIFS(Farmy!$H:$H,Farmy!$G:$G,"="&amp;E50),"-")</f>
        <v>0</v>
      </c>
      <c r="H50" s="37" t="str">
        <f t="shared" si="12"/>
        <v>-</v>
      </c>
      <c r="I50" s="14"/>
      <c r="J50" s="14"/>
      <c r="K50" s="38" t="s">
        <v>46</v>
      </c>
      <c r="L50" s="14">
        <f>IFERROR(COUNTIFS('Małe instalacje'!$G:$G,"="&amp;E50),"-")</f>
        <v>0</v>
      </c>
      <c r="M50" s="37">
        <f>IFERROR(SUMIFS('Małe instalacje'!$H:$H,'Małe instalacje'!$G:$G,"="&amp;E50),"-")</f>
        <v>0</v>
      </c>
      <c r="N50" s="37" t="str">
        <f t="shared" si="13"/>
        <v>-</v>
      </c>
      <c r="O50" s="14"/>
      <c r="P50" s="14"/>
      <c r="Q50" s="38" t="s">
        <v>46</v>
      </c>
      <c r="R50" s="14">
        <f t="shared" si="14"/>
        <v>0</v>
      </c>
      <c r="S50" s="37">
        <f t="shared" si="14"/>
        <v>0</v>
      </c>
      <c r="T50" s="37" t="str">
        <f t="shared" si="15"/>
        <v>-</v>
      </c>
      <c r="U50" s="14"/>
      <c r="V50" s="14"/>
      <c r="W50" s="15"/>
      <c r="X50" s="12"/>
      <c r="Y50" s="12"/>
    </row>
    <row r="51" spans="1:25" s="13" customFormat="1" ht="15" x14ac:dyDescent="0.25">
      <c r="A51" s="12"/>
      <c r="B51" s="16"/>
      <c r="C51" s="14"/>
      <c r="D51" s="14"/>
      <c r="E51" s="38" t="s">
        <v>18</v>
      </c>
      <c r="F51" s="14">
        <f>IFERROR(COUNTIFS(Farmy!$G:$G,"="&amp;E51),"-")</f>
        <v>0</v>
      </c>
      <c r="G51" s="37">
        <f>IFERROR(SUMIFS(Farmy!$H:$H,Farmy!$G:$G,"="&amp;E51),"-")</f>
        <v>0</v>
      </c>
      <c r="H51" s="37" t="str">
        <f t="shared" si="12"/>
        <v>-</v>
      </c>
      <c r="I51" s="14"/>
      <c r="J51" s="14"/>
      <c r="K51" s="38" t="s">
        <v>18</v>
      </c>
      <c r="L51" s="14">
        <f>IFERROR(COUNTIFS('Małe instalacje'!$G:$G,"="&amp;E51),"-")</f>
        <v>0</v>
      </c>
      <c r="M51" s="37">
        <f>IFERROR(SUMIFS('Małe instalacje'!$H:$H,'Małe instalacje'!$G:$G,"="&amp;E51),"-")</f>
        <v>0</v>
      </c>
      <c r="N51" s="37" t="str">
        <f t="shared" si="13"/>
        <v>-</v>
      </c>
      <c r="O51" s="14"/>
      <c r="P51" s="14"/>
      <c r="Q51" s="38" t="s">
        <v>18</v>
      </c>
      <c r="R51" s="14">
        <f t="shared" si="14"/>
        <v>0</v>
      </c>
      <c r="S51" s="37">
        <f t="shared" si="14"/>
        <v>0</v>
      </c>
      <c r="T51" s="37" t="str">
        <f t="shared" si="15"/>
        <v>-</v>
      </c>
      <c r="U51" s="14"/>
      <c r="V51" s="14"/>
      <c r="W51" s="15"/>
      <c r="X51" s="12"/>
      <c r="Y51" s="12"/>
    </row>
    <row r="52" spans="1:25" s="13" customFormat="1" ht="15" x14ac:dyDescent="0.25">
      <c r="A52" s="12"/>
      <c r="B52" s="16"/>
      <c r="C52" s="14"/>
      <c r="D52" s="14"/>
      <c r="E52" s="38" t="s">
        <v>22</v>
      </c>
      <c r="F52" s="14">
        <f>IFERROR(COUNTIFS(Farmy!$G:$G,"="&amp;E52),"-")</f>
        <v>2</v>
      </c>
      <c r="G52" s="37">
        <f>IFERROR(SUMIFS(Farmy!$H:$H,Farmy!$G:$G,"="&amp;E52),"-")</f>
        <v>3.8</v>
      </c>
      <c r="H52" s="37">
        <f t="shared" si="12"/>
        <v>1.9</v>
      </c>
      <c r="I52" s="14"/>
      <c r="J52" s="14"/>
      <c r="K52" s="38" t="s">
        <v>22</v>
      </c>
      <c r="L52" s="14">
        <f>IFERROR(COUNTIFS('Małe instalacje'!$G:$G,"="&amp;E52),"-")</f>
        <v>0</v>
      </c>
      <c r="M52" s="37">
        <f>IFERROR(SUMIFS('Małe instalacje'!$H:$H,'Małe instalacje'!$G:$G,"="&amp;E52),"-")</f>
        <v>0</v>
      </c>
      <c r="N52" s="37" t="str">
        <f t="shared" si="13"/>
        <v>-</v>
      </c>
      <c r="O52" s="14"/>
      <c r="P52" s="14"/>
      <c r="Q52" s="38" t="s">
        <v>22</v>
      </c>
      <c r="R52" s="14">
        <f t="shared" si="14"/>
        <v>2</v>
      </c>
      <c r="S52" s="37">
        <f t="shared" si="14"/>
        <v>3.8</v>
      </c>
      <c r="T52" s="37">
        <f t="shared" si="15"/>
        <v>1.9</v>
      </c>
      <c r="U52" s="14"/>
      <c r="V52" s="14"/>
      <c r="W52" s="15"/>
      <c r="X52" s="12"/>
      <c r="Y52" s="12"/>
    </row>
    <row r="53" spans="1:25" s="13" customFormat="1" ht="15" x14ac:dyDescent="0.25">
      <c r="A53" s="12"/>
      <c r="B53" s="16"/>
      <c r="C53" s="14"/>
      <c r="D53" s="14"/>
      <c r="E53" s="38" t="s">
        <v>11</v>
      </c>
      <c r="F53" s="14">
        <f>IFERROR(COUNTIFS(Farmy!$G:$G,"="&amp;E53),"-")</f>
        <v>0</v>
      </c>
      <c r="G53" s="37">
        <f>IFERROR(SUMIFS(Farmy!$H:$H,Farmy!$G:$G,"="&amp;E53),"-")</f>
        <v>0</v>
      </c>
      <c r="H53" s="37" t="str">
        <f t="shared" si="12"/>
        <v>-</v>
      </c>
      <c r="I53" s="14"/>
      <c r="J53" s="14"/>
      <c r="K53" s="38" t="s">
        <v>11</v>
      </c>
      <c r="L53" s="14">
        <f>IFERROR(COUNTIFS('Małe instalacje'!$G:$G,"="&amp;E53),"-")</f>
        <v>0</v>
      </c>
      <c r="M53" s="37">
        <f>IFERROR(SUMIFS('Małe instalacje'!$H:$H,'Małe instalacje'!$G:$G,"="&amp;E53),"-")</f>
        <v>0</v>
      </c>
      <c r="N53" s="37" t="str">
        <f t="shared" si="13"/>
        <v>-</v>
      </c>
      <c r="O53" s="14"/>
      <c r="P53" s="14"/>
      <c r="Q53" s="38" t="s">
        <v>11</v>
      </c>
      <c r="R53" s="14">
        <f t="shared" si="14"/>
        <v>0</v>
      </c>
      <c r="S53" s="37">
        <f t="shared" si="14"/>
        <v>0</v>
      </c>
      <c r="T53" s="37" t="str">
        <f t="shared" si="15"/>
        <v>-</v>
      </c>
      <c r="U53" s="14"/>
      <c r="V53" s="14"/>
      <c r="W53" s="15"/>
      <c r="X53" s="12"/>
      <c r="Y53" s="12"/>
    </row>
    <row r="54" spans="1:25" s="13" customFormat="1" ht="15" x14ac:dyDescent="0.25">
      <c r="A54" s="12"/>
      <c r="B54" s="16"/>
      <c r="C54" s="14"/>
      <c r="D54" s="14"/>
      <c r="E54" s="38" t="s">
        <v>23</v>
      </c>
      <c r="F54" s="14">
        <f>IFERROR(COUNTIFS(Farmy!$G:$G,"="&amp;E54),"-")</f>
        <v>0</v>
      </c>
      <c r="G54" s="37">
        <f>IFERROR(SUMIFS(Farmy!$H:$H,Farmy!$G:$G,"="&amp;E54),"-")</f>
        <v>0</v>
      </c>
      <c r="H54" s="37" t="str">
        <f t="shared" si="12"/>
        <v>-</v>
      </c>
      <c r="I54" s="14"/>
      <c r="J54" s="14"/>
      <c r="K54" s="38" t="s">
        <v>23</v>
      </c>
      <c r="L54" s="14">
        <f>IFERROR(COUNTIFS('Małe instalacje'!$G:$G,"="&amp;E54),"-")</f>
        <v>1</v>
      </c>
      <c r="M54" s="37">
        <f>IFERROR(SUMIFS('Małe instalacje'!$H:$H,'Małe instalacje'!$G:$G,"="&amp;E54),"-")</f>
        <v>0.15</v>
      </c>
      <c r="N54" s="37">
        <f t="shared" si="13"/>
        <v>0.15</v>
      </c>
      <c r="O54" s="14"/>
      <c r="P54" s="14"/>
      <c r="Q54" s="38" t="s">
        <v>23</v>
      </c>
      <c r="R54" s="14">
        <f t="shared" si="14"/>
        <v>1</v>
      </c>
      <c r="S54" s="37">
        <f t="shared" si="14"/>
        <v>0.15</v>
      </c>
      <c r="T54" s="37">
        <f t="shared" si="15"/>
        <v>0.15</v>
      </c>
      <c r="U54" s="14"/>
      <c r="V54" s="14"/>
      <c r="W54" s="15"/>
      <c r="X54" s="12"/>
      <c r="Y54" s="12"/>
    </row>
    <row r="55" spans="1:25" s="13" customFormat="1" ht="15" x14ac:dyDescent="0.25">
      <c r="A55" s="12"/>
      <c r="B55" s="16"/>
      <c r="C55" s="14"/>
      <c r="D55" s="14"/>
      <c r="E55" s="38" t="s">
        <v>13</v>
      </c>
      <c r="F55" s="14">
        <f>IFERROR(COUNTIFS(Farmy!$G:$G,"="&amp;E55),"-")</f>
        <v>0</v>
      </c>
      <c r="G55" s="37">
        <f>IFERROR(SUMIFS(Farmy!$H:$H,Farmy!$G:$G,"="&amp;E55),"-")</f>
        <v>0</v>
      </c>
      <c r="H55" s="37" t="str">
        <f t="shared" si="12"/>
        <v>-</v>
      </c>
      <c r="I55" s="14"/>
      <c r="J55" s="14"/>
      <c r="K55" s="38" t="s">
        <v>13</v>
      </c>
      <c r="L55" s="14">
        <f>IFERROR(COUNTIFS('Małe instalacje'!$G:$G,"="&amp;E55),"-")</f>
        <v>0</v>
      </c>
      <c r="M55" s="37">
        <f>IFERROR(SUMIFS('Małe instalacje'!$H:$H,'Małe instalacje'!$G:$G,"="&amp;E55),"-")</f>
        <v>0</v>
      </c>
      <c r="N55" s="37" t="str">
        <f t="shared" si="13"/>
        <v>-</v>
      </c>
      <c r="O55" s="14"/>
      <c r="P55" s="14"/>
      <c r="Q55" s="38" t="s">
        <v>13</v>
      </c>
      <c r="R55" s="14">
        <f t="shared" si="14"/>
        <v>0</v>
      </c>
      <c r="S55" s="37">
        <f t="shared" si="14"/>
        <v>0</v>
      </c>
      <c r="T55" s="37" t="str">
        <f t="shared" si="15"/>
        <v>-</v>
      </c>
      <c r="U55" s="14"/>
      <c r="V55" s="14"/>
      <c r="W55" s="15"/>
      <c r="X55" s="12"/>
      <c r="Y55" s="12"/>
    </row>
    <row r="56" spans="1:25" s="13" customFormat="1" ht="15" x14ac:dyDescent="0.25">
      <c r="A56" s="12"/>
      <c r="B56" s="16"/>
      <c r="C56" s="14"/>
      <c r="D56" s="14"/>
      <c r="E56" s="38" t="s">
        <v>19</v>
      </c>
      <c r="F56" s="14">
        <f>IFERROR(COUNTIFS(Farmy!$G:$G,"="&amp;E56),"-")</f>
        <v>0</v>
      </c>
      <c r="G56" s="37">
        <f>IFERROR(SUMIFS(Farmy!$H:$H,Farmy!$G:$G,"="&amp;E56),"-")</f>
        <v>0</v>
      </c>
      <c r="H56" s="37" t="str">
        <f t="shared" si="12"/>
        <v>-</v>
      </c>
      <c r="I56" s="14"/>
      <c r="J56" s="14"/>
      <c r="K56" s="38" t="s">
        <v>19</v>
      </c>
      <c r="L56" s="14">
        <f>IFERROR(COUNTIFS('Małe instalacje'!$G:$G,"="&amp;E56),"-")</f>
        <v>0</v>
      </c>
      <c r="M56" s="37">
        <f>IFERROR(SUMIFS('Małe instalacje'!$H:$H,'Małe instalacje'!$G:$G,"="&amp;E56),"-")</f>
        <v>0</v>
      </c>
      <c r="N56" s="37" t="str">
        <f t="shared" si="13"/>
        <v>-</v>
      </c>
      <c r="O56" s="14"/>
      <c r="P56" s="14"/>
      <c r="Q56" s="38" t="s">
        <v>19</v>
      </c>
      <c r="R56" s="14">
        <f t="shared" si="14"/>
        <v>0</v>
      </c>
      <c r="S56" s="37">
        <f t="shared" si="14"/>
        <v>0</v>
      </c>
      <c r="T56" s="37" t="str">
        <f t="shared" si="15"/>
        <v>-</v>
      </c>
      <c r="U56" s="14"/>
      <c r="V56" s="14"/>
      <c r="W56" s="15"/>
      <c r="X56" s="12"/>
      <c r="Y56" s="12"/>
    </row>
    <row r="57" spans="1:25" s="13" customFormat="1" ht="15" x14ac:dyDescent="0.25">
      <c r="A57" s="12"/>
      <c r="B57" s="16"/>
      <c r="C57" s="14"/>
      <c r="D57" s="14"/>
      <c r="E57" s="38" t="s">
        <v>17</v>
      </c>
      <c r="F57" s="14">
        <f>IFERROR(COUNTIFS(Farmy!$G:$G,"="&amp;E57),"-")</f>
        <v>0</v>
      </c>
      <c r="G57" s="37">
        <f>IFERROR(SUMIFS(Farmy!$H:$H,Farmy!$G:$G,"="&amp;E57),"-")</f>
        <v>0</v>
      </c>
      <c r="H57" s="37" t="str">
        <f t="shared" si="12"/>
        <v>-</v>
      </c>
      <c r="I57" s="14"/>
      <c r="J57" s="14"/>
      <c r="K57" s="38" t="s">
        <v>17</v>
      </c>
      <c r="L57" s="14">
        <f>IFERROR(COUNTIFS('Małe instalacje'!$G:$G,"="&amp;E57),"-")</f>
        <v>0</v>
      </c>
      <c r="M57" s="37">
        <f>IFERROR(SUMIFS('Małe instalacje'!$H:$H,'Małe instalacje'!$G:$G,"="&amp;E57),"-")</f>
        <v>0</v>
      </c>
      <c r="N57" s="37" t="str">
        <f t="shared" si="13"/>
        <v>-</v>
      </c>
      <c r="O57" s="14"/>
      <c r="P57" s="14"/>
      <c r="Q57" s="38" t="s">
        <v>17</v>
      </c>
      <c r="R57" s="14">
        <f t="shared" si="14"/>
        <v>0</v>
      </c>
      <c r="S57" s="37">
        <f t="shared" si="14"/>
        <v>0</v>
      </c>
      <c r="T57" s="37" t="str">
        <f t="shared" si="15"/>
        <v>-</v>
      </c>
      <c r="U57" s="14"/>
      <c r="V57" s="14"/>
      <c r="W57" s="15"/>
      <c r="X57" s="12"/>
      <c r="Y57" s="12"/>
    </row>
    <row r="58" spans="1:25" s="13" customFormat="1" ht="15" x14ac:dyDescent="0.25">
      <c r="A58" s="12"/>
      <c r="B58" s="16"/>
      <c r="C58" s="14"/>
      <c r="D58" s="14"/>
      <c r="E58" s="38" t="s">
        <v>51</v>
      </c>
      <c r="F58" s="14">
        <f>IFERROR(COUNTIFS(Farmy!$G:$G,"="&amp;E58),"-")</f>
        <v>0</v>
      </c>
      <c r="G58" s="37">
        <f>IFERROR(SUMIFS(Farmy!$H:$H,Farmy!$G:$G,"="&amp;E58),"-")</f>
        <v>0</v>
      </c>
      <c r="H58" s="37" t="str">
        <f t="shared" si="12"/>
        <v>-</v>
      </c>
      <c r="I58" s="14"/>
      <c r="J58" s="14"/>
      <c r="K58" s="38" t="s">
        <v>51</v>
      </c>
      <c r="L58" s="14">
        <f>IFERROR(COUNTIFS('Małe instalacje'!$G:$G,"="&amp;E58),"-")</f>
        <v>0</v>
      </c>
      <c r="M58" s="37">
        <f>IFERROR(SUMIFS('Małe instalacje'!$H:$H,'Małe instalacje'!$G:$G,"="&amp;E58),"-")</f>
        <v>0</v>
      </c>
      <c r="N58" s="37" t="str">
        <f t="shared" si="13"/>
        <v>-</v>
      </c>
      <c r="O58" s="14"/>
      <c r="P58" s="14"/>
      <c r="Q58" s="38" t="s">
        <v>51</v>
      </c>
      <c r="R58" s="14">
        <f t="shared" si="14"/>
        <v>0</v>
      </c>
      <c r="S58" s="37">
        <f t="shared" si="14"/>
        <v>0</v>
      </c>
      <c r="T58" s="37" t="str">
        <f t="shared" si="15"/>
        <v>-</v>
      </c>
      <c r="U58" s="14"/>
      <c r="V58" s="14"/>
      <c r="W58" s="15"/>
      <c r="X58" s="12"/>
      <c r="Y58" s="12"/>
    </row>
    <row r="59" spans="1:25" s="13" customFormat="1" ht="15" x14ac:dyDescent="0.25">
      <c r="A59" s="12"/>
      <c r="B59" s="16"/>
      <c r="C59" s="14"/>
      <c r="D59" s="14"/>
      <c r="E59" s="38" t="s">
        <v>20</v>
      </c>
      <c r="F59" s="14">
        <f>IFERROR(COUNTIFS(Farmy!$G:$G,"="&amp;E59),"-")</f>
        <v>0</v>
      </c>
      <c r="G59" s="37">
        <f>IFERROR(SUMIFS(Farmy!$H:$H,Farmy!$G:$G,"="&amp;E59),"-")</f>
        <v>0</v>
      </c>
      <c r="H59" s="37" t="str">
        <f t="shared" si="12"/>
        <v>-</v>
      </c>
      <c r="I59" s="14"/>
      <c r="J59" s="14"/>
      <c r="K59" s="38" t="s">
        <v>20</v>
      </c>
      <c r="L59" s="14">
        <f>IFERROR(COUNTIFS('Małe instalacje'!$G:$G,"="&amp;E59),"-")</f>
        <v>0</v>
      </c>
      <c r="M59" s="37">
        <f>IFERROR(SUMIFS('Małe instalacje'!$H:$H,'Małe instalacje'!$G:$G,"="&amp;E59),"-")</f>
        <v>0</v>
      </c>
      <c r="N59" s="37" t="str">
        <f t="shared" si="13"/>
        <v>-</v>
      </c>
      <c r="O59" s="14"/>
      <c r="P59" s="14"/>
      <c r="Q59" s="38" t="s">
        <v>20</v>
      </c>
      <c r="R59" s="14">
        <f t="shared" si="14"/>
        <v>0</v>
      </c>
      <c r="S59" s="37">
        <f t="shared" si="14"/>
        <v>0</v>
      </c>
      <c r="T59" s="37" t="str">
        <f t="shared" si="15"/>
        <v>-</v>
      </c>
      <c r="U59" s="14"/>
      <c r="V59" s="14"/>
      <c r="W59" s="15"/>
      <c r="X59" s="12"/>
      <c r="Y59" s="12"/>
    </row>
    <row r="60" spans="1:25" s="13" customFormat="1" ht="15" x14ac:dyDescent="0.25">
      <c r="A60" s="12"/>
      <c r="B60" s="16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5"/>
      <c r="X60" s="12"/>
      <c r="Y60" s="12"/>
    </row>
    <row r="61" spans="1:25" s="13" customFormat="1" ht="15" x14ac:dyDescent="0.25">
      <c r="A61" s="12"/>
      <c r="B61" s="16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5"/>
      <c r="X61" s="12"/>
    </row>
    <row r="62" spans="1:25" s="13" customFormat="1" ht="15" x14ac:dyDescent="0.25">
      <c r="A62" s="12"/>
      <c r="B62" s="16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5"/>
      <c r="X62" s="12"/>
    </row>
    <row r="63" spans="1:25" s="13" customFormat="1" ht="15" x14ac:dyDescent="0.25">
      <c r="A63" s="12"/>
      <c r="B63" s="16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5"/>
      <c r="X63" s="12"/>
    </row>
    <row r="64" spans="1:25" s="13" customFormat="1" ht="15" x14ac:dyDescent="0.25">
      <c r="A64" s="12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5"/>
      <c r="X64" s="12"/>
    </row>
    <row r="65" spans="1:24" s="13" customFormat="1" ht="15" x14ac:dyDescent="0.25">
      <c r="A65" s="12"/>
      <c r="B65" s="16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5"/>
      <c r="X65" s="12"/>
    </row>
    <row r="66" spans="1:24" s="13" customFormat="1" ht="15" x14ac:dyDescent="0.25">
      <c r="A66" s="12"/>
      <c r="B66" s="16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5"/>
      <c r="X66" s="12"/>
    </row>
    <row r="67" spans="1:24" s="13" customFormat="1" ht="15" x14ac:dyDescent="0.25">
      <c r="A67" s="12"/>
      <c r="B67" s="16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5"/>
      <c r="X67" s="12"/>
    </row>
    <row r="68" spans="1:24" s="13" customFormat="1" ht="15" x14ac:dyDescent="0.25">
      <c r="A68" s="12"/>
      <c r="B68" s="16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2"/>
    </row>
    <row r="69" spans="1:24" s="13" customFormat="1" ht="15" x14ac:dyDescent="0.25">
      <c r="A69" s="12"/>
      <c r="B69" s="16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2"/>
    </row>
    <row r="70" spans="1:24" s="13" customFormat="1" ht="15" x14ac:dyDescent="0.25">
      <c r="A70" s="12"/>
      <c r="B70" s="16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2"/>
    </row>
    <row r="71" spans="1:24" s="13" customFormat="1" ht="15" x14ac:dyDescent="0.25">
      <c r="A71" s="12"/>
      <c r="B71" s="16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2"/>
    </row>
    <row r="72" spans="1:24" s="13" customFormat="1" ht="15" x14ac:dyDescent="0.25">
      <c r="A72" s="12"/>
      <c r="B72" s="16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2"/>
    </row>
    <row r="73" spans="1:24" s="13" customFormat="1" ht="15" x14ac:dyDescent="0.25">
      <c r="A73" s="12"/>
      <c r="B73" s="16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2"/>
    </row>
    <row r="74" spans="1:24" s="13" customFormat="1" ht="15" x14ac:dyDescent="0.25">
      <c r="A74" s="12"/>
      <c r="B74" s="16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2"/>
    </row>
    <row r="75" spans="1:24" s="13" customFormat="1" ht="15" x14ac:dyDescent="0.25">
      <c r="A75" s="12"/>
      <c r="B75" s="16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2"/>
    </row>
    <row r="76" spans="1:24" s="13" customFormat="1" ht="15" x14ac:dyDescent="0.25">
      <c r="A76" s="12"/>
      <c r="B76" s="16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2"/>
    </row>
    <row r="77" spans="1:24" s="13" customFormat="1" ht="15" x14ac:dyDescent="0.25">
      <c r="A77" s="12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2"/>
    </row>
    <row r="78" spans="1:24" s="13" customFormat="1" ht="18.75" x14ac:dyDescent="0.25">
      <c r="A78" s="12"/>
      <c r="B78" s="16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39"/>
      <c r="O78" s="14"/>
      <c r="P78" s="14"/>
      <c r="Q78" s="14"/>
      <c r="R78" s="14"/>
      <c r="S78" s="14"/>
      <c r="T78" s="14"/>
      <c r="U78" s="14"/>
      <c r="V78" s="14"/>
      <c r="W78" s="15"/>
      <c r="X78" s="12"/>
    </row>
    <row r="79" spans="1:24" s="13" customFormat="1" ht="15" x14ac:dyDescent="0.25">
      <c r="A79" s="12"/>
      <c r="B79" s="16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2"/>
    </row>
    <row r="80" spans="1:24" s="13" customFormat="1" ht="15" x14ac:dyDescent="0.25">
      <c r="A80" s="12"/>
      <c r="B80" s="16"/>
      <c r="C80" s="14"/>
      <c r="D80" s="14"/>
      <c r="E80" s="14"/>
      <c r="F80" s="14"/>
      <c r="G80" s="14"/>
      <c r="H80" s="14"/>
      <c r="I80" s="42"/>
      <c r="J80" s="43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2"/>
    </row>
    <row r="81" spans="1:26" s="13" customFormat="1" ht="15" x14ac:dyDescent="0.25">
      <c r="A81" s="12"/>
      <c r="B81" s="16"/>
      <c r="C81" s="14"/>
      <c r="D81" s="14"/>
      <c r="E81" s="14"/>
      <c r="F81" s="14"/>
      <c r="G81" s="14"/>
      <c r="H81" s="14"/>
      <c r="I81" s="33"/>
      <c r="J81" s="40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44"/>
      <c r="Y81" s="45"/>
    </row>
    <row r="82" spans="1:26" s="13" customFormat="1" ht="15" x14ac:dyDescent="0.25">
      <c r="A82" s="12"/>
      <c r="B82" s="16"/>
      <c r="C82" s="14"/>
      <c r="D82" s="14"/>
      <c r="E82" s="14"/>
      <c r="F82" s="14"/>
      <c r="G82" s="14"/>
      <c r="H82" s="14"/>
      <c r="I82" s="33"/>
      <c r="J82" s="35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44"/>
      <c r="Y82" s="45"/>
    </row>
    <row r="83" spans="1:26" s="13" customFormat="1" ht="21" customHeight="1" x14ac:dyDescent="0.25">
      <c r="A83" s="12"/>
      <c r="B83" s="16"/>
      <c r="C83" s="14"/>
      <c r="D83" s="14"/>
      <c r="E83" s="14"/>
      <c r="F83" s="14"/>
      <c r="G83" s="14"/>
      <c r="H83" s="14"/>
      <c r="I83" s="33"/>
      <c r="J83" s="40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44"/>
      <c r="Y83" s="45"/>
    </row>
    <row r="84" spans="1:26" s="13" customFormat="1" ht="21" customHeight="1" x14ac:dyDescent="0.25">
      <c r="A84" s="12"/>
      <c r="B84" s="16"/>
      <c r="C84" s="14"/>
      <c r="D84" s="14"/>
      <c r="E84" s="14"/>
      <c r="F84" s="14"/>
      <c r="G84" s="14"/>
      <c r="H84" s="14"/>
      <c r="I84" s="33"/>
      <c r="J84" s="35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44"/>
      <c r="Y84" s="45"/>
    </row>
    <row r="85" spans="1:26" s="13" customFormat="1" ht="21" customHeight="1" x14ac:dyDescent="0.25">
      <c r="A85" s="12"/>
      <c r="B85" s="16"/>
      <c r="C85" s="14"/>
      <c r="D85" s="14"/>
      <c r="E85" s="14"/>
      <c r="F85" s="14"/>
      <c r="G85" s="14"/>
      <c r="H85" s="14"/>
      <c r="I85" s="33"/>
      <c r="J85" s="40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44"/>
      <c r="Y85" s="45"/>
    </row>
    <row r="86" spans="1:26" s="13" customFormat="1" ht="21" customHeight="1" x14ac:dyDescent="0.25">
      <c r="A86" s="12"/>
      <c r="B86" s="16"/>
      <c r="C86" s="14"/>
      <c r="D86" s="14"/>
      <c r="E86" s="14"/>
      <c r="F86" s="14"/>
      <c r="G86" s="14"/>
      <c r="H86" s="14"/>
      <c r="I86" s="33"/>
      <c r="J86" s="35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44"/>
      <c r="Y86" s="45"/>
    </row>
    <row r="87" spans="1:26" s="13" customFormat="1" ht="19.5" customHeight="1" x14ac:dyDescent="0.25">
      <c r="A87" s="12"/>
      <c r="B87" s="16"/>
      <c r="C87" s="14"/>
      <c r="D87" s="14"/>
      <c r="E87" s="14"/>
      <c r="F87" s="14"/>
      <c r="G87" s="14"/>
      <c r="H87" s="14"/>
      <c r="I87" s="33"/>
      <c r="J87" s="40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44"/>
      <c r="Y87" s="45"/>
    </row>
    <row r="88" spans="1:26" s="13" customFormat="1" ht="19.5" customHeight="1" x14ac:dyDescent="0.25">
      <c r="A88" s="12"/>
      <c r="B88" s="16"/>
      <c r="C88" s="14"/>
      <c r="D88" s="14"/>
      <c r="E88" s="14"/>
      <c r="F88" s="14"/>
      <c r="G88" s="14"/>
      <c r="H88" s="14"/>
      <c r="I88" s="33"/>
      <c r="J88" s="35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44"/>
      <c r="Y88" s="45"/>
    </row>
    <row r="89" spans="1:26" s="13" customFormat="1" ht="19.5" customHeight="1" x14ac:dyDescent="0.25">
      <c r="A89" s="12"/>
      <c r="B89" s="16"/>
      <c r="C89" s="14"/>
      <c r="D89" s="14"/>
      <c r="E89" s="14"/>
      <c r="F89" s="14"/>
      <c r="G89" s="14"/>
      <c r="H89" s="14"/>
      <c r="I89" s="33"/>
      <c r="J89" s="40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44"/>
      <c r="Y89" s="45"/>
    </row>
    <row r="90" spans="1:26" s="13" customFormat="1" ht="19.5" customHeight="1" x14ac:dyDescent="0.25">
      <c r="A90" s="12"/>
      <c r="B90" s="16"/>
      <c r="C90" s="14"/>
      <c r="D90" s="14"/>
      <c r="E90" s="14"/>
      <c r="F90" s="14"/>
      <c r="G90" s="14"/>
      <c r="H90" s="14"/>
      <c r="I90" s="33"/>
      <c r="J90" s="35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5"/>
      <c r="X90" s="44"/>
      <c r="Y90" s="45"/>
    </row>
    <row r="91" spans="1:26" s="13" customFormat="1" ht="15" x14ac:dyDescent="0.25">
      <c r="A91" s="12"/>
      <c r="B91" s="16"/>
      <c r="C91" s="14"/>
      <c r="D91" s="14"/>
      <c r="E91" s="14"/>
      <c r="F91" s="14"/>
      <c r="G91" s="14"/>
      <c r="H91" s="14"/>
      <c r="I91" s="33"/>
      <c r="J91" s="40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5"/>
      <c r="X91" s="44"/>
      <c r="Y91" s="45"/>
    </row>
    <row r="92" spans="1:26" s="13" customFormat="1" ht="15" x14ac:dyDescent="0.25">
      <c r="A92" s="12"/>
      <c r="B92" s="16"/>
      <c r="C92" s="14"/>
      <c r="D92" s="14"/>
      <c r="E92" s="14"/>
      <c r="F92" s="14"/>
      <c r="G92" s="14"/>
      <c r="H92" s="14"/>
      <c r="I92" s="33"/>
      <c r="J92" s="35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5"/>
      <c r="X92" s="44"/>
      <c r="Y92" s="45"/>
    </row>
    <row r="93" spans="1:26" s="13" customFormat="1" ht="15" x14ac:dyDescent="0.25">
      <c r="A93" s="12"/>
      <c r="B93" s="16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5"/>
      <c r="X93" s="44"/>
      <c r="Y93" s="45"/>
    </row>
    <row r="94" spans="1:26" s="13" customFormat="1" ht="15" x14ac:dyDescent="0.25">
      <c r="A94" s="12"/>
      <c r="B94" s="16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5"/>
      <c r="X94" s="44"/>
      <c r="Y94" s="45"/>
    </row>
    <row r="95" spans="1:26" s="13" customFormat="1" ht="15" x14ac:dyDescent="0.25">
      <c r="A95" s="12"/>
      <c r="B95" s="16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5"/>
      <c r="X95" s="44"/>
      <c r="Y95" s="45"/>
    </row>
    <row r="96" spans="1:26" s="13" customFormat="1" ht="15" x14ac:dyDescent="0.25">
      <c r="A96" s="12"/>
      <c r="B96" s="16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5"/>
      <c r="X96" s="44"/>
      <c r="Y96" s="45"/>
      <c r="Z96" s="45"/>
    </row>
    <row r="97" spans="1:26" s="13" customFormat="1" ht="15" x14ac:dyDescent="0.25">
      <c r="A97" s="12"/>
      <c r="B97" s="16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5"/>
      <c r="X97" s="44"/>
      <c r="Y97" s="45"/>
    </row>
    <row r="98" spans="1:26" s="13" customFormat="1" ht="15" x14ac:dyDescent="0.25">
      <c r="A98" s="12"/>
      <c r="B98" s="16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5"/>
      <c r="X98" s="44"/>
      <c r="Y98" s="45"/>
    </row>
    <row r="99" spans="1:26" s="13" customFormat="1" ht="15" x14ac:dyDescent="0.25">
      <c r="A99" s="12"/>
      <c r="B99" s="16"/>
      <c r="C99" s="14"/>
      <c r="D99" s="14"/>
      <c r="E99" s="14"/>
      <c r="F99" s="14"/>
      <c r="G99" s="14"/>
      <c r="H99" s="14"/>
      <c r="I99" s="60">
        <v>0</v>
      </c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5"/>
      <c r="X99" s="44"/>
      <c r="Y99" s="45"/>
    </row>
    <row r="100" spans="1:26" s="13" customFormat="1" ht="15" x14ac:dyDescent="0.25">
      <c r="A100" s="12"/>
      <c r="B100" s="16"/>
      <c r="C100" s="14"/>
      <c r="D100" s="14"/>
      <c r="E100" s="14"/>
      <c r="F100" s="14"/>
      <c r="G100" s="14"/>
      <c r="H100" s="14"/>
      <c r="I100" s="60">
        <v>0</v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5"/>
      <c r="X100" s="44"/>
      <c r="Y100" s="45"/>
    </row>
    <row r="101" spans="1:26" s="13" customFormat="1" ht="15" x14ac:dyDescent="0.25">
      <c r="A101" s="12"/>
      <c r="B101" s="16"/>
      <c r="C101" s="14"/>
      <c r="D101" s="14"/>
      <c r="E101" s="14"/>
      <c r="F101" s="14"/>
      <c r="G101" s="14"/>
      <c r="H101" s="14"/>
      <c r="I101" s="60">
        <v>0</v>
      </c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5"/>
      <c r="X101" s="44"/>
      <c r="Y101" s="45"/>
    </row>
    <row r="102" spans="1:26" s="13" customFormat="1" ht="15" customHeight="1" x14ac:dyDescent="0.25">
      <c r="A102" s="12"/>
      <c r="B102" s="16"/>
      <c r="C102" s="14"/>
      <c r="D102" s="14"/>
      <c r="E102" s="60">
        <v>0</v>
      </c>
      <c r="F102" s="60">
        <v>0.5</v>
      </c>
      <c r="G102" s="14"/>
      <c r="H102" s="14"/>
      <c r="I102" s="60"/>
      <c r="J102" s="60">
        <v>0.5</v>
      </c>
      <c r="K102" s="60">
        <v>1</v>
      </c>
      <c r="L102" s="60">
        <v>5</v>
      </c>
      <c r="M102" s="60">
        <v>10</v>
      </c>
      <c r="N102" s="60">
        <v>30</v>
      </c>
      <c r="O102" s="60">
        <v>5</v>
      </c>
      <c r="P102" s="60">
        <v>10</v>
      </c>
      <c r="Q102" s="60">
        <v>0</v>
      </c>
      <c r="R102" s="60">
        <v>0.5</v>
      </c>
      <c r="S102" s="60">
        <v>1</v>
      </c>
      <c r="T102" s="60">
        <v>5</v>
      </c>
      <c r="U102" s="60">
        <v>10</v>
      </c>
      <c r="V102" s="60">
        <v>30</v>
      </c>
      <c r="W102" s="15"/>
      <c r="X102" s="44"/>
      <c r="Y102" s="45"/>
    </row>
    <row r="103" spans="1:26" s="13" customFormat="1" ht="15" x14ac:dyDescent="0.25">
      <c r="A103" s="12"/>
      <c r="B103" s="16"/>
      <c r="C103" s="14"/>
      <c r="D103" s="14"/>
      <c r="E103" s="60">
        <v>0.5</v>
      </c>
      <c r="F103" s="60">
        <v>1</v>
      </c>
      <c r="G103" s="14"/>
      <c r="H103" s="14"/>
      <c r="I103" s="60"/>
      <c r="J103" s="60">
        <v>1</v>
      </c>
      <c r="K103" s="60">
        <v>5</v>
      </c>
      <c r="L103" s="60">
        <v>10</v>
      </c>
      <c r="M103" s="60">
        <v>30</v>
      </c>
      <c r="N103" s="60"/>
      <c r="O103" s="60">
        <v>10</v>
      </c>
      <c r="P103" s="60">
        <v>30</v>
      </c>
      <c r="Q103" s="60">
        <v>0.5</v>
      </c>
      <c r="R103" s="60">
        <v>1</v>
      </c>
      <c r="S103" s="60">
        <v>5</v>
      </c>
      <c r="T103" s="60">
        <v>10</v>
      </c>
      <c r="U103" s="60">
        <v>30</v>
      </c>
      <c r="V103" s="60"/>
      <c r="W103" s="15"/>
      <c r="X103" s="44"/>
      <c r="Y103" s="45"/>
    </row>
    <row r="104" spans="1:26" s="13" customFormat="1" ht="52.5" thickBot="1" x14ac:dyDescent="0.3">
      <c r="A104" s="12"/>
      <c r="B104" s="16"/>
      <c r="C104" s="14"/>
      <c r="D104" s="20" t="s">
        <v>142</v>
      </c>
      <c r="E104" s="19" t="s">
        <v>143</v>
      </c>
      <c r="F104" s="19" t="s">
        <v>144</v>
      </c>
      <c r="G104" s="14"/>
      <c r="H104" s="14"/>
      <c r="I104" s="20" t="s">
        <v>145</v>
      </c>
      <c r="J104" s="19" t="s">
        <v>144</v>
      </c>
      <c r="K104" s="19" t="s">
        <v>146</v>
      </c>
      <c r="L104" s="19" t="s">
        <v>147</v>
      </c>
      <c r="M104" s="19" t="s">
        <v>148</v>
      </c>
      <c r="N104" s="19" t="s">
        <v>149</v>
      </c>
      <c r="O104" s="14"/>
      <c r="P104" s="46" t="s">
        <v>150</v>
      </c>
      <c r="Q104" s="19" t="s">
        <v>143</v>
      </c>
      <c r="R104" s="19" t="s">
        <v>144</v>
      </c>
      <c r="S104" s="19" t="s">
        <v>146</v>
      </c>
      <c r="T104" s="19" t="s">
        <v>147</v>
      </c>
      <c r="U104" s="19" t="s">
        <v>148</v>
      </c>
      <c r="V104" s="19" t="s">
        <v>149</v>
      </c>
      <c r="W104" s="15"/>
      <c r="X104" s="44"/>
      <c r="Y104" s="44"/>
      <c r="Z104" s="45"/>
    </row>
    <row r="105" spans="1:26" s="13" customFormat="1" ht="17.25" thickTop="1" thickBot="1" x14ac:dyDescent="0.3">
      <c r="A105" s="12"/>
      <c r="B105" s="16"/>
      <c r="C105" s="14"/>
      <c r="D105" s="56" t="s">
        <v>72</v>
      </c>
      <c r="E105" s="23">
        <f>COUNTIFS('Małe instalacje'!$H:$H,"&gt;="&amp;E102,'Małe instalacje'!$H:$H,"&lt;"&amp;E103)</f>
        <v>1</v>
      </c>
      <c r="F105" s="23">
        <f>COUNTIFS('Małe instalacje'!$H:$H,"&gt;="&amp;F102,'Małe instalacje'!$H:$H,"&lt;"&amp;F103)</f>
        <v>5</v>
      </c>
      <c r="G105" s="14"/>
      <c r="H105" s="14"/>
      <c r="I105" s="56" t="s">
        <v>72</v>
      </c>
      <c r="J105" s="23">
        <f>COUNTIFS(Farmy!$H:$H,"&gt;="&amp;J102,Farmy!$H:$H,"&lt;"&amp;J103)</f>
        <v>0</v>
      </c>
      <c r="K105" s="23">
        <f>COUNTIFS(Farmy!$H:$H,"&gt;="&amp;K102,Farmy!$H:$H,"&lt;"&amp;K103)</f>
        <v>8</v>
      </c>
      <c r="L105" s="23">
        <f>COUNTIFS(Farmy!$H:$H,"&gt;="&amp;L102,Farmy!$H:$H,"&lt;"&amp;L103)</f>
        <v>0</v>
      </c>
      <c r="M105" s="23">
        <f>COUNTIFS(Farmy!$H:$H,"&gt;="&amp;M102,Farmy!$H:$H,"&lt;"&amp;M103)</f>
        <v>0</v>
      </c>
      <c r="N105" s="23">
        <f>COUNTIFS(Farmy!$H:$H,"&gt;="&amp;N102)</f>
        <v>2</v>
      </c>
      <c r="O105" s="14"/>
      <c r="P105" s="56" t="s">
        <v>72</v>
      </c>
      <c r="Q105" s="23">
        <f>E105</f>
        <v>1</v>
      </c>
      <c r="R105" s="23">
        <f>F105+J105</f>
        <v>5</v>
      </c>
      <c r="S105" s="23">
        <f t="shared" ref="S105:V106" si="16">K105</f>
        <v>8</v>
      </c>
      <c r="T105" s="23">
        <f t="shared" si="16"/>
        <v>0</v>
      </c>
      <c r="U105" s="23">
        <f t="shared" si="16"/>
        <v>0</v>
      </c>
      <c r="V105" s="23">
        <f t="shared" si="16"/>
        <v>2</v>
      </c>
      <c r="W105" s="15"/>
      <c r="X105" s="44"/>
      <c r="Y105" s="44"/>
      <c r="Z105" s="45"/>
    </row>
    <row r="106" spans="1:26" s="13" customFormat="1" ht="16.5" thickBot="1" x14ac:dyDescent="0.3">
      <c r="A106" s="12"/>
      <c r="B106" s="16"/>
      <c r="C106" s="14"/>
      <c r="D106" s="56" t="s">
        <v>73</v>
      </c>
      <c r="E106" s="26">
        <f>SUMIFS('Małe instalacje'!$H:$H,'Małe instalacje'!$H:$H,"&gt;="&amp;E102,'Małe instalacje'!$H:$H,"&lt;"&amp;E103)</f>
        <v>0.15</v>
      </c>
      <c r="F106" s="26">
        <f>SUMIFS('Małe instalacje'!$H:$H,'Małe instalacje'!$H:$H,"&gt;="&amp;F102,'Małe instalacje'!$H:$H,"&lt;"&amp;F103)</f>
        <v>3.7500000000000004</v>
      </c>
      <c r="G106" s="14"/>
      <c r="H106" s="14"/>
      <c r="I106" s="56" t="s">
        <v>73</v>
      </c>
      <c r="J106" s="26">
        <f>SUMIFS(Farmy!$H:$H,Farmy!$H:$H,"&gt;="&amp;J102,Farmy!$H:$H,"&lt;"&amp;J103)</f>
        <v>0</v>
      </c>
      <c r="K106" s="26">
        <f>SUMIFS(Farmy!$H:$H,Farmy!$H:$H,"&gt;="&amp;K102,Farmy!$H:$H,"&lt;"&amp;K103)</f>
        <v>13.950000000000001</v>
      </c>
      <c r="L106" s="26">
        <f>SUMIFS(Farmy!$H:$H,Farmy!$H:$H,"&gt;="&amp;L102,Farmy!$H:$H,"&lt;"&amp;L103)</f>
        <v>0</v>
      </c>
      <c r="M106" s="26">
        <f>SUMIFS(Farmy!$H:$H,Farmy!$H:$H,"&gt;="&amp;M102,Farmy!$H:$H,"&lt;"&amp;M103)</f>
        <v>0</v>
      </c>
      <c r="N106" s="26">
        <f>SUMIFS(Farmy!$H:$H,Farmy!$H:$H,"&gt;="&amp;M102)</f>
        <v>113</v>
      </c>
      <c r="O106" s="14"/>
      <c r="P106" s="56" t="s">
        <v>73</v>
      </c>
      <c r="Q106" s="26">
        <f>E106</f>
        <v>0.15</v>
      </c>
      <c r="R106" s="26">
        <f>F106+J106</f>
        <v>3.7500000000000004</v>
      </c>
      <c r="S106" s="26">
        <f t="shared" si="16"/>
        <v>13.950000000000001</v>
      </c>
      <c r="T106" s="26">
        <f t="shared" si="16"/>
        <v>0</v>
      </c>
      <c r="U106" s="26">
        <f t="shared" si="16"/>
        <v>0</v>
      </c>
      <c r="V106" s="26">
        <f t="shared" si="16"/>
        <v>113</v>
      </c>
      <c r="W106" s="15"/>
      <c r="X106" s="44"/>
      <c r="Y106" s="44"/>
      <c r="Z106" s="45"/>
    </row>
    <row r="107" spans="1:26" s="13" customFormat="1" ht="15" x14ac:dyDescent="0.25">
      <c r="A107" s="12"/>
      <c r="B107" s="16"/>
      <c r="C107" s="14"/>
      <c r="D107" s="14"/>
      <c r="E107" s="14"/>
      <c r="F107" s="14"/>
      <c r="G107" s="14"/>
      <c r="H107" s="60"/>
      <c r="I107" s="60"/>
      <c r="J107" s="14"/>
      <c r="K107" s="55"/>
      <c r="L107" s="55"/>
      <c r="M107" s="55"/>
      <c r="N107" s="55"/>
      <c r="O107" s="55"/>
      <c r="P107" s="55"/>
      <c r="Q107" s="14"/>
      <c r="R107" s="14"/>
      <c r="S107" s="14"/>
      <c r="T107" s="14"/>
      <c r="U107" s="14"/>
      <c r="V107" s="14"/>
      <c r="W107" s="15"/>
      <c r="X107" s="44"/>
      <c r="Y107" s="44"/>
      <c r="Z107" s="45"/>
    </row>
    <row r="108" spans="1:26" s="13" customFormat="1" ht="15" x14ac:dyDescent="0.25">
      <c r="A108" s="12"/>
      <c r="B108" s="16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5"/>
      <c r="X108" s="44"/>
      <c r="Y108" s="44"/>
      <c r="Z108" s="45"/>
    </row>
    <row r="109" spans="1:26" s="13" customFormat="1" ht="15" x14ac:dyDescent="0.25">
      <c r="A109" s="12"/>
      <c r="B109" s="16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5"/>
      <c r="X109" s="44"/>
      <c r="Y109" s="44"/>
      <c r="Z109" s="45"/>
    </row>
    <row r="110" spans="1:26" s="13" customFormat="1" ht="15" x14ac:dyDescent="0.25">
      <c r="A110" s="12"/>
      <c r="B110" s="16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5"/>
      <c r="X110" s="44"/>
      <c r="Y110" s="44"/>
      <c r="Z110" s="45"/>
    </row>
    <row r="111" spans="1:26" s="13" customFormat="1" ht="15" x14ac:dyDescent="0.25">
      <c r="A111" s="12"/>
      <c r="B111" s="16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5"/>
      <c r="X111" s="44"/>
      <c r="Y111" s="44"/>
      <c r="Z111" s="45"/>
    </row>
    <row r="112" spans="1:26" s="13" customFormat="1" ht="15" x14ac:dyDescent="0.25">
      <c r="A112" s="12"/>
      <c r="B112" s="16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5"/>
      <c r="X112" s="44"/>
      <c r="Y112" s="44"/>
      <c r="Z112" s="45"/>
    </row>
    <row r="113" spans="1:26" s="13" customFormat="1" ht="15" x14ac:dyDescent="0.25">
      <c r="A113" s="12"/>
      <c r="B113" s="16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5"/>
      <c r="X113" s="44"/>
      <c r="Y113" s="44"/>
      <c r="Z113" s="45"/>
    </row>
    <row r="114" spans="1:26" s="13" customFormat="1" ht="15" x14ac:dyDescent="0.25">
      <c r="A114" s="12"/>
      <c r="B114" s="16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5"/>
      <c r="X114" s="44"/>
      <c r="Y114" s="44"/>
      <c r="Z114" s="45"/>
    </row>
    <row r="115" spans="1:26" s="13" customFormat="1" ht="15" x14ac:dyDescent="0.25">
      <c r="A115" s="12"/>
      <c r="B115" s="16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5"/>
      <c r="X115" s="44"/>
      <c r="Y115" s="44"/>
      <c r="Z115" s="45"/>
    </row>
    <row r="116" spans="1:26" s="13" customFormat="1" ht="15" x14ac:dyDescent="0.25">
      <c r="A116" s="12"/>
      <c r="B116" s="1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5"/>
      <c r="X116" s="44"/>
      <c r="Y116" s="44"/>
      <c r="Z116" s="45"/>
    </row>
    <row r="117" spans="1:26" s="13" customFormat="1" ht="15" x14ac:dyDescent="0.25">
      <c r="A117" s="12"/>
      <c r="B117" s="16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5"/>
      <c r="X117" s="44"/>
      <c r="Y117" s="44"/>
      <c r="Z117" s="45"/>
    </row>
    <row r="118" spans="1:26" s="13" customFormat="1" ht="15" x14ac:dyDescent="0.25">
      <c r="A118" s="12"/>
      <c r="B118" s="16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5"/>
      <c r="X118" s="44"/>
      <c r="Y118" s="44"/>
      <c r="Z118" s="45"/>
    </row>
    <row r="119" spans="1:26" s="13" customFormat="1" ht="15" x14ac:dyDescent="0.25">
      <c r="A119" s="12"/>
      <c r="B119" s="16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5"/>
      <c r="X119" s="44"/>
      <c r="Y119" s="44"/>
      <c r="Z119" s="45"/>
    </row>
    <row r="120" spans="1:26" s="13" customFormat="1" ht="15" x14ac:dyDescent="0.25">
      <c r="A120" s="12"/>
      <c r="B120" s="16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5"/>
      <c r="X120" s="44"/>
      <c r="Y120" s="44"/>
      <c r="Z120" s="45"/>
    </row>
    <row r="121" spans="1:26" s="13" customFormat="1" ht="15" x14ac:dyDescent="0.25">
      <c r="A121" s="12"/>
      <c r="B121" s="16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5"/>
      <c r="X121" s="44"/>
      <c r="Y121" s="44"/>
      <c r="Z121" s="45"/>
    </row>
    <row r="122" spans="1:26" s="13" customFormat="1" ht="15" x14ac:dyDescent="0.25">
      <c r="A122" s="12"/>
      <c r="B122" s="16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5"/>
      <c r="X122" s="44"/>
      <c r="Y122" s="44"/>
      <c r="Z122" s="45"/>
    </row>
    <row r="123" spans="1:26" s="13" customFormat="1" ht="15" x14ac:dyDescent="0.25">
      <c r="A123" s="12"/>
      <c r="B123" s="16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5"/>
      <c r="X123" s="44"/>
      <c r="Y123" s="44"/>
      <c r="Z123" s="45"/>
    </row>
    <row r="124" spans="1:26" s="13" customFormat="1" ht="15" x14ac:dyDescent="0.25">
      <c r="A124" s="12"/>
      <c r="B124" s="16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5"/>
      <c r="X124" s="44"/>
      <c r="Y124" s="44"/>
      <c r="Z124" s="45"/>
    </row>
    <row r="125" spans="1:26" s="13" customFormat="1" ht="15" x14ac:dyDescent="0.25">
      <c r="A125" s="12"/>
      <c r="B125" s="16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5"/>
      <c r="X125" s="44"/>
      <c r="Y125" s="44"/>
      <c r="Z125" s="45"/>
    </row>
    <row r="126" spans="1:26" ht="15" x14ac:dyDescent="0.25">
      <c r="B126" s="16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5"/>
      <c r="X126" s="44"/>
      <c r="Y126" s="44"/>
    </row>
    <row r="127" spans="1:26" ht="15" x14ac:dyDescent="0.25">
      <c r="B127" s="16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5"/>
      <c r="X127" s="44"/>
      <c r="Y127" s="44"/>
    </row>
    <row r="128" spans="1:26" ht="15" x14ac:dyDescent="0.25">
      <c r="B128" s="16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5"/>
      <c r="X128" s="44"/>
      <c r="Y128" s="44"/>
    </row>
    <row r="129" spans="6:25" ht="15" x14ac:dyDescent="0.25">
      <c r="F129" s="47"/>
      <c r="X129" s="44"/>
      <c r="Y129" s="44"/>
    </row>
    <row r="130" spans="6:25" ht="15" x14ac:dyDescent="0.25">
      <c r="F130" s="48"/>
      <c r="X130" s="44"/>
      <c r="Y130" s="44"/>
    </row>
    <row r="131" spans="6:25" ht="15" x14ac:dyDescent="0.25">
      <c r="F131" s="47"/>
      <c r="X131" s="44"/>
      <c r="Y131" s="44"/>
    </row>
  </sheetData>
  <mergeCells count="15">
    <mergeCell ref="B2:W2"/>
    <mergeCell ref="B3:W3"/>
    <mergeCell ref="B4:D4"/>
    <mergeCell ref="S42:S43"/>
    <mergeCell ref="T42:T43"/>
    <mergeCell ref="E40:H41"/>
    <mergeCell ref="K40:N41"/>
    <mergeCell ref="Q40:T41"/>
    <mergeCell ref="F42:F43"/>
    <mergeCell ref="G42:G43"/>
    <mergeCell ref="H42:H43"/>
    <mergeCell ref="L42:L43"/>
    <mergeCell ref="M42:M43"/>
    <mergeCell ref="N42:N43"/>
    <mergeCell ref="R42:R4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329A7-5F7F-4063-9B90-870651E099E1}">
  <dimension ref="A1:AC255"/>
  <sheetViews>
    <sheetView zoomScale="85" zoomScaleNormal="85" workbookViewId="0">
      <selection activeCell="B2" sqref="B2:W2"/>
    </sheetView>
  </sheetViews>
  <sheetFormatPr defaultColWidth="0" defaultRowHeight="15" customHeight="1" zeroHeight="1" x14ac:dyDescent="0.25"/>
  <cols>
    <col min="1" max="1" width="10.42578125" style="91" customWidth="1"/>
    <col min="2" max="2" width="20.140625" style="91" customWidth="1"/>
    <col min="3" max="3" width="51.5703125" style="91" customWidth="1"/>
    <col min="4" max="4" width="21.140625" style="91" customWidth="1"/>
    <col min="5" max="5" width="15.85546875" style="91" customWidth="1"/>
    <col min="6" max="24" width="9.140625" style="91" customWidth="1"/>
    <col min="25" max="26" width="9.140625" style="110" hidden="1" customWidth="1"/>
    <col min="27" max="27" width="17.28515625" style="110" hidden="1" customWidth="1"/>
    <col min="28" max="29" width="16.7109375" style="110" hidden="1" customWidth="1"/>
    <col min="30" max="16384" width="9.140625" style="110" hidden="1"/>
  </cols>
  <sheetData>
    <row r="1" spans="1:24" s="91" customFormat="1" ht="15.75" thickBot="1" x14ac:dyDescent="0.3">
      <c r="C1" s="92"/>
      <c r="D1" s="93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24" s="13" customFormat="1" ht="40.5" customHeight="1" x14ac:dyDescent="0.25">
      <c r="A2" s="91"/>
      <c r="B2" s="154" t="s">
        <v>152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6"/>
      <c r="X2" s="91"/>
    </row>
    <row r="3" spans="1:24" s="13" customFormat="1" ht="19.5" thickBot="1" x14ac:dyDescent="0.3">
      <c r="A3" s="91"/>
      <c r="B3" s="157" t="s">
        <v>158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9"/>
      <c r="X3" s="91"/>
    </row>
    <row r="4" spans="1:24" s="13" customFormat="1" ht="19.5" thickBot="1" x14ac:dyDescent="0.35">
      <c r="A4" s="91"/>
      <c r="B4" s="94"/>
      <c r="C4" s="95"/>
      <c r="D4" s="14"/>
      <c r="E4" s="96"/>
      <c r="F4" s="97"/>
      <c r="G4" s="97"/>
      <c r="H4" s="14"/>
      <c r="I4" s="14"/>
      <c r="J4" s="14"/>
      <c r="K4" s="14"/>
      <c r="L4" s="14"/>
      <c r="M4" s="14"/>
      <c r="N4" s="14"/>
      <c r="O4" s="14"/>
      <c r="P4" s="14"/>
      <c r="Q4" s="14"/>
      <c r="R4" s="160" t="s">
        <v>191</v>
      </c>
      <c r="S4" s="161"/>
      <c r="T4" s="161"/>
      <c r="U4" s="161"/>
      <c r="V4" s="161"/>
      <c r="W4" s="162"/>
      <c r="X4" s="91"/>
    </row>
    <row r="5" spans="1:24" s="13" customFormat="1" x14ac:dyDescent="0.25">
      <c r="A5" s="91"/>
      <c r="B5" s="16"/>
      <c r="C5" s="14"/>
      <c r="D5" s="96"/>
      <c r="E5" s="96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5"/>
      <c r="X5" s="91"/>
    </row>
    <row r="6" spans="1:24" s="13" customFormat="1" x14ac:dyDescent="0.25">
      <c r="A6" s="91"/>
      <c r="B6" s="16"/>
      <c r="C6" s="14"/>
      <c r="D6" s="96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5"/>
      <c r="X6" s="91"/>
    </row>
    <row r="7" spans="1:24" s="13" customFormat="1" ht="59.25" thickBot="1" x14ac:dyDescent="0.3">
      <c r="A7" s="91"/>
      <c r="B7" s="16"/>
      <c r="C7" s="98" t="s">
        <v>153</v>
      </c>
      <c r="D7" s="98" t="s">
        <v>154</v>
      </c>
      <c r="E7" s="98" t="s">
        <v>155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5"/>
      <c r="X7" s="91"/>
    </row>
    <row r="8" spans="1:24" s="13" customFormat="1" ht="19.5" thickTop="1" x14ac:dyDescent="0.3">
      <c r="A8" s="91"/>
      <c r="B8" s="16"/>
      <c r="C8" s="121" t="s">
        <v>64</v>
      </c>
      <c r="D8" s="99">
        <v>63</v>
      </c>
      <c r="E8" s="122">
        <v>1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5"/>
      <c r="X8" s="91"/>
    </row>
    <row r="9" spans="1:24" s="13" customFormat="1" ht="18.75" x14ac:dyDescent="0.3">
      <c r="A9" s="91"/>
      <c r="B9" s="16"/>
      <c r="C9" s="123" t="s">
        <v>166</v>
      </c>
      <c r="D9" s="100">
        <v>50</v>
      </c>
      <c r="E9" s="124">
        <v>1</v>
      </c>
      <c r="F9" s="14"/>
      <c r="G9" s="14"/>
      <c r="H9" s="14"/>
      <c r="I9" s="14"/>
      <c r="J9" s="14" t="str">
        <f>'Operatorzy zestawienie '!$C8</f>
        <v>Meltemi Spółka z ograniczoną odpowiedzialnością</v>
      </c>
      <c r="K9" s="14">
        <f>'Operatorzy zestawienie '!$D8</f>
        <v>63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5"/>
      <c r="X9" s="91"/>
    </row>
    <row r="10" spans="1:24" s="13" customFormat="1" ht="18.75" x14ac:dyDescent="0.3">
      <c r="A10" s="91"/>
      <c r="B10" s="16"/>
      <c r="C10" s="125" t="s">
        <v>179</v>
      </c>
      <c r="D10" s="101">
        <v>7.8</v>
      </c>
      <c r="E10" s="126">
        <v>4</v>
      </c>
      <c r="F10" s="14"/>
      <c r="G10" s="14"/>
      <c r="H10" s="14"/>
      <c r="I10" s="14"/>
      <c r="J10" s="14" t="str">
        <f>'Operatorzy zestawienie '!$C9</f>
        <v>MEGAWATT BALTICA Sp. z o.o.</v>
      </c>
      <c r="K10" s="14">
        <f>'Operatorzy zestawienie '!$D9</f>
        <v>50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5"/>
      <c r="X10" s="91"/>
    </row>
    <row r="11" spans="1:24" s="13" customFormat="1" ht="18.75" x14ac:dyDescent="0.3">
      <c r="A11" s="91"/>
      <c r="B11" s="16"/>
      <c r="C11" s="123" t="s">
        <v>59</v>
      </c>
      <c r="D11" s="100">
        <v>4.5</v>
      </c>
      <c r="E11" s="124">
        <v>3</v>
      </c>
      <c r="F11" s="14"/>
      <c r="G11" s="14"/>
      <c r="H11" s="14"/>
      <c r="I11" s="14"/>
      <c r="J11" s="14" t="str">
        <f>'Operatorzy zestawienie '!$C10</f>
        <v>AB Energia Borysiewicz Spółka Jawna</v>
      </c>
      <c r="K11" s="14">
        <f>'Operatorzy zestawienie '!$D10</f>
        <v>7.8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5"/>
      <c r="X11" s="91"/>
    </row>
    <row r="12" spans="1:24" s="13" customFormat="1" ht="18.75" x14ac:dyDescent="0.3">
      <c r="A12" s="91"/>
      <c r="B12" s="16"/>
      <c r="C12" s="125" t="s">
        <v>165</v>
      </c>
      <c r="D12" s="101">
        <v>1.65</v>
      </c>
      <c r="E12" s="126">
        <v>1</v>
      </c>
      <c r="F12" s="14"/>
      <c r="G12" s="14"/>
      <c r="H12" s="14"/>
      <c r="I12" s="14"/>
      <c r="J12" s="14" t="str">
        <f>'Operatorzy zestawienie '!$C11</f>
        <v>AAW ENERGIA Sp. z o.o.</v>
      </c>
      <c r="K12" s="14">
        <f>'Operatorzy zestawienie '!$D11</f>
        <v>4.5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5"/>
      <c r="X12" s="91"/>
    </row>
    <row r="13" spans="1:24" s="13" customFormat="1" x14ac:dyDescent="0.25">
      <c r="A13" s="91"/>
      <c r="B13" s="16"/>
      <c r="C13" s="14"/>
      <c r="D13" s="14"/>
      <c r="E13" s="14"/>
      <c r="F13" s="14"/>
      <c r="G13" s="14"/>
      <c r="H13" s="14"/>
      <c r="I13" s="14"/>
      <c r="J13" s="14" t="str">
        <f>'Operatorzy zestawienie '!$C12</f>
        <v>"Agrowatt" Spółka z ograniczoną odpowiedzialnością</v>
      </c>
      <c r="K13" s="14">
        <f>'Operatorzy zestawienie '!$D12</f>
        <v>1.65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5"/>
      <c r="X13" s="91"/>
    </row>
    <row r="14" spans="1:24" s="13" customFormat="1" x14ac:dyDescent="0.25">
      <c r="A14" s="91"/>
      <c r="B14" s="16"/>
      <c r="C14" s="14"/>
      <c r="D14" s="14"/>
      <c r="E14" s="14"/>
      <c r="F14" s="14"/>
      <c r="G14" s="14"/>
      <c r="H14" s="14"/>
      <c r="I14" s="14"/>
      <c r="J14" s="14">
        <f>'Operatorzy zestawienie '!$C13</f>
        <v>0</v>
      </c>
      <c r="K14" s="14">
        <f>'Operatorzy zestawienie '!$D13</f>
        <v>0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5"/>
      <c r="X14" s="91"/>
    </row>
    <row r="15" spans="1:24" s="13" customFormat="1" x14ac:dyDescent="0.25">
      <c r="A15" s="91"/>
      <c r="B15" s="16"/>
      <c r="C15" s="14"/>
      <c r="D15" s="14"/>
      <c r="E15" s="14"/>
      <c r="F15" s="14"/>
      <c r="G15" s="14"/>
      <c r="H15" s="14"/>
      <c r="I15" s="14"/>
      <c r="J15" s="14">
        <f>'Operatorzy zestawienie '!$C14</f>
        <v>0</v>
      </c>
      <c r="K15" s="14">
        <f>'Operatorzy zestawienie '!$D14</f>
        <v>0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5"/>
      <c r="X15" s="91"/>
    </row>
    <row r="16" spans="1:24" s="13" customFormat="1" x14ac:dyDescent="0.25">
      <c r="A16" s="91"/>
      <c r="B16" s="16"/>
      <c r="C16" s="14"/>
      <c r="D16" s="14"/>
      <c r="E16" s="14"/>
      <c r="F16" s="14"/>
      <c r="G16" s="14"/>
      <c r="H16" s="14"/>
      <c r="I16" s="14"/>
      <c r="J16" s="14">
        <f>'Operatorzy zestawienie '!$C15</f>
        <v>0</v>
      </c>
      <c r="K16" s="14">
        <f>'Operatorzy zestawienie '!$D15</f>
        <v>0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5"/>
      <c r="X16" s="91"/>
    </row>
    <row r="17" spans="1:24" s="13" customFormat="1" x14ac:dyDescent="0.25">
      <c r="A17" s="91"/>
      <c r="B17" s="16"/>
      <c r="C17" s="14"/>
      <c r="D17" s="14"/>
      <c r="E17" s="14"/>
      <c r="F17" s="14"/>
      <c r="G17" s="14"/>
      <c r="H17" s="14"/>
      <c r="I17" s="14"/>
      <c r="J17" s="14">
        <f>'Operatorzy zestawienie '!$C16</f>
        <v>0</v>
      </c>
      <c r="K17" s="14">
        <f>'Operatorzy zestawienie '!$D16</f>
        <v>0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5"/>
      <c r="X17" s="91"/>
    </row>
    <row r="18" spans="1:24" s="13" customFormat="1" x14ac:dyDescent="0.25">
      <c r="A18" s="91"/>
      <c r="B18" s="16"/>
      <c r="C18" s="14"/>
      <c r="D18" s="14"/>
      <c r="E18" s="14"/>
      <c r="F18" s="14"/>
      <c r="G18" s="14"/>
      <c r="H18" s="14"/>
      <c r="I18" s="14"/>
      <c r="J18" s="14">
        <f>'Operatorzy zestawienie '!$C17</f>
        <v>0</v>
      </c>
      <c r="K18" s="14">
        <f>'Operatorzy zestawienie '!$D17</f>
        <v>0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5"/>
      <c r="X18" s="91"/>
    </row>
    <row r="19" spans="1:24" s="13" customFormat="1" x14ac:dyDescent="0.25">
      <c r="A19" s="91"/>
      <c r="B19" s="16"/>
      <c r="C19" s="14"/>
      <c r="D19" s="14"/>
      <c r="E19" s="14"/>
      <c r="F19" s="14"/>
      <c r="G19" s="14"/>
      <c r="H19" s="14"/>
      <c r="I19" s="14"/>
      <c r="J19" s="14">
        <f>'Operatorzy zestawienie '!$C18</f>
        <v>0</v>
      </c>
      <c r="K19" s="14">
        <f>'Operatorzy zestawienie '!$D18</f>
        <v>0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5"/>
      <c r="X19" s="91"/>
    </row>
    <row r="20" spans="1:24" s="13" customFormat="1" x14ac:dyDescent="0.25">
      <c r="A20" s="91"/>
      <c r="B20" s="16"/>
      <c r="C20" s="14"/>
      <c r="D20" s="14"/>
      <c r="E20" s="14"/>
      <c r="F20" s="14"/>
      <c r="G20" s="14"/>
      <c r="H20" s="14"/>
      <c r="I20" s="14"/>
      <c r="J20" s="14">
        <f>'Operatorzy zestawienie '!$C19</f>
        <v>0</v>
      </c>
      <c r="K20" s="14">
        <f>'Operatorzy zestawienie '!$D19</f>
        <v>0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5"/>
      <c r="X20" s="91"/>
    </row>
    <row r="21" spans="1:24" s="13" customFormat="1" x14ac:dyDescent="0.25">
      <c r="A21" s="91"/>
      <c r="B21" s="16"/>
      <c r="C21" s="14"/>
      <c r="D21" s="14"/>
      <c r="E21" s="14"/>
      <c r="F21" s="14"/>
      <c r="G21" s="14"/>
      <c r="H21" s="14"/>
      <c r="I21" s="14"/>
      <c r="J21" s="14">
        <f>'Operatorzy zestawienie '!$C20</f>
        <v>0</v>
      </c>
      <c r="K21" s="14">
        <f>'Operatorzy zestawienie '!$D20</f>
        <v>0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5"/>
      <c r="X21" s="91"/>
    </row>
    <row r="22" spans="1:24" s="13" customFormat="1" x14ac:dyDescent="0.25">
      <c r="A22" s="91"/>
      <c r="B22" s="16"/>
      <c r="C22" s="14"/>
      <c r="D22" s="14"/>
      <c r="E22" s="14"/>
      <c r="F22" s="14"/>
      <c r="G22" s="14"/>
      <c r="H22" s="14"/>
      <c r="I22" s="14"/>
      <c r="J22" s="14">
        <f>'Operatorzy zestawienie '!$C21</f>
        <v>0</v>
      </c>
      <c r="K22" s="14">
        <f>'Operatorzy zestawienie '!$D21</f>
        <v>0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5"/>
      <c r="X22" s="91"/>
    </row>
    <row r="23" spans="1:24" s="13" customFormat="1" x14ac:dyDescent="0.25">
      <c r="A23" s="91"/>
      <c r="B23" s="16"/>
      <c r="C23" s="14"/>
      <c r="D23" s="14"/>
      <c r="E23" s="14"/>
      <c r="F23" s="14"/>
      <c r="G23" s="14"/>
      <c r="H23" s="14"/>
      <c r="I23" s="14"/>
      <c r="J23" s="14">
        <f>'Operatorzy zestawienie '!$C22</f>
        <v>0</v>
      </c>
      <c r="K23" s="14">
        <f>'Operatorzy zestawienie '!$D22</f>
        <v>0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5"/>
      <c r="X23" s="91"/>
    </row>
    <row r="24" spans="1:24" s="13" customFormat="1" x14ac:dyDescent="0.25">
      <c r="A24" s="91"/>
      <c r="B24" s="16"/>
      <c r="C24" s="14"/>
      <c r="D24" s="14"/>
      <c r="E24" s="14"/>
      <c r="F24" s="14"/>
      <c r="G24" s="14"/>
      <c r="H24" s="14"/>
      <c r="I24" s="14"/>
      <c r="J24" s="14">
        <f>'Operatorzy zestawienie '!$C23</f>
        <v>0</v>
      </c>
      <c r="K24" s="14">
        <f>'Operatorzy zestawienie '!$D23</f>
        <v>0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5"/>
      <c r="X24" s="91"/>
    </row>
    <row r="25" spans="1:24" s="13" customFormat="1" x14ac:dyDescent="0.25">
      <c r="A25" s="91"/>
      <c r="B25" s="16"/>
      <c r="C25" s="14"/>
      <c r="D25" s="14"/>
      <c r="E25" s="14"/>
      <c r="F25" s="14"/>
      <c r="G25" s="14"/>
      <c r="H25" s="14"/>
      <c r="I25" s="14"/>
      <c r="J25" s="14">
        <f>'Operatorzy zestawienie '!$C24</f>
        <v>0</v>
      </c>
      <c r="K25" s="14">
        <f>'Operatorzy zestawienie '!$D24</f>
        <v>0</v>
      </c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5"/>
      <c r="X25" s="91"/>
    </row>
    <row r="26" spans="1:24" s="13" customFormat="1" x14ac:dyDescent="0.25">
      <c r="A26" s="91"/>
      <c r="B26" s="16"/>
      <c r="C26" s="14"/>
      <c r="D26" s="14"/>
      <c r="E26" s="14"/>
      <c r="F26" s="14"/>
      <c r="G26" s="14"/>
      <c r="H26" s="14"/>
      <c r="I26" s="14"/>
      <c r="J26" s="14">
        <f>'Operatorzy zestawienie '!$C25</f>
        <v>0</v>
      </c>
      <c r="K26" s="14">
        <f>'Operatorzy zestawienie '!$D25</f>
        <v>0</v>
      </c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5"/>
      <c r="X26" s="91"/>
    </row>
    <row r="27" spans="1:24" s="13" customFormat="1" x14ac:dyDescent="0.25">
      <c r="A27" s="91"/>
      <c r="B27" s="16"/>
      <c r="C27" s="14"/>
      <c r="D27" s="14"/>
      <c r="E27" s="14"/>
      <c r="F27" s="14"/>
      <c r="G27" s="14"/>
      <c r="H27" s="14"/>
      <c r="I27" s="14"/>
      <c r="J27" s="14">
        <f>'Operatorzy zestawienie '!$C26</f>
        <v>0</v>
      </c>
      <c r="K27" s="14">
        <f>'Operatorzy zestawienie '!$D26</f>
        <v>0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5"/>
      <c r="X27" s="91"/>
    </row>
    <row r="28" spans="1:24" s="13" customFormat="1" x14ac:dyDescent="0.25">
      <c r="A28" s="91"/>
      <c r="B28" s="16"/>
      <c r="C28" s="14"/>
      <c r="D28" s="14"/>
      <c r="E28" s="14"/>
      <c r="F28" s="14"/>
      <c r="G28" s="14"/>
      <c r="H28" s="14"/>
      <c r="I28" s="14"/>
      <c r="J28" s="14" t="str">
        <f>'Operatorzy zestawienie '!$C54</f>
        <v>Pozostałe projekty zidentyfikowanych operatorów</v>
      </c>
      <c r="K28" s="14">
        <f>'Operatorzy zestawienie '!$D54</f>
        <v>0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5"/>
      <c r="X28" s="91"/>
    </row>
    <row r="29" spans="1:24" s="13" customFormat="1" x14ac:dyDescent="0.25">
      <c r="A29" s="91"/>
      <c r="B29" s="1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5"/>
      <c r="X29" s="91"/>
    </row>
    <row r="30" spans="1:24" s="13" customFormat="1" x14ac:dyDescent="0.25">
      <c r="A30" s="91"/>
      <c r="B30" s="16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5"/>
      <c r="X30" s="91"/>
    </row>
    <row r="31" spans="1:24" s="13" customFormat="1" x14ac:dyDescent="0.25">
      <c r="A31" s="91"/>
      <c r="B31" s="16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5"/>
      <c r="X31" s="91"/>
    </row>
    <row r="32" spans="1:24" s="13" customFormat="1" x14ac:dyDescent="0.25">
      <c r="A32" s="91"/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5"/>
      <c r="X32" s="91"/>
    </row>
    <row r="33" spans="1:24" s="13" customFormat="1" x14ac:dyDescent="0.25">
      <c r="A33" s="91"/>
      <c r="B33" s="16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5"/>
      <c r="X33" s="91"/>
    </row>
    <row r="34" spans="1:24" s="13" customFormat="1" x14ac:dyDescent="0.25">
      <c r="A34" s="91"/>
      <c r="B34" s="1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5"/>
      <c r="X34" s="91"/>
    </row>
    <row r="35" spans="1:24" s="13" customFormat="1" x14ac:dyDescent="0.25">
      <c r="A35" s="91"/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5"/>
      <c r="X35" s="91"/>
    </row>
    <row r="36" spans="1:24" s="13" customFormat="1" x14ac:dyDescent="0.25">
      <c r="A36" s="91"/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5"/>
      <c r="X36" s="91"/>
    </row>
    <row r="37" spans="1:24" s="13" customFormat="1" x14ac:dyDescent="0.25">
      <c r="A37" s="91"/>
      <c r="B37" s="16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5"/>
      <c r="X37" s="91"/>
    </row>
    <row r="38" spans="1:24" s="13" customFormat="1" x14ac:dyDescent="0.25">
      <c r="A38" s="91"/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5"/>
      <c r="X38" s="91"/>
    </row>
    <row r="39" spans="1:24" s="13" customFormat="1" x14ac:dyDescent="0.25">
      <c r="A39" s="91"/>
      <c r="B39" s="1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5"/>
      <c r="X39" s="91"/>
    </row>
    <row r="40" spans="1:24" s="13" customFormat="1" x14ac:dyDescent="0.25">
      <c r="A40" s="91"/>
      <c r="B40" s="16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5"/>
      <c r="X40" s="91"/>
    </row>
    <row r="41" spans="1:24" s="13" customFormat="1" x14ac:dyDescent="0.25">
      <c r="A41" s="91"/>
      <c r="B41" s="16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5"/>
      <c r="X41" s="91"/>
    </row>
    <row r="42" spans="1:24" s="13" customFormat="1" x14ac:dyDescent="0.25">
      <c r="A42" s="91"/>
      <c r="B42" s="16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5"/>
      <c r="X42" s="91"/>
    </row>
    <row r="43" spans="1:24" s="13" customFormat="1" x14ac:dyDescent="0.25">
      <c r="A43" s="91"/>
      <c r="B43" s="16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5"/>
      <c r="X43" s="91"/>
    </row>
    <row r="44" spans="1:24" s="13" customFormat="1" x14ac:dyDescent="0.25">
      <c r="A44" s="91"/>
      <c r="B44" s="16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5"/>
      <c r="X44" s="91"/>
    </row>
    <row r="45" spans="1:24" s="13" customFormat="1" x14ac:dyDescent="0.25">
      <c r="A45" s="91"/>
      <c r="B45" s="16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5"/>
      <c r="X45" s="91"/>
    </row>
    <row r="46" spans="1:24" s="13" customFormat="1" x14ac:dyDescent="0.25">
      <c r="A46" s="91"/>
      <c r="B46" s="16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5"/>
      <c r="X46" s="91"/>
    </row>
    <row r="47" spans="1:24" s="13" customFormat="1" x14ac:dyDescent="0.25">
      <c r="A47" s="91"/>
      <c r="B47" s="1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5"/>
      <c r="X47" s="91"/>
    </row>
    <row r="48" spans="1:24" s="13" customFormat="1" x14ac:dyDescent="0.25">
      <c r="A48" s="91"/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5"/>
      <c r="X48" s="91"/>
    </row>
    <row r="49" spans="1:24" s="13" customFormat="1" x14ac:dyDescent="0.25">
      <c r="A49" s="91"/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5"/>
      <c r="X49" s="91"/>
    </row>
    <row r="50" spans="1:24" s="13" customFormat="1" x14ac:dyDescent="0.25">
      <c r="A50" s="91"/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5"/>
      <c r="X50" s="91"/>
    </row>
    <row r="51" spans="1:24" s="13" customFormat="1" x14ac:dyDescent="0.25">
      <c r="A51" s="91"/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5"/>
      <c r="X51" s="91"/>
    </row>
    <row r="52" spans="1:24" s="13" customFormat="1" x14ac:dyDescent="0.25">
      <c r="A52" s="91"/>
      <c r="B52" s="16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5"/>
      <c r="X52" s="91"/>
    </row>
    <row r="53" spans="1:24" s="13" customFormat="1" x14ac:dyDescent="0.25">
      <c r="A53" s="91"/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5"/>
      <c r="X53" s="91"/>
    </row>
    <row r="54" spans="1:24" s="13" customFormat="1" ht="19.5" thickBot="1" x14ac:dyDescent="0.3">
      <c r="A54" s="91"/>
      <c r="B54" s="16"/>
      <c r="C54" s="102" t="s">
        <v>156</v>
      </c>
      <c r="D54" s="103">
        <f>D55-SUM(D8:D51)</f>
        <v>0</v>
      </c>
      <c r="E54" s="104">
        <f>E55-SUM(E8:E51)</f>
        <v>0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5"/>
      <c r="X54" s="91"/>
    </row>
    <row r="55" spans="1:24" s="13" customFormat="1" ht="42" customHeight="1" thickBot="1" x14ac:dyDescent="0.3">
      <c r="A55" s="91"/>
      <c r="B55" s="16"/>
      <c r="C55" s="105" t="s">
        <v>157</v>
      </c>
      <c r="D55" s="106">
        <f>Analiza!V10</f>
        <v>126.95</v>
      </c>
      <c r="E55" s="107">
        <f>Analiza!V9</f>
        <v>10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5"/>
      <c r="X55" s="91"/>
    </row>
    <row r="56" spans="1:24" s="13" customFormat="1" ht="15.75" thickTop="1" x14ac:dyDescent="0.25">
      <c r="A56" s="91"/>
      <c r="B56" s="16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5"/>
      <c r="X56" s="91"/>
    </row>
    <row r="57" spans="1:24" s="13" customFormat="1" x14ac:dyDescent="0.25">
      <c r="A57" s="91"/>
      <c r="B57" s="16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5"/>
      <c r="X57" s="91"/>
    </row>
    <row r="58" spans="1:24" s="13" customFormat="1" x14ac:dyDescent="0.25">
      <c r="A58" s="91"/>
      <c r="B58" s="16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5"/>
      <c r="X58" s="91"/>
    </row>
    <row r="59" spans="1:24" s="13" customFormat="1" x14ac:dyDescent="0.25">
      <c r="A59" s="91"/>
      <c r="B59" s="16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5"/>
      <c r="X59" s="91"/>
    </row>
    <row r="60" spans="1:24" s="13" customFormat="1" x14ac:dyDescent="0.25">
      <c r="A60" s="91"/>
      <c r="B60" s="16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5"/>
      <c r="X60" s="91"/>
    </row>
    <row r="61" spans="1:24" s="13" customFormat="1" x14ac:dyDescent="0.25">
      <c r="A61" s="91"/>
      <c r="B61" s="16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5"/>
      <c r="X61" s="91"/>
    </row>
    <row r="62" spans="1:24" s="13" customFormat="1" x14ac:dyDescent="0.25">
      <c r="A62" s="91"/>
      <c r="B62" s="16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5"/>
      <c r="X62" s="91"/>
    </row>
    <row r="63" spans="1:24" s="13" customFormat="1" x14ac:dyDescent="0.25">
      <c r="A63" s="91"/>
      <c r="B63" s="16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5"/>
      <c r="X63" s="91"/>
    </row>
    <row r="64" spans="1:24" s="13" customFormat="1" x14ac:dyDescent="0.25">
      <c r="A64" s="91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5"/>
      <c r="X64" s="91"/>
    </row>
    <row r="65" spans="1:24" s="13" customFormat="1" x14ac:dyDescent="0.25">
      <c r="A65" s="91"/>
      <c r="B65" s="16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5"/>
      <c r="X65" s="91"/>
    </row>
    <row r="66" spans="1:24" s="13" customFormat="1" x14ac:dyDescent="0.25">
      <c r="A66" s="91"/>
      <c r="B66" s="16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5"/>
      <c r="X66" s="91"/>
    </row>
    <row r="67" spans="1:24" s="13" customFormat="1" x14ac:dyDescent="0.25">
      <c r="A67" s="91"/>
      <c r="B67" s="16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5"/>
      <c r="X67" s="91"/>
    </row>
    <row r="68" spans="1:24" s="13" customFormat="1" x14ac:dyDescent="0.25">
      <c r="A68" s="91"/>
      <c r="B68" s="16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91"/>
    </row>
    <row r="69" spans="1:24" s="13" customFormat="1" x14ac:dyDescent="0.25">
      <c r="A69" s="91"/>
      <c r="B69" s="16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91"/>
    </row>
    <row r="70" spans="1:24" s="13" customFormat="1" x14ac:dyDescent="0.25">
      <c r="A70" s="91"/>
      <c r="B70" s="16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91"/>
    </row>
    <row r="71" spans="1:24" s="13" customFormat="1" x14ac:dyDescent="0.25">
      <c r="A71" s="91"/>
      <c r="B71" s="16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91"/>
    </row>
    <row r="72" spans="1:24" s="13" customFormat="1" x14ac:dyDescent="0.25">
      <c r="A72" s="91"/>
      <c r="B72" s="16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91"/>
    </row>
    <row r="73" spans="1:24" s="13" customFormat="1" x14ac:dyDescent="0.25">
      <c r="A73" s="91"/>
      <c r="B73" s="16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91"/>
    </row>
    <row r="74" spans="1:24" s="13" customFormat="1" x14ac:dyDescent="0.25">
      <c r="A74" s="91"/>
      <c r="B74" s="16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91"/>
    </row>
    <row r="75" spans="1:24" s="13" customFormat="1" x14ac:dyDescent="0.25">
      <c r="A75" s="91"/>
      <c r="B75" s="16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91"/>
    </row>
    <row r="76" spans="1:24" s="13" customFormat="1" x14ac:dyDescent="0.25">
      <c r="A76" s="91"/>
      <c r="B76" s="16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91"/>
    </row>
    <row r="77" spans="1:24" s="13" customFormat="1" x14ac:dyDescent="0.25">
      <c r="A77" s="91"/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91"/>
    </row>
    <row r="78" spans="1:24" s="13" customFormat="1" ht="15.75" thickBot="1" x14ac:dyDescent="0.3">
      <c r="A78" s="91"/>
      <c r="B78" s="108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109"/>
      <c r="V78" s="51"/>
      <c r="W78" s="52"/>
      <c r="X78" s="91"/>
    </row>
    <row r="79" spans="1:24" s="91" customFormat="1" x14ac:dyDescent="0.25"/>
    <row r="80" spans="1:24" ht="15" customHeight="1" x14ac:dyDescent="0.25"/>
    <row r="228" x14ac:dyDescent="0.25"/>
    <row r="229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51" x14ac:dyDescent="0.25"/>
    <row r="252" x14ac:dyDescent="0.25"/>
    <row r="253" x14ac:dyDescent="0.25"/>
    <row r="254" x14ac:dyDescent="0.25"/>
    <row r="255" ht="15" customHeight="1" x14ac:dyDescent="0.25"/>
  </sheetData>
  <mergeCells count="3">
    <mergeCell ref="B2:W2"/>
    <mergeCell ref="B3:W3"/>
    <mergeCell ref="R4:W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8910-F243-4DC6-845C-BAEC2CAEFF78}">
  <dimension ref="A1:AG102"/>
  <sheetViews>
    <sheetView zoomScale="70" zoomScaleNormal="70" workbookViewId="0">
      <selection activeCell="B2" sqref="B2:Q2"/>
    </sheetView>
  </sheetViews>
  <sheetFormatPr defaultColWidth="0" defaultRowHeight="0" customHeight="1" zeroHeight="1" x14ac:dyDescent="0.25"/>
  <cols>
    <col min="1" max="1" width="4.140625" style="12" customWidth="1"/>
    <col min="2" max="2" width="10.85546875" style="12" customWidth="1"/>
    <col min="3" max="3" width="10.5703125" style="12" customWidth="1"/>
    <col min="4" max="4" width="28.85546875" style="12" customWidth="1"/>
    <col min="5" max="5" width="15.7109375" style="12" customWidth="1"/>
    <col min="6" max="6" width="21.85546875" style="12" customWidth="1"/>
    <col min="7" max="7" width="17.42578125" style="12" customWidth="1"/>
    <col min="8" max="8" width="17.85546875" style="12" customWidth="1"/>
    <col min="9" max="9" width="12.7109375" style="12" customWidth="1"/>
    <col min="10" max="10" width="13.7109375" style="12" customWidth="1"/>
    <col min="11" max="11" width="14.42578125" style="12" customWidth="1"/>
    <col min="12" max="12" width="19.28515625" style="12" bestFit="1" customWidth="1"/>
    <col min="13" max="14" width="16.140625" style="12" customWidth="1"/>
    <col min="15" max="15" width="15.7109375" style="12" customWidth="1"/>
    <col min="16" max="16" width="13.7109375" style="12" customWidth="1"/>
    <col min="17" max="17" width="9.140625" style="12" customWidth="1"/>
    <col min="18" max="18" width="5.7109375" style="12" customWidth="1"/>
    <col min="19" max="19" width="10.5703125" style="12" hidden="1" customWidth="1"/>
    <col min="20" max="20" width="9.140625" style="12" hidden="1" customWidth="1"/>
    <col min="21" max="21" width="10" style="12" hidden="1" customWidth="1"/>
    <col min="22" max="22" width="9.140625" style="12" hidden="1" customWidth="1"/>
    <col min="23" max="23" width="18.7109375" style="12" hidden="1" customWidth="1"/>
    <col min="24" max="24" width="10.5703125" style="12" hidden="1" customWidth="1"/>
    <col min="25" max="25" width="9.140625" style="12" hidden="1" customWidth="1"/>
    <col min="26" max="26" width="10" style="12" hidden="1" customWidth="1"/>
    <col min="27" max="27" width="9.140625" style="12" hidden="1" customWidth="1"/>
    <col min="28" max="33" width="18.7109375" style="12" hidden="1" customWidth="1"/>
    <col min="34" max="16384" width="9.140625" style="12" hidden="1"/>
  </cols>
  <sheetData>
    <row r="1" spans="1:18" ht="15" x14ac:dyDescent="0.25"/>
    <row r="2" spans="1:18" s="13" customFormat="1" ht="42" customHeight="1" x14ac:dyDescent="0.25">
      <c r="A2" s="12"/>
      <c r="B2" s="144" t="s">
        <v>159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2"/>
    </row>
    <row r="3" spans="1:18" s="13" customFormat="1" ht="8.25" customHeight="1" thickBot="1" x14ac:dyDescent="0.3">
      <c r="A3" s="12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2"/>
    </row>
    <row r="4" spans="1:18" s="13" customFormat="1" ht="15.75" thickBot="1" x14ac:dyDescent="0.3">
      <c r="A4" s="12"/>
      <c r="B4" s="146" t="s">
        <v>191</v>
      </c>
      <c r="C4" s="147"/>
      <c r="D4" s="148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  <c r="R4" s="12"/>
    </row>
    <row r="5" spans="1:18" s="13" customFormat="1" ht="15" x14ac:dyDescent="0.25">
      <c r="A5" s="12"/>
      <c r="B5" s="16"/>
      <c r="C5" s="14"/>
      <c r="D5" s="14"/>
      <c r="E5" s="17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  <c r="R5" s="12"/>
    </row>
    <row r="6" spans="1:18" s="13" customFormat="1" ht="15" x14ac:dyDescent="0.25">
      <c r="A6" s="12"/>
      <c r="B6" s="16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  <c r="R6" s="12"/>
    </row>
    <row r="7" spans="1:18" s="13" customFormat="1" ht="15" x14ac:dyDescent="0.25">
      <c r="A7" s="12"/>
      <c r="B7" s="16"/>
      <c r="C7" s="14"/>
      <c r="D7" s="14"/>
      <c r="E7" s="17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2"/>
    </row>
    <row r="8" spans="1:18" s="13" customFormat="1" ht="15" x14ac:dyDescent="0.25">
      <c r="A8" s="12"/>
      <c r="B8" s="16"/>
      <c r="C8" s="14"/>
      <c r="D8" s="14"/>
      <c r="E8" s="18"/>
      <c r="F8" s="18"/>
      <c r="G8" s="18"/>
      <c r="H8" s="18"/>
      <c r="I8" s="14"/>
      <c r="J8" s="14"/>
      <c r="K8" s="14"/>
      <c r="L8" s="14"/>
      <c r="M8" s="14"/>
      <c r="N8" s="14"/>
      <c r="O8" s="14"/>
      <c r="P8" s="18"/>
      <c r="Q8" s="15"/>
      <c r="R8" s="12"/>
    </row>
    <row r="9" spans="1:18" s="13" customFormat="1" ht="15" x14ac:dyDescent="0.25">
      <c r="A9" s="12"/>
      <c r="B9" s="16"/>
      <c r="C9" s="14"/>
      <c r="D9" s="14"/>
      <c r="E9" s="18"/>
      <c r="F9" s="18"/>
      <c r="G9" s="18"/>
      <c r="H9" s="18"/>
      <c r="I9" s="14"/>
      <c r="J9" s="14"/>
      <c r="K9" s="14"/>
      <c r="L9" s="14"/>
      <c r="M9" s="14"/>
      <c r="N9" s="14"/>
      <c r="O9" s="14"/>
      <c r="P9" s="18"/>
      <c r="Q9" s="15"/>
      <c r="R9" s="12"/>
    </row>
    <row r="10" spans="1:18" s="13" customFormat="1" ht="52.5" thickBot="1" x14ac:dyDescent="0.3">
      <c r="A10" s="12"/>
      <c r="B10" s="16"/>
      <c r="C10" s="14"/>
      <c r="D10" s="61" t="s">
        <v>93</v>
      </c>
      <c r="E10" s="118">
        <v>2016</v>
      </c>
      <c r="F10" s="118">
        <v>2017</v>
      </c>
      <c r="G10" s="118">
        <v>2018</v>
      </c>
      <c r="H10" s="20">
        <v>2019</v>
      </c>
      <c r="I10" s="20">
        <v>2020</v>
      </c>
      <c r="J10" s="20">
        <v>2021</v>
      </c>
      <c r="K10" s="20">
        <v>2022</v>
      </c>
      <c r="L10" s="20">
        <v>2023</v>
      </c>
      <c r="M10" s="20">
        <v>2024</v>
      </c>
      <c r="N10" s="20">
        <v>2025</v>
      </c>
      <c r="O10" s="20" t="s">
        <v>203</v>
      </c>
      <c r="P10" s="14"/>
      <c r="Q10" s="15"/>
      <c r="R10" s="12"/>
    </row>
    <row r="11" spans="1:18" s="13" customFormat="1" ht="17.25" thickTop="1" thickBot="1" x14ac:dyDescent="0.3">
      <c r="A11" s="12"/>
      <c r="B11" s="16"/>
      <c r="C11" s="14"/>
      <c r="D11" s="62" t="s">
        <v>94</v>
      </c>
      <c r="E11" s="26">
        <v>187.59958</v>
      </c>
      <c r="F11" s="26">
        <v>261.79728499999999</v>
      </c>
      <c r="G11" s="26">
        <v>505.65713067682481</v>
      </c>
      <c r="H11" s="26">
        <v>1529.2</v>
      </c>
      <c r="I11" s="26">
        <v>3961.4</v>
      </c>
      <c r="J11" s="26">
        <v>7681.4</v>
      </c>
      <c r="K11" s="26">
        <v>12114.7</v>
      </c>
      <c r="L11" s="26">
        <v>17057.099999999999</v>
      </c>
      <c r="M11" s="26">
        <v>21157.024000000001</v>
      </c>
      <c r="N11" s="26">
        <v>24808.3</v>
      </c>
      <c r="O11" s="26" t="s">
        <v>205</v>
      </c>
      <c r="P11" s="63" t="s">
        <v>95</v>
      </c>
      <c r="Q11" s="15"/>
      <c r="R11" s="12"/>
    </row>
    <row r="12" spans="1:18" s="13" customFormat="1" ht="16.5" thickBot="1" x14ac:dyDescent="0.3">
      <c r="A12" s="12"/>
      <c r="B12" s="16"/>
      <c r="C12" s="14"/>
      <c r="D12" s="62" t="s">
        <v>76</v>
      </c>
      <c r="E12" s="26">
        <v>233.96700000000001</v>
      </c>
      <c r="F12" s="26">
        <v>235.37299999999999</v>
      </c>
      <c r="G12" s="26">
        <v>237.61799999999999</v>
      </c>
      <c r="H12" s="26">
        <v>225.2</v>
      </c>
      <c r="I12" s="26">
        <v>240.6</v>
      </c>
      <c r="J12" s="26">
        <v>249.5</v>
      </c>
      <c r="K12" s="26">
        <v>271.7</v>
      </c>
      <c r="L12" s="26">
        <v>293.8</v>
      </c>
      <c r="M12" s="26">
        <v>306.27699999999999</v>
      </c>
      <c r="N12" s="26">
        <v>328.6</v>
      </c>
      <c r="O12" s="26" t="s">
        <v>205</v>
      </c>
      <c r="P12" s="63" t="s">
        <v>95</v>
      </c>
      <c r="Q12" s="15"/>
      <c r="R12" s="12"/>
    </row>
    <row r="13" spans="1:18" s="13" customFormat="1" ht="16.5" thickBot="1" x14ac:dyDescent="0.3">
      <c r="A13" s="12"/>
      <c r="B13" s="16"/>
      <c r="C13" s="14"/>
      <c r="D13" s="62" t="s">
        <v>77</v>
      </c>
      <c r="E13" s="26">
        <v>1281.0650000000001</v>
      </c>
      <c r="F13" s="26">
        <v>1362.03</v>
      </c>
      <c r="G13" s="26">
        <v>1362.87</v>
      </c>
      <c r="H13" s="26">
        <v>812.9</v>
      </c>
      <c r="I13" s="26">
        <v>815.2</v>
      </c>
      <c r="J13" s="64">
        <v>819.5</v>
      </c>
      <c r="K13" s="26">
        <v>849.3</v>
      </c>
      <c r="L13" s="26">
        <v>981.6</v>
      </c>
      <c r="M13" s="26">
        <v>969.57500000000005</v>
      </c>
      <c r="N13" s="26">
        <v>1002.1</v>
      </c>
      <c r="O13" s="26" t="s">
        <v>205</v>
      </c>
      <c r="P13" s="63" t="s">
        <v>95</v>
      </c>
      <c r="Q13" s="15"/>
      <c r="R13" s="12"/>
    </row>
    <row r="14" spans="1:18" s="13" customFormat="1" ht="16.5" thickBot="1" x14ac:dyDescent="0.3">
      <c r="A14" s="12"/>
      <c r="B14" s="16"/>
      <c r="C14" s="14"/>
      <c r="D14" s="62" t="s">
        <v>78</v>
      </c>
      <c r="E14" s="26">
        <v>5807.4160000000002</v>
      </c>
      <c r="F14" s="26">
        <v>5848.6710000000003</v>
      </c>
      <c r="G14" s="26">
        <v>5864.4430000000002</v>
      </c>
      <c r="H14" s="26">
        <v>5868.9</v>
      </c>
      <c r="I14" s="26">
        <v>6327.9</v>
      </c>
      <c r="J14" s="26">
        <v>7007.7</v>
      </c>
      <c r="K14" s="26">
        <v>8129.5</v>
      </c>
      <c r="L14" s="26">
        <v>9428.2999999999993</v>
      </c>
      <c r="M14" s="26">
        <v>10139.538</v>
      </c>
      <c r="N14" s="26">
        <v>10550.2</v>
      </c>
      <c r="O14" s="26" t="s">
        <v>205</v>
      </c>
      <c r="P14" s="63" t="s">
        <v>95</v>
      </c>
      <c r="Q14" s="15"/>
      <c r="R14" s="12"/>
    </row>
    <row r="15" spans="1:18" s="13" customFormat="1" ht="16.5" thickBot="1" x14ac:dyDescent="0.3">
      <c r="A15" s="12"/>
      <c r="B15" s="16"/>
      <c r="C15" s="14"/>
      <c r="D15" s="62" t="s">
        <v>79</v>
      </c>
      <c r="E15" s="26">
        <v>993.995</v>
      </c>
      <c r="F15" s="26">
        <v>988.37699999999995</v>
      </c>
      <c r="G15" s="26">
        <v>981.50400000000002</v>
      </c>
      <c r="H15" s="26">
        <v>978.1</v>
      </c>
      <c r="I15" s="26">
        <v>980.6</v>
      </c>
      <c r="J15" s="26">
        <v>983.9</v>
      </c>
      <c r="K15" s="26">
        <v>985.2</v>
      </c>
      <c r="L15" s="26">
        <v>979.1</v>
      </c>
      <c r="M15" s="26">
        <v>980.82899999999995</v>
      </c>
      <c r="N15" s="26">
        <v>980.8</v>
      </c>
      <c r="O15" s="26" t="s">
        <v>205</v>
      </c>
      <c r="P15" s="63" t="s">
        <v>95</v>
      </c>
      <c r="Q15" s="15"/>
      <c r="R15" s="12"/>
    </row>
    <row r="16" spans="1:18" s="13" customFormat="1" ht="22.5" customHeight="1" x14ac:dyDescent="0.25">
      <c r="A16" s="12"/>
      <c r="B16" s="16"/>
      <c r="C16" s="14"/>
      <c r="D16" s="14"/>
      <c r="E16" s="14"/>
      <c r="F16" s="14"/>
      <c r="G16" s="30"/>
      <c r="H16" s="14"/>
      <c r="I16" s="29"/>
      <c r="J16" s="29"/>
      <c r="K16" s="29"/>
      <c r="L16" s="65"/>
      <c r="M16" s="65"/>
      <c r="N16" s="65"/>
      <c r="O16" s="65" t="s">
        <v>204</v>
      </c>
      <c r="P16" s="14"/>
      <c r="Q16" s="15"/>
      <c r="R16" s="12"/>
    </row>
    <row r="17" spans="1:18" s="13" customFormat="1" ht="21" customHeight="1" x14ac:dyDescent="0.25">
      <c r="A17" s="12"/>
      <c r="B17" s="16"/>
      <c r="C17" s="14"/>
      <c r="D17" s="14"/>
      <c r="E17" s="14"/>
      <c r="F17" s="14"/>
      <c r="G17" s="14"/>
      <c r="H17" s="30"/>
      <c r="I17" s="14"/>
      <c r="J17" s="29"/>
      <c r="K17" s="29"/>
      <c r="L17" s="29"/>
      <c r="M17" s="65"/>
      <c r="N17" s="65"/>
      <c r="O17" s="14"/>
      <c r="P17" s="14"/>
      <c r="Q17" s="15"/>
      <c r="R17" s="12"/>
    </row>
    <row r="18" spans="1:18" s="13" customFormat="1" ht="33.75" customHeight="1" x14ac:dyDescent="0.25">
      <c r="A18" s="12"/>
      <c r="B18" s="16"/>
      <c r="C18" s="14"/>
      <c r="D18" s="14"/>
      <c r="E18" s="14"/>
      <c r="F18" s="14"/>
      <c r="G18" s="14"/>
      <c r="H18" s="30"/>
      <c r="I18" s="14"/>
      <c r="J18" s="29"/>
      <c r="K18" s="29"/>
      <c r="L18" s="29"/>
      <c r="M18" s="65"/>
      <c r="N18" s="65"/>
      <c r="O18" s="14"/>
      <c r="P18" s="14"/>
      <c r="Q18" s="15"/>
      <c r="R18" s="12"/>
    </row>
    <row r="19" spans="1:18" s="13" customFormat="1" ht="15" x14ac:dyDescent="0.25">
      <c r="A19" s="12"/>
      <c r="B19" s="16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5"/>
      <c r="R19" s="12"/>
    </row>
    <row r="20" spans="1:18" s="13" customFormat="1" ht="15" x14ac:dyDescent="0.25">
      <c r="A20" s="12"/>
      <c r="B20" s="16"/>
      <c r="C20" s="14"/>
      <c r="D20" s="14"/>
      <c r="E20" s="14"/>
      <c r="F20" s="14"/>
      <c r="G20" s="14"/>
      <c r="H20" s="14"/>
      <c r="I20" s="14"/>
      <c r="J20" s="31"/>
      <c r="K20" s="14"/>
      <c r="L20" s="14"/>
      <c r="M20" s="14"/>
      <c r="N20" s="14"/>
      <c r="O20" s="14"/>
      <c r="P20" s="14"/>
      <c r="Q20" s="15"/>
      <c r="R20" s="12"/>
    </row>
    <row r="21" spans="1:18" s="13" customFormat="1" ht="15" x14ac:dyDescent="0.25">
      <c r="A21" s="12"/>
      <c r="B21" s="16"/>
      <c r="C21" s="14"/>
      <c r="D21" s="14"/>
      <c r="E21" s="14"/>
      <c r="F21" s="14"/>
      <c r="G21" s="31"/>
      <c r="H21" s="32"/>
      <c r="I21" s="14"/>
      <c r="J21" s="31"/>
      <c r="K21" s="14"/>
      <c r="L21" s="14"/>
      <c r="M21" s="33"/>
      <c r="N21" s="33"/>
      <c r="O21" s="33"/>
      <c r="P21" s="33"/>
      <c r="Q21" s="15"/>
      <c r="R21" s="12"/>
    </row>
    <row r="22" spans="1:18" s="13" customFormat="1" ht="41.25" customHeight="1" x14ac:dyDescent="0.25">
      <c r="A22" s="12"/>
      <c r="B22" s="16"/>
      <c r="C22" s="14"/>
      <c r="D22" s="14"/>
      <c r="E22" s="14"/>
      <c r="F22" s="14"/>
      <c r="G22" s="31"/>
      <c r="H22" s="32"/>
      <c r="I22" s="14"/>
      <c r="J22" s="31"/>
      <c r="K22" s="14"/>
      <c r="L22" s="14"/>
      <c r="M22" s="33"/>
      <c r="N22" s="33"/>
      <c r="O22" s="34"/>
      <c r="P22" s="34"/>
      <c r="Q22" s="15"/>
      <c r="R22" s="12"/>
    </row>
    <row r="23" spans="1:18" s="13" customFormat="1" ht="15" x14ac:dyDescent="0.25">
      <c r="A23" s="12"/>
      <c r="B23" s="16"/>
      <c r="C23" s="14"/>
      <c r="D23" s="14"/>
      <c r="E23" s="14"/>
      <c r="F23" s="14"/>
      <c r="G23" s="31"/>
      <c r="H23" s="32"/>
      <c r="I23" s="14"/>
      <c r="J23" s="31"/>
      <c r="K23" s="14"/>
      <c r="L23" s="14"/>
      <c r="M23" s="33"/>
      <c r="N23" s="33"/>
      <c r="O23" s="35"/>
      <c r="P23" s="36"/>
      <c r="Q23" s="15"/>
      <c r="R23" s="12"/>
    </row>
    <row r="24" spans="1:18" s="13" customFormat="1" ht="15" x14ac:dyDescent="0.25">
      <c r="A24" s="12"/>
      <c r="B24" s="16"/>
      <c r="C24" s="14"/>
      <c r="D24" s="14"/>
      <c r="E24" s="14"/>
      <c r="F24" s="14"/>
      <c r="G24" s="31"/>
      <c r="H24" s="14"/>
      <c r="I24" s="14"/>
      <c r="J24" s="31"/>
      <c r="K24" s="14"/>
      <c r="L24" s="14"/>
      <c r="M24" s="33"/>
      <c r="N24" s="33"/>
      <c r="O24" s="35"/>
      <c r="P24" s="36"/>
      <c r="Q24" s="15"/>
      <c r="R24" s="12"/>
    </row>
    <row r="25" spans="1:18" s="13" customFormat="1" ht="28.5" customHeight="1" x14ac:dyDescent="0.25">
      <c r="A25" s="12"/>
      <c r="B25" s="16"/>
      <c r="C25" s="14"/>
      <c r="D25" s="14"/>
      <c r="E25" s="14"/>
      <c r="F25" s="14"/>
      <c r="G25" s="14"/>
      <c r="H25" s="14"/>
      <c r="I25" s="14"/>
      <c r="J25" s="31"/>
      <c r="K25" s="14"/>
      <c r="L25" s="14"/>
      <c r="M25" s="33"/>
      <c r="N25" s="33"/>
      <c r="O25" s="35"/>
      <c r="P25" s="36"/>
      <c r="Q25" s="15"/>
      <c r="R25" s="12"/>
    </row>
    <row r="26" spans="1:18" s="13" customFormat="1" ht="14.25" customHeight="1" x14ac:dyDescent="0.25">
      <c r="A26" s="12"/>
      <c r="B26" s="16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  <c r="R26" s="12"/>
    </row>
    <row r="27" spans="1:18" s="13" customFormat="1" ht="15" customHeight="1" x14ac:dyDescent="0.25">
      <c r="A27" s="12"/>
      <c r="B27" s="16"/>
      <c r="C27" s="14"/>
      <c r="D27" s="14"/>
      <c r="E27" s="14"/>
      <c r="F27" s="38"/>
      <c r="G27" s="38"/>
      <c r="H27" s="38"/>
      <c r="I27" s="38"/>
      <c r="J27" s="37"/>
      <c r="K27" s="37"/>
      <c r="L27" s="37"/>
      <c r="M27" s="14"/>
      <c r="N27" s="14"/>
      <c r="O27" s="14"/>
      <c r="P27" s="14"/>
      <c r="Q27" s="15"/>
      <c r="R27" s="12"/>
    </row>
    <row r="28" spans="1:18" s="13" customFormat="1" ht="21.75" customHeight="1" x14ac:dyDescent="0.25">
      <c r="A28" s="12"/>
      <c r="B28" s="16"/>
      <c r="C28" s="14"/>
      <c r="D28" s="14"/>
      <c r="E28" s="14"/>
      <c r="F28" s="38"/>
      <c r="G28" s="38"/>
      <c r="H28" s="38"/>
      <c r="I28" s="38"/>
      <c r="J28" s="37"/>
      <c r="K28" s="37"/>
      <c r="L28" s="37"/>
      <c r="M28" s="14"/>
      <c r="N28" s="14"/>
      <c r="O28" s="14"/>
      <c r="P28" s="14"/>
      <c r="Q28" s="15"/>
      <c r="R28" s="12"/>
    </row>
    <row r="29" spans="1:18" s="13" customFormat="1" ht="15" x14ac:dyDescent="0.25">
      <c r="A29" s="12"/>
      <c r="B29" s="16"/>
      <c r="C29" s="14"/>
      <c r="D29" s="14"/>
      <c r="E29" s="14"/>
      <c r="F29" s="38"/>
      <c r="G29" s="38"/>
      <c r="H29" s="38"/>
      <c r="I29" s="38"/>
      <c r="J29" s="37"/>
      <c r="K29" s="37"/>
      <c r="L29" s="37"/>
      <c r="M29" s="14"/>
      <c r="N29" s="14"/>
      <c r="O29" s="14"/>
      <c r="P29" s="14"/>
      <c r="Q29" s="15"/>
      <c r="R29" s="12"/>
    </row>
    <row r="30" spans="1:18" s="13" customFormat="1" ht="15" x14ac:dyDescent="0.25">
      <c r="A30" s="12"/>
      <c r="B30" s="16"/>
      <c r="C30" s="14"/>
      <c r="D30" s="14"/>
      <c r="E30" s="14"/>
      <c r="F30" s="38"/>
      <c r="G30" s="38"/>
      <c r="H30" s="38"/>
      <c r="I30" s="38"/>
      <c r="J30" s="37"/>
      <c r="K30" s="37"/>
      <c r="L30" s="37"/>
      <c r="M30" s="14"/>
      <c r="N30" s="14"/>
      <c r="O30" s="14"/>
      <c r="P30" s="14"/>
      <c r="Q30" s="15"/>
      <c r="R30" s="12"/>
    </row>
    <row r="31" spans="1:18" s="13" customFormat="1" ht="15" x14ac:dyDescent="0.25">
      <c r="A31" s="12"/>
      <c r="B31" s="16"/>
      <c r="C31" s="14"/>
      <c r="D31" s="14"/>
      <c r="E31" s="14"/>
      <c r="F31" s="38"/>
      <c r="G31" s="38"/>
      <c r="H31" s="38"/>
      <c r="I31" s="38"/>
      <c r="J31" s="37"/>
      <c r="K31" s="37"/>
      <c r="L31" s="37"/>
      <c r="M31" s="14"/>
      <c r="N31" s="14"/>
      <c r="O31" s="14"/>
      <c r="P31" s="14"/>
      <c r="Q31" s="15"/>
      <c r="R31" s="12"/>
    </row>
    <row r="32" spans="1:18" s="13" customFormat="1" ht="15" x14ac:dyDescent="0.25">
      <c r="A32" s="12"/>
      <c r="B32" s="16"/>
      <c r="C32" s="14"/>
      <c r="D32" s="14"/>
      <c r="E32" s="14"/>
      <c r="F32" s="38"/>
      <c r="G32" s="38"/>
      <c r="H32" s="38"/>
      <c r="I32" s="38"/>
      <c r="J32" s="66"/>
      <c r="K32" s="14"/>
      <c r="L32" s="37"/>
      <c r="M32" s="14"/>
      <c r="N32" s="14"/>
      <c r="O32" s="14"/>
      <c r="P32" s="14"/>
      <c r="Q32" s="15"/>
      <c r="R32" s="12"/>
    </row>
    <row r="33" spans="1:18" s="13" customFormat="1" ht="15" x14ac:dyDescent="0.25">
      <c r="A33" s="12"/>
      <c r="B33" s="16"/>
      <c r="C33" s="14"/>
      <c r="D33" s="14"/>
      <c r="E33" s="14"/>
      <c r="F33" s="38"/>
      <c r="G33" s="14"/>
      <c r="H33" s="37"/>
      <c r="I33" s="67"/>
      <c r="J33" s="66"/>
      <c r="K33" s="14"/>
      <c r="L33" s="37"/>
      <c r="M33" s="14"/>
      <c r="N33" s="14"/>
      <c r="O33" s="14"/>
      <c r="P33" s="14"/>
      <c r="Q33" s="15"/>
      <c r="R33" s="12"/>
    </row>
    <row r="34" spans="1:18" s="13" customFormat="1" ht="15" x14ac:dyDescent="0.25">
      <c r="A34" s="12"/>
      <c r="B34" s="16"/>
      <c r="C34" s="14"/>
      <c r="D34" s="14"/>
      <c r="E34" s="14"/>
      <c r="F34" s="38"/>
      <c r="G34" s="14"/>
      <c r="H34" s="37"/>
      <c r="I34" s="67"/>
      <c r="J34" s="66"/>
      <c r="K34" s="14"/>
      <c r="L34" s="37"/>
      <c r="M34" s="14"/>
      <c r="N34" s="14"/>
      <c r="O34" s="14"/>
      <c r="P34" s="14"/>
      <c r="Q34" s="15"/>
      <c r="R34" s="12"/>
    </row>
    <row r="35" spans="1:18" s="13" customFormat="1" ht="15" x14ac:dyDescent="0.25">
      <c r="A35" s="12"/>
      <c r="B35" s="16"/>
      <c r="C35" s="14"/>
      <c r="D35" s="14"/>
      <c r="E35" s="14"/>
      <c r="F35" s="38"/>
      <c r="G35" s="14"/>
      <c r="H35" s="37"/>
      <c r="I35" s="67"/>
      <c r="J35" s="66"/>
      <c r="K35" s="14"/>
      <c r="L35" s="37"/>
      <c r="M35" s="14"/>
      <c r="N35" s="14"/>
      <c r="O35" s="14"/>
      <c r="P35" s="14"/>
      <c r="Q35" s="15"/>
      <c r="R35" s="12"/>
    </row>
    <row r="36" spans="1:18" s="13" customFormat="1" ht="15" x14ac:dyDescent="0.25">
      <c r="A36" s="12"/>
      <c r="B36" s="16"/>
      <c r="C36" s="14"/>
      <c r="D36" s="14"/>
      <c r="E36" s="14"/>
      <c r="F36" s="38"/>
      <c r="G36" s="14"/>
      <c r="H36" s="37"/>
      <c r="I36" s="67"/>
      <c r="J36" s="66"/>
      <c r="K36" s="14"/>
      <c r="L36" s="37"/>
      <c r="M36" s="14"/>
      <c r="N36" s="14"/>
      <c r="O36" s="14"/>
      <c r="P36" s="14"/>
      <c r="Q36" s="15"/>
      <c r="R36" s="12"/>
    </row>
    <row r="37" spans="1:18" s="13" customFormat="1" ht="15" x14ac:dyDescent="0.25">
      <c r="A37" s="12"/>
      <c r="B37" s="16"/>
      <c r="C37" s="14"/>
      <c r="D37" s="14"/>
      <c r="E37" s="14"/>
      <c r="F37" s="38"/>
      <c r="G37" s="14"/>
      <c r="H37" s="37"/>
      <c r="I37" s="67"/>
      <c r="J37" s="66"/>
      <c r="K37" s="14"/>
      <c r="L37" s="37"/>
      <c r="M37" s="14"/>
      <c r="N37" s="14"/>
      <c r="O37" s="14"/>
      <c r="P37" s="14"/>
      <c r="Q37" s="15"/>
      <c r="R37" s="12"/>
    </row>
    <row r="38" spans="1:18" s="13" customFormat="1" ht="15" x14ac:dyDescent="0.25">
      <c r="A38" s="12"/>
      <c r="B38" s="16"/>
      <c r="C38" s="14"/>
      <c r="D38" s="14"/>
      <c r="E38" s="14"/>
      <c r="F38" s="38"/>
      <c r="G38" s="14"/>
      <c r="H38" s="37"/>
      <c r="I38" s="67"/>
      <c r="J38" s="66"/>
      <c r="K38" s="14"/>
      <c r="L38" s="37"/>
      <c r="M38" s="14"/>
      <c r="N38" s="14"/>
      <c r="O38" s="14"/>
      <c r="P38" s="14"/>
      <c r="Q38" s="15"/>
      <c r="R38" s="12"/>
    </row>
    <row r="39" spans="1:18" s="13" customFormat="1" ht="15" x14ac:dyDescent="0.25">
      <c r="A39" s="12"/>
      <c r="B39" s="16"/>
      <c r="C39" s="14"/>
      <c r="D39" s="14"/>
      <c r="E39" s="14"/>
      <c r="F39" s="38"/>
      <c r="G39" s="14"/>
      <c r="H39" s="37"/>
      <c r="I39" s="67"/>
      <c r="J39" s="66"/>
      <c r="K39" s="14"/>
      <c r="L39" s="37"/>
      <c r="M39" s="14"/>
      <c r="N39" s="14"/>
      <c r="O39" s="14"/>
      <c r="P39" s="14"/>
      <c r="Q39" s="15"/>
      <c r="R39" s="12"/>
    </row>
    <row r="40" spans="1:18" s="13" customFormat="1" ht="15" x14ac:dyDescent="0.25">
      <c r="A40" s="12"/>
      <c r="B40" s="16"/>
      <c r="C40" s="14"/>
      <c r="D40" s="14"/>
      <c r="E40" s="14"/>
      <c r="F40" s="38"/>
      <c r="G40" s="14"/>
      <c r="H40" s="37"/>
      <c r="I40" s="67"/>
      <c r="J40" s="66"/>
      <c r="K40" s="14"/>
      <c r="L40" s="37"/>
      <c r="M40" s="14"/>
      <c r="N40" s="14"/>
      <c r="O40" s="14"/>
      <c r="P40" s="14"/>
      <c r="Q40" s="15"/>
      <c r="R40" s="12"/>
    </row>
    <row r="41" spans="1:18" s="13" customFormat="1" ht="15" x14ac:dyDescent="0.25">
      <c r="A41" s="12"/>
      <c r="B41" s="16"/>
      <c r="C41" s="14"/>
      <c r="D41" s="14"/>
      <c r="E41" s="14"/>
      <c r="F41" s="38"/>
      <c r="G41" s="14"/>
      <c r="H41" s="37"/>
      <c r="I41" s="67"/>
      <c r="J41" s="66"/>
      <c r="K41" s="14"/>
      <c r="L41" s="37"/>
      <c r="M41" s="14"/>
      <c r="N41" s="14"/>
      <c r="O41" s="14"/>
      <c r="P41" s="14"/>
      <c r="Q41" s="15"/>
      <c r="R41" s="12"/>
    </row>
    <row r="42" spans="1:18" s="13" customFormat="1" ht="15" x14ac:dyDescent="0.25">
      <c r="A42" s="12"/>
      <c r="B42" s="16"/>
      <c r="C42" s="14"/>
      <c r="D42" s="14"/>
      <c r="E42" s="14"/>
      <c r="F42" s="38"/>
      <c r="G42" s="14"/>
      <c r="H42" s="37"/>
      <c r="I42" s="67"/>
      <c r="J42" s="66"/>
      <c r="K42" s="14"/>
      <c r="L42" s="37"/>
      <c r="M42" s="14"/>
      <c r="N42" s="14"/>
      <c r="O42" s="14"/>
      <c r="P42" s="14"/>
      <c r="Q42" s="15"/>
      <c r="R42" s="12"/>
    </row>
    <row r="43" spans="1:18" s="13" customFormat="1" ht="15" x14ac:dyDescent="0.25">
      <c r="A43" s="12"/>
      <c r="B43" s="16"/>
      <c r="C43" s="14"/>
      <c r="D43" s="14"/>
      <c r="E43" s="14"/>
      <c r="F43" s="38"/>
      <c r="G43" s="14"/>
      <c r="H43" s="37"/>
      <c r="I43" s="67"/>
      <c r="J43" s="66"/>
      <c r="K43" s="14"/>
      <c r="L43" s="37"/>
      <c r="M43" s="14"/>
      <c r="N43" s="14"/>
      <c r="O43" s="14"/>
      <c r="P43" s="14"/>
      <c r="Q43" s="15"/>
      <c r="R43" s="12"/>
    </row>
    <row r="44" spans="1:18" s="13" customFormat="1" ht="15" x14ac:dyDescent="0.25">
      <c r="A44" s="12"/>
      <c r="B44" s="16"/>
      <c r="C44" s="14"/>
      <c r="D44" s="14"/>
      <c r="E44" s="14"/>
      <c r="F44" s="38"/>
      <c r="G44" s="14"/>
      <c r="H44" s="37"/>
      <c r="I44" s="67"/>
      <c r="J44" s="66"/>
      <c r="K44" s="14"/>
      <c r="L44" s="37"/>
      <c r="M44" s="14"/>
      <c r="N44" s="14"/>
      <c r="O44" s="14"/>
      <c r="P44" s="14"/>
      <c r="Q44" s="15"/>
      <c r="R44" s="12"/>
    </row>
    <row r="45" spans="1:18" s="13" customFormat="1" ht="15" x14ac:dyDescent="0.25">
      <c r="A45" s="12"/>
      <c r="B45" s="16"/>
      <c r="C45" s="14"/>
      <c r="D45" s="14"/>
      <c r="E45" s="14"/>
      <c r="F45" s="38"/>
      <c r="G45" s="14"/>
      <c r="H45" s="37"/>
      <c r="I45" s="67"/>
      <c r="J45" s="66"/>
      <c r="K45" s="14"/>
      <c r="L45" s="37"/>
      <c r="M45" s="14"/>
      <c r="N45" s="14"/>
      <c r="O45" s="14"/>
      <c r="P45" s="14"/>
      <c r="Q45" s="15"/>
      <c r="R45" s="12"/>
    </row>
    <row r="46" spans="1:18" s="13" customFormat="1" ht="18.75" x14ac:dyDescent="0.25">
      <c r="A46" s="12"/>
      <c r="B46" s="16"/>
      <c r="C46" s="14"/>
      <c r="D46" s="14"/>
      <c r="E46" s="14"/>
      <c r="F46" s="38"/>
      <c r="G46" s="14"/>
      <c r="H46" s="37"/>
      <c r="I46" s="67"/>
      <c r="J46" s="66"/>
      <c r="K46" s="14"/>
      <c r="L46" s="37"/>
      <c r="M46" s="39"/>
      <c r="N46" s="39"/>
      <c r="O46" s="39"/>
      <c r="P46" s="39"/>
      <c r="Q46" s="68"/>
      <c r="R46" s="12"/>
    </row>
    <row r="47" spans="1:18" s="13" customFormat="1" ht="15" x14ac:dyDescent="0.25">
      <c r="A47" s="12"/>
      <c r="B47" s="16"/>
      <c r="C47" s="14"/>
      <c r="D47" s="14"/>
      <c r="E47" s="14"/>
      <c r="F47" s="14"/>
      <c r="G47" s="14"/>
      <c r="H47" s="14"/>
      <c r="I47" s="37"/>
      <c r="J47" s="18"/>
      <c r="K47" s="40"/>
      <c r="L47" s="40"/>
      <c r="M47" s="14"/>
      <c r="N47" s="14"/>
      <c r="O47" s="14"/>
      <c r="P47" s="14"/>
      <c r="Q47" s="15"/>
      <c r="R47" s="12"/>
    </row>
    <row r="48" spans="1:18" s="13" customFormat="1" ht="15" x14ac:dyDescent="0.25">
      <c r="A48" s="12"/>
      <c r="B48" s="16"/>
      <c r="C48" s="14"/>
      <c r="D48" s="14"/>
      <c r="E48" s="14"/>
      <c r="F48" s="14"/>
      <c r="G48" s="14"/>
      <c r="H48" s="14"/>
      <c r="I48" s="41"/>
      <c r="J48" s="18"/>
      <c r="K48" s="35"/>
      <c r="L48" s="35"/>
      <c r="M48" s="14"/>
      <c r="N48" s="14"/>
      <c r="O48" s="14"/>
      <c r="P48" s="14"/>
      <c r="Q48" s="15"/>
      <c r="R48" s="12"/>
    </row>
    <row r="49" spans="1:19" s="13" customFormat="1" ht="15" x14ac:dyDescent="0.25">
      <c r="A49" s="12"/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5"/>
      <c r="R49" s="44"/>
      <c r="S49" s="45"/>
    </row>
    <row r="50" spans="1:19" s="13" customFormat="1" ht="15" customHeight="1" thickBot="1" x14ac:dyDescent="0.3">
      <c r="A50" s="12"/>
      <c r="B50" s="16"/>
      <c r="C50" s="14"/>
      <c r="D50" s="14"/>
      <c r="E50" s="14"/>
      <c r="F50" s="20" t="s">
        <v>80</v>
      </c>
      <c r="G50" s="54" t="s">
        <v>14</v>
      </c>
      <c r="H50" s="54" t="s">
        <v>76</v>
      </c>
      <c r="I50" s="54" t="s">
        <v>77</v>
      </c>
      <c r="J50" s="54" t="s">
        <v>78</v>
      </c>
      <c r="K50" s="54" t="s">
        <v>79</v>
      </c>
      <c r="L50" s="14"/>
      <c r="M50" s="14"/>
      <c r="N50" s="14"/>
      <c r="O50" s="14"/>
      <c r="P50" s="14"/>
      <c r="Q50" s="15"/>
      <c r="R50" s="44"/>
      <c r="S50" s="45"/>
    </row>
    <row r="51" spans="1:19" s="13" customFormat="1" ht="17.25" thickTop="1" thickBot="1" x14ac:dyDescent="0.3">
      <c r="A51" s="12"/>
      <c r="B51" s="16"/>
      <c r="C51" s="14"/>
      <c r="D51" s="14"/>
      <c r="E51" s="14"/>
      <c r="F51" s="62" t="s">
        <v>73</v>
      </c>
      <c r="G51" s="26" t="str">
        <f>O11</f>
        <v>-</v>
      </c>
      <c r="H51" s="26" t="str">
        <f>O12</f>
        <v>-</v>
      </c>
      <c r="I51" s="26" t="str">
        <f>O13</f>
        <v>-</v>
      </c>
      <c r="J51" s="26" t="str">
        <f>O14</f>
        <v>-</v>
      </c>
      <c r="K51" s="26" t="str">
        <f>O15</f>
        <v>-</v>
      </c>
      <c r="L51" s="14"/>
      <c r="M51" s="14"/>
      <c r="N51" s="14"/>
      <c r="O51" s="14"/>
      <c r="P51" s="14"/>
      <c r="Q51" s="15"/>
      <c r="R51" s="44"/>
      <c r="S51" s="45"/>
    </row>
    <row r="52" spans="1:19" s="13" customFormat="1" ht="15" x14ac:dyDescent="0.25">
      <c r="A52" s="12"/>
      <c r="B52" s="16"/>
      <c r="C52" s="14"/>
      <c r="D52" s="14"/>
      <c r="E52" s="14"/>
      <c r="F52" s="14"/>
      <c r="G52" s="55"/>
      <c r="H52" s="55"/>
      <c r="I52" s="55"/>
      <c r="J52" s="55"/>
      <c r="K52" s="55"/>
      <c r="L52" s="14"/>
      <c r="M52" s="14"/>
      <c r="N52" s="14"/>
      <c r="O52" s="14"/>
      <c r="P52" s="14"/>
      <c r="Q52" s="15"/>
      <c r="R52" s="44"/>
      <c r="S52" s="45"/>
    </row>
    <row r="53" spans="1:19" s="13" customFormat="1" ht="15" x14ac:dyDescent="0.25">
      <c r="A53" s="12"/>
      <c r="B53" s="16"/>
      <c r="C53" s="14"/>
      <c r="D53" s="14"/>
      <c r="E53" s="14"/>
      <c r="F53" s="14"/>
      <c r="G53" s="55"/>
      <c r="H53" s="55"/>
      <c r="I53" s="55"/>
      <c r="J53" s="55"/>
      <c r="K53" s="55"/>
      <c r="L53" s="14"/>
      <c r="M53" s="14"/>
      <c r="N53" s="14"/>
      <c r="O53" s="14"/>
      <c r="P53" s="14"/>
      <c r="Q53" s="15"/>
      <c r="R53" s="44"/>
      <c r="S53" s="45"/>
    </row>
    <row r="54" spans="1:19" s="13" customFormat="1" ht="15" x14ac:dyDescent="0.25">
      <c r="A54" s="12"/>
      <c r="B54" s="16"/>
      <c r="C54" s="14"/>
      <c r="D54" s="14"/>
      <c r="E54" s="14"/>
      <c r="F54" s="14"/>
      <c r="G54" s="55"/>
      <c r="H54" s="55"/>
      <c r="I54" s="55"/>
      <c r="J54" s="55"/>
      <c r="K54" s="55"/>
      <c r="L54" s="14"/>
      <c r="M54" s="14"/>
      <c r="N54" s="14"/>
      <c r="O54" s="14"/>
      <c r="P54" s="14"/>
      <c r="Q54" s="15"/>
      <c r="R54" s="44"/>
      <c r="S54" s="45"/>
    </row>
    <row r="55" spans="1:19" s="13" customFormat="1" ht="15" x14ac:dyDescent="0.25">
      <c r="A55" s="12"/>
      <c r="B55" s="16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5"/>
      <c r="R55" s="44"/>
      <c r="S55" s="45"/>
    </row>
    <row r="56" spans="1:19" s="13" customFormat="1" ht="15" x14ac:dyDescent="0.25">
      <c r="A56" s="12"/>
      <c r="B56" s="16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5"/>
      <c r="R56" s="44"/>
      <c r="S56" s="45"/>
    </row>
    <row r="57" spans="1:19" s="13" customFormat="1" ht="15" x14ac:dyDescent="0.25">
      <c r="A57" s="12"/>
      <c r="B57" s="16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5"/>
      <c r="R57" s="44"/>
      <c r="S57" s="45"/>
    </row>
    <row r="58" spans="1:19" s="13" customFormat="1" ht="15" x14ac:dyDescent="0.25">
      <c r="A58" s="12"/>
      <c r="B58" s="16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5"/>
      <c r="R58" s="44"/>
      <c r="S58" s="45"/>
    </row>
    <row r="59" spans="1:19" s="13" customFormat="1" ht="15" x14ac:dyDescent="0.25">
      <c r="A59" s="12"/>
      <c r="B59" s="16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5"/>
      <c r="R59" s="44"/>
      <c r="S59" s="45"/>
    </row>
    <row r="60" spans="1:19" s="13" customFormat="1" ht="15" x14ac:dyDescent="0.25">
      <c r="A60" s="12"/>
      <c r="B60" s="16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5"/>
      <c r="R60" s="44"/>
      <c r="S60" s="45"/>
    </row>
    <row r="61" spans="1:19" s="13" customFormat="1" ht="15" x14ac:dyDescent="0.25">
      <c r="A61" s="12"/>
      <c r="B61" s="16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5"/>
      <c r="R61" s="44"/>
      <c r="S61" s="45"/>
    </row>
    <row r="62" spans="1:19" s="13" customFormat="1" ht="15" x14ac:dyDescent="0.25">
      <c r="A62" s="12"/>
      <c r="B62" s="16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5"/>
      <c r="R62" s="44"/>
      <c r="S62" s="45"/>
    </row>
    <row r="63" spans="1:19" s="13" customFormat="1" ht="15" x14ac:dyDescent="0.25">
      <c r="A63" s="12"/>
      <c r="B63" s="16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5"/>
      <c r="R63" s="44"/>
      <c r="S63" s="45"/>
    </row>
    <row r="64" spans="1:19" s="13" customFormat="1" ht="15" x14ac:dyDescent="0.25">
      <c r="A64" s="12"/>
      <c r="B64" s="1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5"/>
      <c r="R64" s="44"/>
      <c r="S64" s="45"/>
    </row>
    <row r="65" spans="1:19" s="13" customFormat="1" ht="15" x14ac:dyDescent="0.25">
      <c r="A65" s="12"/>
      <c r="B65" s="16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5"/>
      <c r="R65" s="44"/>
      <c r="S65" s="45"/>
    </row>
    <row r="66" spans="1:19" s="13" customFormat="1" ht="15" x14ac:dyDescent="0.25">
      <c r="A66" s="12"/>
      <c r="B66" s="16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5"/>
      <c r="R66" s="44"/>
      <c r="S66" s="45"/>
    </row>
    <row r="67" spans="1:19" s="13" customFormat="1" ht="15" x14ac:dyDescent="0.25">
      <c r="A67" s="12"/>
      <c r="B67" s="16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5"/>
      <c r="R67" s="44"/>
      <c r="S67" s="45"/>
    </row>
    <row r="68" spans="1:19" s="13" customFormat="1" ht="15" x14ac:dyDescent="0.25">
      <c r="A68" s="12"/>
      <c r="B68" s="16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5"/>
      <c r="R68" s="44"/>
      <c r="S68" s="45"/>
    </row>
    <row r="69" spans="1:19" s="13" customFormat="1" ht="15" x14ac:dyDescent="0.25">
      <c r="A69" s="12"/>
      <c r="B69" s="16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5"/>
      <c r="R69" s="44"/>
      <c r="S69" s="45"/>
    </row>
    <row r="70" spans="1:19" s="13" customFormat="1" ht="15" x14ac:dyDescent="0.25">
      <c r="A70" s="12"/>
      <c r="B70" s="16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5"/>
      <c r="R70" s="44"/>
      <c r="S70" s="45"/>
    </row>
    <row r="71" spans="1:19" s="13" customFormat="1" ht="15" x14ac:dyDescent="0.25">
      <c r="A71" s="12"/>
      <c r="B71" s="16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5"/>
      <c r="R71" s="44"/>
      <c r="S71" s="45"/>
    </row>
    <row r="72" spans="1:19" s="13" customFormat="1" ht="15" x14ac:dyDescent="0.25">
      <c r="A72" s="12"/>
      <c r="B72" s="16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5"/>
      <c r="R72" s="44"/>
      <c r="S72" s="45"/>
    </row>
    <row r="73" spans="1:19" s="13" customFormat="1" ht="15" x14ac:dyDescent="0.25">
      <c r="A73" s="12"/>
      <c r="B73" s="16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5"/>
      <c r="R73" s="44"/>
      <c r="S73" s="45"/>
    </row>
    <row r="74" spans="1:19" s="13" customFormat="1" ht="15" x14ac:dyDescent="0.25">
      <c r="A74" s="12"/>
      <c r="B74" s="16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5"/>
      <c r="R74" s="44"/>
      <c r="S74" s="45"/>
    </row>
    <row r="75" spans="1:19" ht="15" x14ac:dyDescent="0.25">
      <c r="B75" s="16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5"/>
      <c r="R75" s="44"/>
      <c r="S75" s="44"/>
    </row>
    <row r="76" spans="1:19" ht="15" x14ac:dyDescent="0.25">
      <c r="B76" s="16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5"/>
      <c r="R76" s="44"/>
      <c r="S76" s="44"/>
    </row>
    <row r="77" spans="1:19" ht="15" x14ac:dyDescent="0.25">
      <c r="B77" s="1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5"/>
      <c r="R77" s="44"/>
      <c r="S77" s="44"/>
    </row>
    <row r="78" spans="1:19" ht="15" x14ac:dyDescent="0.25">
      <c r="B78" s="16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5"/>
      <c r="R78" s="44"/>
      <c r="S78" s="44"/>
    </row>
    <row r="79" spans="1:19" ht="15" x14ac:dyDescent="0.25">
      <c r="B79" s="16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5"/>
      <c r="R79" s="44"/>
      <c r="S79" s="44"/>
    </row>
    <row r="80" spans="1:19" ht="15" x14ac:dyDescent="0.25">
      <c r="B80" s="16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5"/>
      <c r="R80" s="44"/>
      <c r="S80" s="44"/>
    </row>
    <row r="81" spans="2:19" ht="15" x14ac:dyDescent="0.25">
      <c r="B81" s="16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5"/>
      <c r="R81" s="44"/>
      <c r="S81" s="44"/>
    </row>
    <row r="82" spans="2:19" ht="15" x14ac:dyDescent="0.25">
      <c r="B82" s="16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5"/>
      <c r="R82" s="44"/>
      <c r="S82" s="44"/>
    </row>
    <row r="83" spans="2:19" ht="15" x14ac:dyDescent="0.25">
      <c r="B83" s="16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5"/>
      <c r="R83" s="44"/>
      <c r="S83" s="44"/>
    </row>
    <row r="84" spans="2:19" ht="15" x14ac:dyDescent="0.25">
      <c r="B84" s="16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5"/>
      <c r="R84" s="44"/>
      <c r="S84" s="44"/>
    </row>
    <row r="85" spans="2:19" ht="15" x14ac:dyDescent="0.25">
      <c r="B85" s="16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5"/>
      <c r="R85" s="44"/>
      <c r="S85" s="44"/>
    </row>
    <row r="86" spans="2:19" ht="15" x14ac:dyDescent="0.25">
      <c r="B86" s="16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5"/>
      <c r="R86" s="44"/>
      <c r="S86" s="44"/>
    </row>
    <row r="87" spans="2:19" ht="15" x14ac:dyDescent="0.25">
      <c r="B87" s="16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5"/>
      <c r="R87" s="44"/>
      <c r="S87" s="44"/>
    </row>
    <row r="88" spans="2:19" ht="15.75" thickBot="1" x14ac:dyDescent="0.3">
      <c r="B88" s="49"/>
      <c r="C88" s="50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2"/>
    </row>
    <row r="89" spans="2:19" s="53" customFormat="1" ht="15" x14ac:dyDescent="0.25"/>
    <row r="90" spans="2:19" s="53" customFormat="1" ht="15" x14ac:dyDescent="0.25"/>
    <row r="91" spans="2:19" s="53" customFormat="1" ht="15" x14ac:dyDescent="0.25"/>
    <row r="92" spans="2:19" s="53" customFormat="1" ht="15" x14ac:dyDescent="0.25"/>
    <row r="93" spans="2:19" s="53" customFormat="1" ht="15" x14ac:dyDescent="0.25"/>
    <row r="94" spans="2:19" s="53" customFormat="1" ht="15" x14ac:dyDescent="0.25"/>
    <row r="95" spans="2:19" s="53" customFormat="1" ht="15" x14ac:dyDescent="0.25"/>
    <row r="96" spans="2:19" s="53" customFormat="1" ht="15" x14ac:dyDescent="0.25"/>
    <row r="97" s="53" customFormat="1" ht="15" x14ac:dyDescent="0.25"/>
    <row r="98" s="53" customFormat="1" ht="15" x14ac:dyDescent="0.25"/>
    <row r="99" s="53" customFormat="1" ht="15" x14ac:dyDescent="0.25"/>
    <row r="100" s="53" customFormat="1" ht="15" x14ac:dyDescent="0.25"/>
    <row r="101" ht="15" x14ac:dyDescent="0.25"/>
    <row r="102" ht="15" x14ac:dyDescent="0.25"/>
  </sheetData>
  <mergeCells count="3">
    <mergeCell ref="B2:Q2"/>
    <mergeCell ref="B3:Q3"/>
    <mergeCell ref="B4:D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72"/>
  <sheetViews>
    <sheetView zoomScale="85" zoomScaleNormal="85" workbookViewId="0">
      <selection activeCell="B2" sqref="B2:P2"/>
    </sheetView>
  </sheetViews>
  <sheetFormatPr defaultColWidth="0" defaultRowHeight="0" customHeight="1" zeroHeight="1" x14ac:dyDescent="0.25"/>
  <cols>
    <col min="1" max="1" width="4.140625" style="12" customWidth="1"/>
    <col min="2" max="2" width="10.28515625" style="12" customWidth="1"/>
    <col min="3" max="16" width="20.42578125" style="12" customWidth="1"/>
    <col min="17" max="17" width="5.7109375" style="12" customWidth="1"/>
    <col min="18" max="18" width="10.5703125" style="12" hidden="1" customWidth="1"/>
    <col min="19" max="19" width="9.140625" style="12" hidden="1" customWidth="1"/>
    <col min="20" max="20" width="10" style="12" hidden="1" customWidth="1"/>
    <col min="21" max="21" width="9.140625" style="12" hidden="1" customWidth="1"/>
    <col min="22" max="22" width="18.7109375" style="12" hidden="1" customWidth="1"/>
    <col min="23" max="23" width="10.5703125" style="12" hidden="1" customWidth="1"/>
    <col min="24" max="24" width="9.140625" style="12" hidden="1" customWidth="1"/>
    <col min="25" max="25" width="10" style="12" hidden="1" customWidth="1"/>
    <col min="26" max="26" width="9.140625" style="12" hidden="1" customWidth="1"/>
    <col min="27" max="32" width="18.7109375" style="12" hidden="1" customWidth="1"/>
    <col min="33" max="16384" width="9.140625" style="12" hidden="1"/>
  </cols>
  <sheetData>
    <row r="1" spans="1:18" ht="15" x14ac:dyDescent="0.25"/>
    <row r="2" spans="1:18" s="13" customFormat="1" ht="46.5" x14ac:dyDescent="0.25">
      <c r="A2" s="12"/>
      <c r="B2" s="164" t="s">
        <v>82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2"/>
    </row>
    <row r="3" spans="1:18" s="13" customFormat="1" ht="27" customHeight="1" thickBot="1" x14ac:dyDescent="0.3">
      <c r="A3" s="12"/>
      <c r="B3" s="165" t="s">
        <v>83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2"/>
    </row>
    <row r="4" spans="1:18" s="13" customFormat="1" ht="15.75" thickBot="1" x14ac:dyDescent="0.3">
      <c r="A4" s="12"/>
      <c r="B4" s="146" t="s">
        <v>191</v>
      </c>
      <c r="C4" s="147"/>
      <c r="D4" s="148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  <c r="Q4" s="12"/>
    </row>
    <row r="5" spans="1:18" s="13" customFormat="1" ht="15" x14ac:dyDescent="0.25">
      <c r="A5" s="12"/>
      <c r="B5" s="16"/>
      <c r="C5" s="14"/>
      <c r="D5" s="14"/>
      <c r="E5" s="17"/>
      <c r="F5" s="14"/>
      <c r="G5" s="14"/>
      <c r="H5" s="14"/>
      <c r="I5" s="14"/>
      <c r="J5" s="14"/>
      <c r="K5" s="14"/>
      <c r="L5" s="14"/>
      <c r="M5" s="14"/>
      <c r="N5" s="14"/>
      <c r="O5" s="14"/>
      <c r="P5" s="15"/>
      <c r="Q5" s="12"/>
    </row>
    <row r="6" spans="1:18" s="13" customFormat="1" ht="15" x14ac:dyDescent="0.25">
      <c r="A6" s="12"/>
      <c r="B6" s="16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  <c r="Q6" s="44"/>
      <c r="R6" s="45"/>
    </row>
    <row r="7" spans="1:18" s="13" customFormat="1" ht="15" x14ac:dyDescent="0.25">
      <c r="A7" s="12"/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  <c r="Q7" s="44"/>
      <c r="R7" s="45"/>
    </row>
    <row r="8" spans="1:18" s="13" customFormat="1" ht="33.75" x14ac:dyDescent="0.5">
      <c r="A8" s="12"/>
      <c r="B8" s="16"/>
      <c r="C8" s="14"/>
      <c r="D8" s="58"/>
      <c r="E8" s="14"/>
      <c r="F8" s="14"/>
      <c r="G8" s="14"/>
      <c r="H8" s="14"/>
      <c r="I8" s="14"/>
      <c r="J8" s="14"/>
      <c r="K8" s="59"/>
      <c r="L8" s="14"/>
      <c r="M8" s="14"/>
      <c r="N8" s="14"/>
      <c r="O8" s="14"/>
      <c r="P8" s="15"/>
      <c r="Q8" s="44"/>
      <c r="R8" s="45"/>
    </row>
    <row r="9" spans="1:18" s="13" customFormat="1" ht="15" x14ac:dyDescent="0.25">
      <c r="A9" s="12"/>
      <c r="B9" s="16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5"/>
      <c r="Q9" s="44"/>
      <c r="R9" s="45"/>
    </row>
    <row r="10" spans="1:18" s="13" customFormat="1" ht="15" x14ac:dyDescent="0.25">
      <c r="A10" s="12"/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5"/>
      <c r="Q10" s="44"/>
      <c r="R10" s="45"/>
    </row>
    <row r="11" spans="1:18" s="13" customFormat="1" ht="15" x14ac:dyDescent="0.25">
      <c r="A11" s="12"/>
      <c r="B11" s="1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  <c r="Q11" s="44"/>
      <c r="R11" s="45"/>
    </row>
    <row r="12" spans="1:18" s="13" customFormat="1" ht="15" x14ac:dyDescent="0.25">
      <c r="A12" s="12"/>
      <c r="B12" s="1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5"/>
      <c r="Q12" s="44"/>
      <c r="R12" s="45"/>
    </row>
    <row r="13" spans="1:18" s="13" customFormat="1" ht="15" x14ac:dyDescent="0.25">
      <c r="A13" s="12"/>
      <c r="B13" s="1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  <c r="Q13" s="44"/>
      <c r="R13" s="45"/>
    </row>
    <row r="14" spans="1:18" s="13" customFormat="1" ht="15" x14ac:dyDescent="0.25">
      <c r="A14" s="12"/>
      <c r="B14" s="16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  <c r="Q14" s="44"/>
      <c r="R14" s="45"/>
    </row>
    <row r="15" spans="1:18" s="13" customFormat="1" ht="15" x14ac:dyDescent="0.25">
      <c r="A15" s="12"/>
      <c r="B15" s="16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5"/>
      <c r="Q15" s="44"/>
      <c r="R15" s="45"/>
    </row>
    <row r="16" spans="1:18" s="13" customFormat="1" ht="15" x14ac:dyDescent="0.25">
      <c r="A16" s="12"/>
      <c r="B16" s="16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/>
      <c r="Q16" s="44"/>
      <c r="R16" s="45"/>
    </row>
    <row r="17" spans="1:18" s="13" customFormat="1" ht="15" x14ac:dyDescent="0.25">
      <c r="A17" s="12"/>
      <c r="B17" s="16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  <c r="Q17" s="44"/>
      <c r="R17" s="45"/>
    </row>
    <row r="18" spans="1:18" s="13" customFormat="1" ht="15" x14ac:dyDescent="0.25">
      <c r="A18" s="12"/>
      <c r="B18" s="16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5"/>
      <c r="Q18" s="44"/>
      <c r="R18" s="45"/>
    </row>
    <row r="19" spans="1:18" s="13" customFormat="1" ht="15" x14ac:dyDescent="0.25">
      <c r="A19" s="12"/>
      <c r="B19" s="16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5"/>
      <c r="Q19" s="44"/>
      <c r="R19" s="45"/>
    </row>
    <row r="20" spans="1:18" s="13" customFormat="1" ht="15" x14ac:dyDescent="0.25">
      <c r="A20" s="12"/>
      <c r="B20" s="16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5"/>
      <c r="Q20" s="44"/>
      <c r="R20" s="45"/>
    </row>
    <row r="21" spans="1:18" s="13" customFormat="1" ht="15" x14ac:dyDescent="0.25">
      <c r="A21" s="12"/>
      <c r="B21" s="16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5"/>
      <c r="Q21" s="44"/>
      <c r="R21" s="45"/>
    </row>
    <row r="22" spans="1:18" s="13" customFormat="1" ht="15" x14ac:dyDescent="0.25">
      <c r="A22" s="12"/>
      <c r="B22" s="16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5"/>
      <c r="Q22" s="44"/>
      <c r="R22" s="45"/>
    </row>
    <row r="23" spans="1:18" s="13" customFormat="1" ht="15" x14ac:dyDescent="0.25">
      <c r="A23" s="12"/>
      <c r="B23" s="16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5"/>
      <c r="Q23" s="44"/>
      <c r="R23" s="45"/>
    </row>
    <row r="24" spans="1:18" s="13" customFormat="1" ht="15" x14ac:dyDescent="0.25">
      <c r="A24" s="12"/>
      <c r="B24" s="16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5"/>
      <c r="Q24" s="44"/>
      <c r="R24" s="45"/>
    </row>
    <row r="25" spans="1:18" s="13" customFormat="1" ht="15" x14ac:dyDescent="0.25">
      <c r="A25" s="12"/>
      <c r="B25" s="16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5"/>
      <c r="Q25" s="44"/>
      <c r="R25" s="45"/>
    </row>
    <row r="26" spans="1:18" s="13" customFormat="1" ht="15" x14ac:dyDescent="0.25">
      <c r="A26" s="12"/>
      <c r="B26" s="16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  <c r="Q26" s="44"/>
      <c r="R26" s="45"/>
    </row>
    <row r="27" spans="1:18" s="13" customFormat="1" ht="15" x14ac:dyDescent="0.25">
      <c r="A27" s="12"/>
      <c r="B27" s="16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5"/>
      <c r="Q27" s="44"/>
      <c r="R27" s="45"/>
    </row>
    <row r="28" spans="1:18" s="13" customFormat="1" ht="15" x14ac:dyDescent="0.25">
      <c r="A28" s="12"/>
      <c r="B28" s="16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5"/>
      <c r="Q28" s="44"/>
      <c r="R28" s="45"/>
    </row>
    <row r="29" spans="1:18" ht="15" x14ac:dyDescent="0.25">
      <c r="B29" s="16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5"/>
      <c r="Q29" s="44"/>
      <c r="R29" s="44"/>
    </row>
    <row r="30" spans="1:18" ht="15" x14ac:dyDescent="0.25">
      <c r="B30" s="16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5"/>
      <c r="Q30" s="44"/>
      <c r="R30" s="44"/>
    </row>
    <row r="31" spans="1:18" ht="15" x14ac:dyDescent="0.25">
      <c r="B31" s="16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5"/>
      <c r="Q31" s="44"/>
      <c r="R31" s="44"/>
    </row>
    <row r="32" spans="1:18" ht="15" x14ac:dyDescent="0.25">
      <c r="B32" s="1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5"/>
      <c r="Q32" s="44"/>
      <c r="R32" s="44"/>
    </row>
    <row r="33" spans="2:18" ht="15" x14ac:dyDescent="0.25">
      <c r="B33" s="16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5"/>
      <c r="Q33" s="44"/>
      <c r="R33" s="44"/>
    </row>
    <row r="34" spans="2:18" ht="15" x14ac:dyDescent="0.25">
      <c r="B34" s="16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5"/>
      <c r="Q34" s="44"/>
      <c r="R34" s="44"/>
    </row>
    <row r="35" spans="2:18" ht="15" x14ac:dyDescent="0.25">
      <c r="B35" s="16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5"/>
      <c r="Q35" s="44"/>
      <c r="R35" s="44"/>
    </row>
    <row r="36" spans="2:18" ht="15" x14ac:dyDescent="0.25"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5"/>
      <c r="Q36" s="44"/>
      <c r="R36" s="44"/>
    </row>
    <row r="37" spans="2:18" ht="15" x14ac:dyDescent="0.25">
      <c r="B37" s="16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5"/>
      <c r="Q37" s="44"/>
      <c r="R37" s="44"/>
    </row>
    <row r="38" spans="2:18" ht="15" x14ac:dyDescent="0.25">
      <c r="B38" s="16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5"/>
      <c r="Q38" s="44"/>
      <c r="R38" s="44"/>
    </row>
    <row r="39" spans="2:18" ht="15" x14ac:dyDescent="0.25">
      <c r="B39" s="1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5"/>
      <c r="Q39" s="44"/>
      <c r="R39" s="44"/>
    </row>
    <row r="40" spans="2:18" ht="15" x14ac:dyDescent="0.25">
      <c r="B40" s="16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5"/>
      <c r="Q40" s="44"/>
      <c r="R40" s="44"/>
    </row>
    <row r="41" spans="2:18" ht="15" x14ac:dyDescent="0.25">
      <c r="B41" s="16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5"/>
      <c r="Q41" s="44"/>
      <c r="R41" s="44"/>
    </row>
    <row r="42" spans="2:18" ht="15" x14ac:dyDescent="0.25">
      <c r="B42" s="16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5"/>
      <c r="Q42" s="44"/>
      <c r="R42" s="44"/>
    </row>
    <row r="43" spans="2:18" ht="15" x14ac:dyDescent="0.25">
      <c r="B43" s="16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5"/>
      <c r="Q43" s="44"/>
      <c r="R43" s="44"/>
    </row>
    <row r="44" spans="2:18" ht="15" x14ac:dyDescent="0.25">
      <c r="B44" s="16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5"/>
      <c r="Q44" s="44"/>
      <c r="R44" s="44"/>
    </row>
    <row r="45" spans="2:18" ht="15" x14ac:dyDescent="0.25">
      <c r="B45" s="16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5"/>
      <c r="Q45" s="44"/>
      <c r="R45" s="44"/>
    </row>
    <row r="46" spans="2:18" ht="15" x14ac:dyDescent="0.25">
      <c r="B46" s="16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5"/>
      <c r="Q46" s="44"/>
      <c r="R46" s="44"/>
    </row>
    <row r="47" spans="2:18" ht="15" x14ac:dyDescent="0.25">
      <c r="B47" s="1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5"/>
      <c r="Q47" s="44"/>
      <c r="R47" s="44"/>
    </row>
    <row r="48" spans="2:18" ht="15" x14ac:dyDescent="0.25"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5"/>
      <c r="Q48" s="44"/>
      <c r="R48" s="44"/>
    </row>
    <row r="49" spans="2:18" ht="15" x14ac:dyDescent="0.25">
      <c r="B49" s="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5"/>
      <c r="Q49" s="44"/>
      <c r="R49" s="44"/>
    </row>
    <row r="50" spans="2:18" ht="15" x14ac:dyDescent="0.25">
      <c r="B50" s="16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5"/>
      <c r="Q50" s="44"/>
      <c r="R50" s="44"/>
    </row>
    <row r="51" spans="2:18" ht="15" x14ac:dyDescent="0.25">
      <c r="B51" s="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5"/>
      <c r="Q51" s="44"/>
      <c r="R51" s="44"/>
    </row>
    <row r="52" spans="2:18" ht="15" x14ac:dyDescent="0.25">
      <c r="B52" s="16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5"/>
      <c r="Q52" s="44"/>
      <c r="R52" s="44"/>
    </row>
    <row r="53" spans="2:18" ht="15" x14ac:dyDescent="0.25">
      <c r="B53" s="1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5"/>
      <c r="Q53" s="44"/>
      <c r="R53" s="44"/>
    </row>
    <row r="54" spans="2:18" ht="15" x14ac:dyDescent="0.25">
      <c r="B54" s="16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5"/>
      <c r="Q54" s="44"/>
      <c r="R54" s="44"/>
    </row>
    <row r="55" spans="2:18" ht="15" x14ac:dyDescent="0.25">
      <c r="B55" s="16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5"/>
      <c r="Q55" s="44"/>
      <c r="R55" s="44"/>
    </row>
    <row r="56" spans="2:18" ht="15" x14ac:dyDescent="0.25">
      <c r="B56" s="16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5"/>
      <c r="Q56" s="44"/>
      <c r="R56" s="44"/>
    </row>
    <row r="57" spans="2:18" ht="15" x14ac:dyDescent="0.25">
      <c r="B57" s="16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5"/>
      <c r="Q57" s="44"/>
      <c r="R57" s="44"/>
    </row>
    <row r="58" spans="2:18" ht="15.75" thickBot="1" x14ac:dyDescent="0.3">
      <c r="B58" s="49"/>
      <c r="C58" s="50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2"/>
    </row>
    <row r="59" spans="2:18" s="53" customFormat="1" ht="15" x14ac:dyDescent="0.25"/>
    <row r="60" spans="2:18" s="53" customFormat="1" ht="15" x14ac:dyDescent="0.25"/>
    <row r="61" spans="2:18" s="53" customFormat="1" ht="15" x14ac:dyDescent="0.25"/>
    <row r="62" spans="2:18" s="53" customFormat="1" ht="15" x14ac:dyDescent="0.25"/>
    <row r="63" spans="2:18" s="53" customFormat="1" ht="15" hidden="1" x14ac:dyDescent="0.25"/>
    <row r="64" spans="2:18" s="53" customFormat="1" ht="15" hidden="1" x14ac:dyDescent="0.25"/>
    <row r="65" s="53" customFormat="1" ht="15" hidden="1" x14ac:dyDescent="0.25"/>
    <row r="66" s="53" customFormat="1" ht="15" hidden="1" x14ac:dyDescent="0.25"/>
    <row r="67" s="53" customFormat="1" ht="15" hidden="1" x14ac:dyDescent="0.25"/>
    <row r="68" s="53" customFormat="1" ht="15" hidden="1" x14ac:dyDescent="0.25"/>
    <row r="69" s="53" customFormat="1" ht="15" hidden="1" x14ac:dyDescent="0.25"/>
    <row r="70" s="53" customFormat="1" ht="15" hidden="1" x14ac:dyDescent="0.25"/>
    <row r="71" ht="15" hidden="1" x14ac:dyDescent="0.25"/>
    <row r="72" ht="15" hidden="1" x14ac:dyDescent="0.25"/>
  </sheetData>
  <mergeCells count="3">
    <mergeCell ref="B2:P2"/>
    <mergeCell ref="B3:P3"/>
    <mergeCell ref="B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Wstęp</vt:lpstr>
      <vt:lpstr>Farmy</vt:lpstr>
      <vt:lpstr>Małe instalacje</vt:lpstr>
      <vt:lpstr>Analiza</vt:lpstr>
      <vt:lpstr>Operatorzy zestawienie </vt:lpstr>
      <vt:lpstr>Wiatr na tle innych OZE</vt:lpstr>
      <vt:lpstr>Mapy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Klaudia Kania</dc:creator>
  <cp:lastModifiedBy>Krzysztof Grochowski</cp:lastModifiedBy>
  <cp:lastPrinted>2019-10-29T08:11:19Z</cp:lastPrinted>
  <dcterms:created xsi:type="dcterms:W3CDTF">2019-09-25T08:29:33Z</dcterms:created>
  <dcterms:modified xsi:type="dcterms:W3CDTF">2026-08-28T19:22:07Z</dcterms:modified>
</cp:coreProperties>
</file>