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0.xml" ContentType="application/vnd.openxmlformats-officedocument.drawingml.chartshapes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5.xml" ContentType="application/vnd.openxmlformats-officedocument.drawingml.chartshapes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updateLinks="never"/>
  <mc:AlternateContent xmlns:mc="http://schemas.openxmlformats.org/markup-compatibility/2006">
    <mc:Choice Requires="x15">
      <x15ac:absPath xmlns:x15ac="http://schemas.microsoft.com/office/spreadsheetml/2010/11/ac" url="P:\Projekty\Realizowane\Produkty i analizy IEO\BAZY\SKLEP - aktualne\Funkcjonujące instalacje PV, czerwiec 2025\"/>
    </mc:Choice>
  </mc:AlternateContent>
  <xr:revisionPtr revIDLastSave="0" documentId="8_{8092569A-4974-4002-A39E-3BC756C5219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Wstęp" sheetId="2" r:id="rId1"/>
    <sheet name="Farmy" sheetId="7" r:id="rId2"/>
    <sheet name="Małe instalacje" sheetId="20" r:id="rId3"/>
    <sheet name="Analiza" sheetId="15" r:id="rId4"/>
    <sheet name="Operatorzy zestawienie " sheetId="19" r:id="rId5"/>
    <sheet name="PV na tle innych OZE" sheetId="21" r:id="rId6"/>
    <sheet name="Mapy" sheetId="10" r:id="rId7"/>
  </sheets>
  <externalReferences>
    <externalReference r:id="rId8"/>
  </externalReferences>
  <definedNames>
    <definedName name="_xlnm._FilterDatabase" localSheetId="1" hidden="1">Farmy!$B$7:$R$17</definedName>
    <definedName name="_xlnm._FilterDatabase" localSheetId="2" hidden="1">'Małe instalacje'!$B$7:$Q$17</definedName>
    <definedName name="_xlchart.v5.0" hidden="1">'[1]Analizy PV'!$E$32</definedName>
    <definedName name="_xlchart.v5.1" hidden="1">Analiza!$E$43</definedName>
    <definedName name="_xlchart.v5.10" hidden="1">'[1]Analizy PV'!$E$32</definedName>
    <definedName name="_xlchart.v5.11" hidden="1">Analiza!$E$43</definedName>
    <definedName name="_xlchart.v5.12" hidden="1">Analiza!$E$44:$E$59</definedName>
    <definedName name="_xlchart.v5.13" hidden="1">Analiza!$H$42</definedName>
    <definedName name="_xlchart.v5.14" hidden="1">Analiza!$T$44:$T$59</definedName>
    <definedName name="_xlchart.v5.2" hidden="1">Analiza!$E$44:$E$59</definedName>
    <definedName name="_xlchart.v5.3" hidden="1">Analiza!$R$42</definedName>
    <definedName name="_xlchart.v5.4" hidden="1">Analiza!$R$44:$R$59</definedName>
    <definedName name="_xlchart.v5.5" hidden="1">'[1]Analizy PV'!$E$32</definedName>
    <definedName name="_xlchart.v5.6" hidden="1">Analiza!$E$43</definedName>
    <definedName name="_xlchart.v5.7" hidden="1">Analiza!$E$44:$E$59</definedName>
    <definedName name="_xlchart.v5.8" hidden="1">Analiza!$S$42</definedName>
    <definedName name="_xlchart.v5.9" hidden="1">Analiza!$S$44:$S$59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1" i="21" l="1"/>
  <c r="J51" i="21"/>
  <c r="I51" i="21"/>
  <c r="H51" i="21"/>
  <c r="G51" i="21"/>
  <c r="R15" i="15"/>
  <c r="Q15" i="15"/>
  <c r="P15" i="15"/>
  <c r="O15" i="15"/>
  <c r="N15" i="15"/>
  <c r="M15" i="15"/>
  <c r="L15" i="15"/>
  <c r="K15" i="15"/>
  <c r="J15" i="15"/>
  <c r="I15" i="15"/>
  <c r="H15" i="15"/>
  <c r="F106" i="15" l="1"/>
  <c r="E106" i="15"/>
  <c r="Q106" i="15" s="1"/>
  <c r="F105" i="15"/>
  <c r="E105" i="15"/>
  <c r="Q105" i="15" s="1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44" i="15"/>
  <c r="M59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44" i="15"/>
  <c r="H14" i="15"/>
  <c r="S14" i="15"/>
  <c r="S15" i="15"/>
  <c r="I7" i="15"/>
  <c r="J7" i="15" s="1"/>
  <c r="K7" i="15" s="1"/>
  <c r="L7" i="15" s="1"/>
  <c r="M7" i="15" s="1"/>
  <c r="N7" i="15" s="1"/>
  <c r="O7" i="15" s="1"/>
  <c r="P7" i="15" s="1"/>
  <c r="Q7" i="15" s="1"/>
  <c r="R7" i="15" s="1"/>
  <c r="I6" i="15"/>
  <c r="H10" i="15"/>
  <c r="N106" i="15"/>
  <c r="V106" i="15" s="1"/>
  <c r="N105" i="15"/>
  <c r="V105" i="15" s="1"/>
  <c r="M106" i="15"/>
  <c r="U106" i="15" s="1"/>
  <c r="M105" i="15"/>
  <c r="U105" i="15" s="1"/>
  <c r="L106" i="15"/>
  <c r="T106" i="15" s="1"/>
  <c r="L105" i="15"/>
  <c r="T105" i="15" s="1"/>
  <c r="K106" i="15"/>
  <c r="S106" i="15" s="1"/>
  <c r="K105" i="15"/>
  <c r="S105" i="15" s="1"/>
  <c r="J106" i="15"/>
  <c r="J105" i="15"/>
  <c r="J6" i="15" l="1"/>
  <c r="J14" i="15" s="1"/>
  <c r="I14" i="15"/>
  <c r="R106" i="15"/>
  <c r="R105" i="15"/>
  <c r="J28" i="19"/>
  <c r="K27" i="19"/>
  <c r="J27" i="19"/>
  <c r="K26" i="19"/>
  <c r="J26" i="19"/>
  <c r="K25" i="19"/>
  <c r="J25" i="19"/>
  <c r="K24" i="19"/>
  <c r="J24" i="19"/>
  <c r="K23" i="19"/>
  <c r="J23" i="19"/>
  <c r="K22" i="19"/>
  <c r="J22" i="19"/>
  <c r="K21" i="19"/>
  <c r="J21" i="19"/>
  <c r="K20" i="19"/>
  <c r="J20" i="19"/>
  <c r="K19" i="19"/>
  <c r="J19" i="19"/>
  <c r="K18" i="19"/>
  <c r="J18" i="19"/>
  <c r="K17" i="19"/>
  <c r="J17" i="19"/>
  <c r="K16" i="19"/>
  <c r="J16" i="19"/>
  <c r="K15" i="19"/>
  <c r="J15" i="19"/>
  <c r="K14" i="19"/>
  <c r="J14" i="19"/>
  <c r="K13" i="19"/>
  <c r="J13" i="19"/>
  <c r="K12" i="19"/>
  <c r="J12" i="19"/>
  <c r="K11" i="19"/>
  <c r="J11" i="19"/>
  <c r="K10" i="19"/>
  <c r="J10" i="19"/>
  <c r="K9" i="19"/>
  <c r="J9" i="19"/>
  <c r="K6" i="15" l="1"/>
  <c r="N48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44" i="15"/>
  <c r="I10" i="15"/>
  <c r="J10" i="15"/>
  <c r="K10" i="15"/>
  <c r="I9" i="15"/>
  <c r="J9" i="15"/>
  <c r="K9" i="15"/>
  <c r="H9" i="15"/>
  <c r="S10" i="15"/>
  <c r="D55" i="19" s="1"/>
  <c r="D54" i="19" s="1"/>
  <c r="K28" i="19" s="1"/>
  <c r="S9" i="15"/>
  <c r="E55" i="19" s="1"/>
  <c r="E54" i="19" s="1"/>
  <c r="K20" i="15" l="1"/>
  <c r="L6" i="15"/>
  <c r="K14" i="15"/>
  <c r="K19" i="15" s="1"/>
  <c r="S53" i="15"/>
  <c r="S49" i="15"/>
  <c r="S47" i="15"/>
  <c r="I16" i="15"/>
  <c r="I19" i="15"/>
  <c r="R57" i="15"/>
  <c r="S55" i="15"/>
  <c r="S51" i="15"/>
  <c r="S45" i="15"/>
  <c r="R58" i="15"/>
  <c r="J19" i="15"/>
  <c r="R49" i="15"/>
  <c r="S58" i="15"/>
  <c r="S52" i="15"/>
  <c r="S46" i="15"/>
  <c r="S59" i="15"/>
  <c r="H19" i="15"/>
  <c r="R55" i="15"/>
  <c r="R52" i="15"/>
  <c r="R46" i="15"/>
  <c r="N55" i="15"/>
  <c r="N49" i="15"/>
  <c r="R44" i="15"/>
  <c r="R59" i="15"/>
  <c r="R53" i="15"/>
  <c r="R47" i="15"/>
  <c r="N59" i="15"/>
  <c r="N53" i="15"/>
  <c r="N47" i="15"/>
  <c r="N44" i="15"/>
  <c r="N57" i="15"/>
  <c r="N51" i="15"/>
  <c r="N45" i="15"/>
  <c r="J16" i="15"/>
  <c r="R56" i="15"/>
  <c r="R50" i="15"/>
  <c r="H44" i="15"/>
  <c r="H54" i="15"/>
  <c r="H48" i="15"/>
  <c r="S56" i="15"/>
  <c r="S50" i="15"/>
  <c r="R54" i="15"/>
  <c r="R48" i="15"/>
  <c r="N54" i="15"/>
  <c r="H16" i="15"/>
  <c r="S57" i="15"/>
  <c r="H56" i="15"/>
  <c r="H50" i="15"/>
  <c r="N56" i="15"/>
  <c r="N50" i="15"/>
  <c r="H51" i="15"/>
  <c r="H45" i="15"/>
  <c r="S44" i="15"/>
  <c r="N58" i="15"/>
  <c r="N52" i="15"/>
  <c r="N46" i="15"/>
  <c r="R51" i="15"/>
  <c r="R45" i="15"/>
  <c r="S54" i="15"/>
  <c r="S48" i="15"/>
  <c r="H59" i="15"/>
  <c r="H52" i="15"/>
  <c r="H46" i="15"/>
  <c r="H55" i="15"/>
  <c r="H49" i="15"/>
  <c r="H53" i="15"/>
  <c r="H47" i="15"/>
  <c r="H58" i="15"/>
  <c r="H57" i="15"/>
  <c r="K11" i="15"/>
  <c r="J11" i="15"/>
  <c r="I20" i="15"/>
  <c r="I11" i="15"/>
  <c r="J20" i="15"/>
  <c r="S19" i="15"/>
  <c r="S20" i="15"/>
  <c r="S16" i="15"/>
  <c r="S11" i="15"/>
  <c r="T47" i="15" l="1"/>
  <c r="K16" i="15"/>
  <c r="M6" i="15"/>
  <c r="L14" i="15"/>
  <c r="L10" i="15"/>
  <c r="L9" i="15"/>
  <c r="T53" i="15"/>
  <c r="T49" i="15"/>
  <c r="T57" i="15"/>
  <c r="K21" i="15"/>
  <c r="I21" i="15"/>
  <c r="T55" i="15"/>
  <c r="T52" i="15"/>
  <c r="T51" i="15"/>
  <c r="T45" i="15"/>
  <c r="T46" i="15"/>
  <c r="T58" i="15"/>
  <c r="J21" i="15"/>
  <c r="T59" i="15"/>
  <c r="T48" i="15"/>
  <c r="T44" i="15"/>
  <c r="T54" i="15"/>
  <c r="T50" i="15"/>
  <c r="T56" i="15"/>
  <c r="S21" i="15"/>
  <c r="H20" i="15"/>
  <c r="H21" i="15" s="1"/>
  <c r="H11" i="15"/>
  <c r="L19" i="15" l="1"/>
  <c r="L20" i="15"/>
  <c r="L11" i="15"/>
  <c r="L16" i="15"/>
  <c r="M10" i="15"/>
  <c r="M9" i="15"/>
  <c r="N6" i="15"/>
  <c r="M14" i="15"/>
  <c r="L21" i="15" l="1"/>
  <c r="M16" i="15"/>
  <c r="N14" i="15"/>
  <c r="O6" i="15"/>
  <c r="N9" i="15"/>
  <c r="N10" i="15"/>
  <c r="M19" i="15"/>
  <c r="M11" i="15"/>
  <c r="M20" i="15"/>
  <c r="M21" i="15" l="1"/>
  <c r="N19" i="15"/>
  <c r="N20" i="15"/>
  <c r="N11" i="15"/>
  <c r="P6" i="15"/>
  <c r="O10" i="15"/>
  <c r="O9" i="15"/>
  <c r="O14" i="15"/>
  <c r="O16" i="15" s="1"/>
  <c r="N16" i="15"/>
  <c r="N21" i="15" l="1"/>
  <c r="O19" i="15"/>
  <c r="P14" i="15"/>
  <c r="P16" i="15" s="1"/>
  <c r="Q6" i="15"/>
  <c r="P9" i="15"/>
  <c r="P10" i="15"/>
  <c r="O20" i="15"/>
  <c r="O11" i="15"/>
  <c r="O21" i="15" l="1"/>
  <c r="P19" i="15"/>
  <c r="P11" i="15"/>
  <c r="P20" i="15"/>
  <c r="Q14" i="15"/>
  <c r="Q16" i="15" s="1"/>
  <c r="Q10" i="15"/>
  <c r="Q9" i="15"/>
  <c r="R6" i="15"/>
  <c r="P21" i="15" l="1"/>
  <c r="Q19" i="15"/>
  <c r="R14" i="15"/>
  <c r="R9" i="15"/>
  <c r="R10" i="15"/>
  <c r="Q11" i="15"/>
  <c r="Q20" i="15"/>
  <c r="Q21" i="15" s="1"/>
  <c r="R16" i="15" l="1"/>
  <c r="R19" i="15"/>
  <c r="R20" i="15"/>
  <c r="R11" i="15"/>
  <c r="R21" i="15" l="1"/>
</calcChain>
</file>

<file path=xl/sharedStrings.xml><?xml version="1.0" encoding="utf-8"?>
<sst xmlns="http://schemas.openxmlformats.org/spreadsheetml/2006/main" count="404" uniqueCount="173">
  <si>
    <t>Rodzaj instalacji</t>
  </si>
  <si>
    <t>Gmina</t>
  </si>
  <si>
    <t>Powiat</t>
  </si>
  <si>
    <t>Inwestor</t>
  </si>
  <si>
    <t>Adres</t>
  </si>
  <si>
    <t>NIP</t>
  </si>
  <si>
    <t>Kod pocztowy</t>
  </si>
  <si>
    <t>Link do koncesji</t>
  </si>
  <si>
    <t>Miejscowość</t>
  </si>
  <si>
    <t>Moc [MW]</t>
  </si>
  <si>
    <t>dolnośląskie</t>
  </si>
  <si>
    <t>wielkopolskie</t>
  </si>
  <si>
    <t>opolskie</t>
  </si>
  <si>
    <t>mazowieckie</t>
  </si>
  <si>
    <t>kujawsko-pomorskie</t>
  </si>
  <si>
    <t>śląskie</t>
  </si>
  <si>
    <t>lubuskie</t>
  </si>
  <si>
    <t>rzeszowski</t>
  </si>
  <si>
    <t>podkarpackie</t>
  </si>
  <si>
    <t>małopolskie</t>
  </si>
  <si>
    <t>Warszawa</t>
  </si>
  <si>
    <t>podlaskie</t>
  </si>
  <si>
    <t>lubelskie</t>
  </si>
  <si>
    <t>łódzkie</t>
  </si>
  <si>
    <t>zachodniopomorskie</t>
  </si>
  <si>
    <t>warmińsko-mazurskie</t>
  </si>
  <si>
    <t>pomorskie</t>
  </si>
  <si>
    <t>świętokrzyskie</t>
  </si>
  <si>
    <t>Ełk</t>
  </si>
  <si>
    <t>ełcki</t>
  </si>
  <si>
    <t>Dane inwestora</t>
  </si>
  <si>
    <t>Dane instalacji</t>
  </si>
  <si>
    <t>Lp.</t>
  </si>
  <si>
    <t>Województwo inwestora</t>
  </si>
  <si>
    <t xml:space="preserve">Województwo </t>
  </si>
  <si>
    <t>Dane  instalacji</t>
  </si>
  <si>
    <t>liczba</t>
  </si>
  <si>
    <t>moc [MW]</t>
  </si>
  <si>
    <t>Spółka holdingowa</t>
  </si>
  <si>
    <t>Legnica</t>
  </si>
  <si>
    <t>Gorzów Wielkopolski</t>
  </si>
  <si>
    <t>66-400</t>
  </si>
  <si>
    <t>czarnkowsko-trzcianecki</t>
  </si>
  <si>
    <t>Miejscowość inwestora</t>
  </si>
  <si>
    <t>Mapy zostały stworzone przy użyciu strony Mapy Google. Po kliknięciu na grafikę mapy otworzy się przeglądarka z interaktywną zawartością mapy</t>
  </si>
  <si>
    <t>suma</t>
  </si>
  <si>
    <t>Największy zbiór danych o dużych instalacjach PV wytwarzających już energię elektryczną</t>
  </si>
  <si>
    <t>Mapy funkcjonujących farm PV w Polsce</t>
  </si>
  <si>
    <t>Zgierz</t>
  </si>
  <si>
    <t>Żołynia</t>
  </si>
  <si>
    <t>łańcucki</t>
  </si>
  <si>
    <t>Reszel</t>
  </si>
  <si>
    <t>kętrzyński</t>
  </si>
  <si>
    <t>Radzie</t>
  </si>
  <si>
    <t>Wydminy</t>
  </si>
  <si>
    <t>giżycki</t>
  </si>
  <si>
    <t>Oracze</t>
  </si>
  <si>
    <t>Zalewo</t>
  </si>
  <si>
    <t>iławski</t>
  </si>
  <si>
    <t>ul. Białobrzeska 13A</t>
  </si>
  <si>
    <t>37-110</t>
  </si>
  <si>
    <t>19-300</t>
  </si>
  <si>
    <t>ul. GEN. WŁADYSŁAWA SIKORSKIEGO 19B</t>
  </si>
  <si>
    <t>Zbiór powstał na podstawie danych o koncesjach na wytwarzanie energii elektrycznej udostępnianych przez Urząd Regulacji Energetyki</t>
  </si>
  <si>
    <t>Bajdy</t>
  </si>
  <si>
    <t>Opole</t>
  </si>
  <si>
    <t>Wola Mrokowska</t>
  </si>
  <si>
    <t>Lesznowola</t>
  </si>
  <si>
    <t>piaseczyński</t>
  </si>
  <si>
    <t>ul. Zwierzyniecka 8b</t>
  </si>
  <si>
    <t>00-719</t>
  </si>
  <si>
    <t>14-200</t>
  </si>
  <si>
    <t>Iława</t>
  </si>
  <si>
    <t>średnia moc instalacji [MW]</t>
  </si>
  <si>
    <t>Brzóza Stadnicka</t>
  </si>
  <si>
    <t>Dębnik</t>
  </si>
  <si>
    <t>Energetyka Cieplna Opolszczyzny Spółka Akcyjna</t>
  </si>
  <si>
    <t>Energetyka Sp. z o.o.</t>
  </si>
  <si>
    <t>45-118</t>
  </si>
  <si>
    <t>59-301</t>
  </si>
  <si>
    <t>Lubin</t>
  </si>
  <si>
    <t>36-053</t>
  </si>
  <si>
    <t>Kamień</t>
  </si>
  <si>
    <t>Łowisko</t>
  </si>
  <si>
    <t>Kluczbork</t>
  </si>
  <si>
    <t>Głogów</t>
  </si>
  <si>
    <t>Aleksandrów Kujawski</t>
  </si>
  <si>
    <t>kluczborski</t>
  </si>
  <si>
    <t>głogowski</t>
  </si>
  <si>
    <t>zgierski</t>
  </si>
  <si>
    <t>przeworski</t>
  </si>
  <si>
    <t>1-5 MW</t>
  </si>
  <si>
    <t>5-10 MW</t>
  </si>
  <si>
    <t>10-30 MW</t>
  </si>
  <si>
    <t>&gt; 30 MW</t>
  </si>
  <si>
    <t>Data Od</t>
  </si>
  <si>
    <t>Data Do</t>
  </si>
  <si>
    <t>Data Wydania</t>
  </si>
  <si>
    <t>Data wpisu do rejestru</t>
  </si>
  <si>
    <t>0,5 - 1 MW</t>
  </si>
  <si>
    <t>&lt; 0,5 MW</t>
  </si>
  <si>
    <t>Farmy z danego zakresu mocy</t>
  </si>
  <si>
    <t>Farmy</t>
  </si>
  <si>
    <t xml:space="preserve">Małe instalacje </t>
  </si>
  <si>
    <t>średnia moc</t>
  </si>
  <si>
    <t>Razem</t>
  </si>
  <si>
    <t>Rozkład farm w województwach</t>
  </si>
  <si>
    <t>Rozkład małych instalacji w województwach</t>
  </si>
  <si>
    <t>Rozkład wszystkich instalacji w województwach</t>
  </si>
  <si>
    <t>Liczba projektów</t>
  </si>
  <si>
    <t>łącznie zidentyfikowanych projektów</t>
  </si>
  <si>
    <t>Małe instalacje z danego zakresu mocy</t>
  </si>
  <si>
    <t>Wszystkie instalacje</t>
  </si>
  <si>
    <t>Analizy statystyczne funkcjonujących instalacji PV</t>
  </si>
  <si>
    <t>Całkowita Moc Projektów [MW]</t>
  </si>
  <si>
    <r>
      <t xml:space="preserve">Zbiór danych o </t>
    </r>
    <r>
      <rPr>
        <b/>
        <u/>
        <sz val="26"/>
        <color theme="8" tint="-0.499984740745262"/>
        <rFont val="Calibri"/>
        <family val="2"/>
        <charset val="238"/>
        <scheme val="minor"/>
      </rPr>
      <t>farmach PV</t>
    </r>
    <r>
      <rPr>
        <b/>
        <sz val="26"/>
        <color theme="8" tint="-0.499984740745262"/>
        <rFont val="Calibri"/>
        <family val="2"/>
        <charset val="238"/>
        <scheme val="minor"/>
      </rPr>
      <t xml:space="preserve"> funkcjonujących i wytwarzających energię elektryczną</t>
    </r>
  </si>
  <si>
    <r>
      <t xml:space="preserve">Zbiór danych o </t>
    </r>
    <r>
      <rPr>
        <b/>
        <u/>
        <sz val="26"/>
        <color theme="8" tint="-0.499984740745262"/>
        <rFont val="Calibri"/>
        <family val="2"/>
        <charset val="238"/>
        <scheme val="minor"/>
      </rPr>
      <t>małych instalacjach PV</t>
    </r>
    <r>
      <rPr>
        <b/>
        <sz val="26"/>
        <color theme="8" tint="-0.499984740745262"/>
        <rFont val="Calibri"/>
        <family val="2"/>
        <charset val="238"/>
        <scheme val="minor"/>
      </rPr>
      <t xml:space="preserve"> funkcjonujących i wytwarzających energię elektryczną</t>
    </r>
  </si>
  <si>
    <t>Małe instalacje</t>
  </si>
  <si>
    <t>ZESTAWIENIE DLA OPERATORÓW</t>
  </si>
  <si>
    <r>
      <t>Nazwa Operatora</t>
    </r>
    <r>
      <rPr>
        <b/>
        <sz val="16"/>
        <color theme="3"/>
        <rFont val="Calibri"/>
        <family val="2"/>
        <charset val="238"/>
        <scheme val="minor"/>
      </rPr>
      <t xml:space="preserve"> (spółki holdingowej)</t>
    </r>
  </si>
  <si>
    <t>Pozostałe projekty zidentyfikowanych operatorów</t>
  </si>
  <si>
    <t>Informacje o największych operatorów farm PV</t>
  </si>
  <si>
    <t>Leżachów</t>
  </si>
  <si>
    <t>Sieniawa</t>
  </si>
  <si>
    <t>"Creator" Sp. z o.o.</t>
  </si>
  <si>
    <t>Leżachów 147</t>
  </si>
  <si>
    <t>37-530</t>
  </si>
  <si>
    <t>87-700</t>
  </si>
  <si>
    <t>Zakład Energoelektryczny ENERGO-STIL Sp. z o.o.</t>
  </si>
  <si>
    <t>ul. Walczaka 25</t>
  </si>
  <si>
    <t>ul. Harcerska 15</t>
  </si>
  <si>
    <t>ul. M. Skłodowskiej - Curie 58</t>
  </si>
  <si>
    <t>ul. Słowackiego 59</t>
  </si>
  <si>
    <t>"Awat" Sp. z o.o.</t>
  </si>
  <si>
    <t>ul. 1 Maja 20B / 3</t>
  </si>
  <si>
    <t xml:space="preserve">Funkcjonujące Farmy Fotowoltaiczne w Polsce </t>
  </si>
  <si>
    <t>Farmy PV na tle innych źródeł OZE</t>
  </si>
  <si>
    <t>Instalacje produkujące energię elektryczną [moc skumulowana]</t>
  </si>
  <si>
    <t>PV (wszystkie rodzaje)</t>
  </si>
  <si>
    <t>MW</t>
  </si>
  <si>
    <t>BIOGAZ</t>
  </si>
  <si>
    <t>BIOMASA</t>
  </si>
  <si>
    <t>WIATR</t>
  </si>
  <si>
    <t>WODA</t>
  </si>
  <si>
    <t>rodzaj instalacji</t>
  </si>
  <si>
    <t>PV</t>
  </si>
  <si>
    <t>Szczawin Duży</t>
  </si>
  <si>
    <t>ul. Strykowska 120</t>
  </si>
  <si>
    <t>95-002</t>
  </si>
  <si>
    <t>"ELEKTRIO" Marian Jóźwiak, Jarosław Zdziarski s.c.</t>
  </si>
  <si>
    <t>"EKOENERGIA MAZURY RANTY" SPÓŁKA Z OGRANICZONĄ ODPOWIEDZIALNOŚCIĄ</t>
  </si>
  <si>
    <t>"AGMAD-SOLAR" spółka z ograniczoną odpowiedzialnością</t>
  </si>
  <si>
    <t>"Alnor - Systemy Wentylacji" Sp. z o.o.</t>
  </si>
  <si>
    <t xml:space="preserve"> REMET CNC TECHNOLOGY M&amp;P PIEKUT Sp. K.</t>
  </si>
  <si>
    <t>"Eko Park XIV" Spółka z ograniczoną odpowiedzialnością</t>
  </si>
  <si>
    <t>Smardzew</t>
  </si>
  <si>
    <t>"EKOENERGIA MAZURY" Sp. z o. o.</t>
  </si>
  <si>
    <t>Łowisko 320A</t>
  </si>
  <si>
    <t>ul. Sikorskiego 19B</t>
  </si>
  <si>
    <t>Stan projektów w bazie danych jest na dzień 20.06.2025</t>
  </si>
  <si>
    <t xml:space="preserve">Copyright ©2025 IEO. Wszelkie prawa zastrzeżone. </t>
  </si>
  <si>
    <t>REMET CNC TECHNOLOGY M&amp;P PIEKUT</t>
  </si>
  <si>
    <t>AGMAD - SOLAR</t>
  </si>
  <si>
    <t>ALNOR - SYSTEMY WENTYLACJI</t>
  </si>
  <si>
    <t>AWAT</t>
  </si>
  <si>
    <t>Creator</t>
  </si>
  <si>
    <t>EKO PARK XIV</t>
  </si>
  <si>
    <t>EKOENERGIA MAZURY</t>
  </si>
  <si>
    <t>ELEKTRIO  Marian Jóźwiak, Jarosław Zdziarski s.c.</t>
  </si>
  <si>
    <t>2025 (VI)</t>
  </si>
  <si>
    <t xml:space="preserve">06.2025 - dane ARE </t>
  </si>
  <si>
    <t>-</t>
  </si>
  <si>
    <t>ELEKTRIO Marian Jóźwiak, Jarosław Zdziarski s.c.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</si>
</sst>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z_ł_-;\-* #,##0.00\ _z_ł_-;_-* &quot;-&quot;??\ _z_ł_-;_-@_-"/>
    <numFmt numFmtId="165" formatCode="#,##0.000"/>
    <numFmt numFmtId="166" formatCode="_-* #,##0\ _z_ł_-;\-* #,##0\ _z_ł_-;_-* &quot;-&quot;??\ _z_ł_-;_-@_-"/>
    <numFmt numFmtId="167" formatCode="_-* #,##0.0\ _z_ł_-;\-* #,##0.0\ _z_ł_-;_-* &quot;-&quot;??\ _z_ł_-;_-@_-"/>
    <numFmt numFmtId="168" formatCode="yyyy\-mm\-dd"/>
  </numFmts>
  <fonts count="4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26"/>
      <color theme="8" tint="-0.499984740745262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22"/>
      <color theme="0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14"/>
      <color theme="3"/>
      <name val="Calibri"/>
      <family val="2"/>
      <charset val="238"/>
      <scheme val="minor"/>
    </font>
    <font>
      <b/>
      <sz val="12"/>
      <color theme="4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1"/>
      <color rgb="FF3F3F3F"/>
      <name val="Calibri"/>
      <family val="2"/>
      <charset val="238"/>
      <scheme val="minor"/>
    </font>
    <font>
      <sz val="14"/>
      <color theme="3" tint="-0.499984740745262"/>
      <name val="Calibri"/>
      <family val="2"/>
      <charset val="238"/>
      <scheme val="minor"/>
    </font>
    <font>
      <b/>
      <u/>
      <sz val="26"/>
      <color theme="8" tint="-0.499984740745262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4" tint="0.79998168889431442"/>
      <name val="Calibri"/>
      <family val="2"/>
      <scheme val="minor"/>
    </font>
    <font>
      <b/>
      <sz val="12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6"/>
      <color theme="3"/>
      <name val="Calibri"/>
      <family val="2"/>
      <charset val="238"/>
      <scheme val="minor"/>
    </font>
    <font>
      <sz val="14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6"/>
      <color theme="4" tint="-0.499984740745262"/>
      <name val="Calibri"/>
      <family val="2"/>
      <charset val="238"/>
      <scheme val="minor"/>
    </font>
    <font>
      <b/>
      <sz val="12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/>
        <bgColor theme="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7" tint="0.39997558519241921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18468B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rgb="FF18468B"/>
      </left>
      <right/>
      <top style="medium">
        <color rgb="FF18468B"/>
      </top>
      <bottom style="medium">
        <color rgb="FF18468B"/>
      </bottom>
      <diagonal/>
    </border>
    <border>
      <left/>
      <right/>
      <top style="medium">
        <color rgb="FF18468B"/>
      </top>
      <bottom style="medium">
        <color rgb="FF18468B"/>
      </bottom>
      <diagonal/>
    </border>
    <border>
      <left/>
      <right style="medium">
        <color rgb="FF18468B"/>
      </right>
      <top style="medium">
        <color rgb="FF18468B"/>
      </top>
      <bottom style="medium">
        <color rgb="FF18468B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double">
        <color theme="3" tint="-0.249977111117893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thick">
        <color theme="4"/>
      </top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10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4" fillId="0" borderId="0"/>
    <xf numFmtId="0" fontId="25" fillId="12" borderId="21" applyNumberFormat="0" applyAlignment="0" applyProtection="0"/>
  </cellStyleXfs>
  <cellXfs count="168">
    <xf numFmtId="0" fontId="0" fillId="0" borderId="0" xfId="0"/>
    <xf numFmtId="0" fontId="0" fillId="4" borderId="0" xfId="0" applyFill="1" applyAlignment="1">
      <alignment wrapText="1"/>
    </xf>
    <xf numFmtId="0" fontId="3" fillId="4" borderId="0" xfId="0" applyFont="1" applyFill="1" applyAlignment="1">
      <alignment vertical="center" wrapText="1"/>
    </xf>
    <xf numFmtId="1" fontId="4" fillId="4" borderId="0" xfId="1" applyNumberFormat="1" applyFont="1" applyFill="1" applyAlignment="1"/>
    <xf numFmtId="0" fontId="6" fillId="4" borderId="0" xfId="0" applyFont="1" applyFill="1" applyAlignment="1">
      <alignment vertical="center" wrapText="1"/>
    </xf>
    <xf numFmtId="0" fontId="6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5" fillId="2" borderId="0" xfId="0" applyFont="1" applyFill="1" applyAlignment="1">
      <alignment wrapText="1"/>
    </xf>
    <xf numFmtId="0" fontId="0" fillId="6" borderId="0" xfId="0" applyFill="1"/>
    <xf numFmtId="0" fontId="0" fillId="3" borderId="0" xfId="0" applyFill="1"/>
    <xf numFmtId="0" fontId="11" fillId="7" borderId="0" xfId="7" applyFill="1"/>
    <xf numFmtId="0" fontId="12" fillId="7" borderId="0" xfId="7" applyFont="1" applyFill="1"/>
    <xf numFmtId="0" fontId="12" fillId="8" borderId="0" xfId="7" applyFont="1" applyFill="1"/>
    <xf numFmtId="0" fontId="12" fillId="4" borderId="0" xfId="7" applyFont="1" applyFill="1"/>
    <xf numFmtId="0" fontId="12" fillId="4" borderId="9" xfId="7" applyFont="1" applyFill="1" applyBorder="1"/>
    <xf numFmtId="0" fontId="12" fillId="4" borderId="8" xfId="7" applyFont="1" applyFill="1" applyBorder="1"/>
    <xf numFmtId="0" fontId="15" fillId="4" borderId="0" xfId="7" applyFont="1" applyFill="1"/>
    <xf numFmtId="0" fontId="16" fillId="4" borderId="0" xfId="7" applyFont="1" applyFill="1"/>
    <xf numFmtId="0" fontId="12" fillId="4" borderId="13" xfId="7" applyFont="1" applyFill="1" applyBorder="1"/>
    <xf numFmtId="0" fontId="12" fillId="4" borderId="14" xfId="7" applyFont="1" applyFill="1" applyBorder="1"/>
    <xf numFmtId="0" fontId="12" fillId="4" borderId="15" xfId="7" applyFont="1" applyFill="1" applyBorder="1"/>
    <xf numFmtId="0" fontId="11" fillId="9" borderId="0" xfId="7" applyFill="1"/>
    <xf numFmtId="0" fontId="11" fillId="4" borderId="0" xfId="7" applyFill="1"/>
    <xf numFmtId="0" fontId="11" fillId="4" borderId="9" xfId="7" applyFill="1" applyBorder="1"/>
    <xf numFmtId="0" fontId="11" fillId="4" borderId="8" xfId="7" applyFill="1" applyBorder="1"/>
    <xf numFmtId="14" fontId="16" fillId="4" borderId="0" xfId="7" applyNumberFormat="1" applyFont="1" applyFill="1"/>
    <xf numFmtId="0" fontId="10" fillId="4" borderId="4" xfId="5" applyFill="1" applyAlignment="1">
      <alignment horizontal="center" vertical="center"/>
    </xf>
    <xf numFmtId="0" fontId="10" fillId="4" borderId="4" xfId="5" applyFill="1" applyAlignment="1">
      <alignment horizontal="center" vertical="center" wrapText="1"/>
    </xf>
    <xf numFmtId="0" fontId="19" fillId="4" borderId="1" xfId="3" applyFont="1" applyFill="1" applyAlignment="1">
      <alignment horizontal="center" vertical="center"/>
    </xf>
    <xf numFmtId="0" fontId="11" fillId="8" borderId="0" xfId="7" applyFill="1" applyAlignment="1">
      <alignment horizontal="right" vertical="center"/>
    </xf>
    <xf numFmtId="166" fontId="0" fillId="8" borderId="0" xfId="8" applyNumberFormat="1" applyFont="1" applyFill="1" applyBorder="1" applyAlignment="1">
      <alignment horizontal="center" vertical="center"/>
    </xf>
    <xf numFmtId="0" fontId="11" fillId="4" borderId="20" xfId="7" applyFill="1" applyBorder="1" applyAlignment="1">
      <alignment horizontal="right" vertical="center"/>
    </xf>
    <xf numFmtId="164" fontId="0" fillId="4" borderId="20" xfId="8" applyFont="1" applyFill="1" applyBorder="1" applyAlignment="1">
      <alignment horizontal="center" vertical="center"/>
    </xf>
    <xf numFmtId="0" fontId="1" fillId="4" borderId="0" xfId="7" applyFont="1" applyFill="1"/>
    <xf numFmtId="166" fontId="11" fillId="4" borderId="0" xfId="7" applyNumberFormat="1" applyFill="1"/>
    <xf numFmtId="164" fontId="11" fillId="4" borderId="0" xfId="7" applyNumberFormat="1" applyFill="1"/>
    <xf numFmtId="2" fontId="11" fillId="4" borderId="0" xfId="7" applyNumberFormat="1" applyFill="1" applyAlignment="1">
      <alignment vertical="center"/>
    </xf>
    <xf numFmtId="9" fontId="0" fillId="4" borderId="0" xfId="9" applyFont="1" applyFill="1" applyBorder="1"/>
    <xf numFmtId="0" fontId="22" fillId="4" borderId="0" xfId="7" applyFont="1" applyFill="1" applyAlignment="1">
      <alignment vertical="center"/>
    </xf>
    <xf numFmtId="0" fontId="23" fillId="4" borderId="0" xfId="7" applyFont="1" applyFill="1" applyAlignment="1">
      <alignment horizontal="center" vertical="center" wrapText="1"/>
    </xf>
    <xf numFmtId="4" fontId="22" fillId="4" borderId="0" xfId="7" applyNumberFormat="1" applyFont="1" applyFill="1" applyAlignment="1">
      <alignment horizontal="center" vertical="center"/>
    </xf>
    <xf numFmtId="2" fontId="22" fillId="4" borderId="0" xfId="9" applyNumberFormat="1" applyFont="1" applyFill="1" applyBorder="1" applyAlignment="1">
      <alignment horizontal="center" vertical="center"/>
    </xf>
    <xf numFmtId="0" fontId="14" fillId="4" borderId="0" xfId="7" applyFont="1" applyFill="1" applyAlignment="1">
      <alignment vertical="center"/>
    </xf>
    <xf numFmtId="0" fontId="9" fillId="4" borderId="0" xfId="7" applyFont="1" applyFill="1" applyAlignment="1">
      <alignment horizontal="center" vertical="center"/>
    </xf>
    <xf numFmtId="0" fontId="22" fillId="4" borderId="0" xfId="7" applyFont="1" applyFill="1" applyAlignment="1">
      <alignment horizontal="center" vertical="center"/>
    </xf>
    <xf numFmtId="0" fontId="8" fillId="4" borderId="0" xfId="6" applyFill="1" applyBorder="1"/>
    <xf numFmtId="2" fontId="11" fillId="4" borderId="0" xfId="7" applyNumberFormat="1" applyFill="1"/>
    <xf numFmtId="0" fontId="9" fillId="4" borderId="0" xfId="7" applyFont="1" applyFill="1" applyAlignment="1">
      <alignment vertical="center"/>
    </xf>
    <xf numFmtId="4" fontId="11" fillId="7" borderId="0" xfId="7" applyNumberFormat="1" applyFill="1"/>
    <xf numFmtId="4" fontId="11" fillId="9" borderId="0" xfId="7" applyNumberFormat="1" applyFill="1"/>
    <xf numFmtId="0" fontId="11" fillId="7" borderId="0" xfId="7" applyFill="1" applyAlignment="1">
      <alignment horizontal="left" indent="1"/>
    </xf>
    <xf numFmtId="0" fontId="11" fillId="7" borderId="0" xfId="7" applyFill="1" applyAlignment="1">
      <alignment horizontal="left"/>
    </xf>
    <xf numFmtId="0" fontId="11" fillId="4" borderId="14" xfId="7" applyFill="1" applyBorder="1"/>
    <xf numFmtId="0" fontId="11" fillId="4" borderId="15" xfId="7" applyFill="1" applyBorder="1"/>
    <xf numFmtId="0" fontId="0" fillId="4" borderId="0" xfId="0" applyFill="1"/>
    <xf numFmtId="164" fontId="0" fillId="4" borderId="0" xfId="8" applyFont="1" applyFill="1" applyBorder="1" applyAlignment="1">
      <alignment horizontal="center" vertical="center"/>
    </xf>
    <xf numFmtId="0" fontId="0" fillId="13" borderId="0" xfId="0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10" fillId="4" borderId="4" xfId="5" applyFill="1" applyAlignment="1">
      <alignment horizontal="left" vertical="center" wrapText="1"/>
    </xf>
    <xf numFmtId="14" fontId="0" fillId="4" borderId="0" xfId="0" applyNumberFormat="1" applyFill="1"/>
    <xf numFmtId="0" fontId="5" fillId="2" borderId="0" xfId="0" applyFont="1" applyFill="1"/>
    <xf numFmtId="0" fontId="0" fillId="4" borderId="0" xfId="0" applyFill="1" applyAlignment="1">
      <alignment horizontal="left" wrapText="1"/>
    </xf>
    <xf numFmtId="0" fontId="0" fillId="4" borderId="0" xfId="0" applyFill="1" applyAlignment="1">
      <alignment horizontal="left"/>
    </xf>
    <xf numFmtId="0" fontId="6" fillId="4" borderId="0" xfId="0" applyFont="1" applyFill="1" applyAlignment="1">
      <alignment horizontal="right" vertical="center" wrapText="1"/>
    </xf>
    <xf numFmtId="0" fontId="3" fillId="4" borderId="0" xfId="0" applyFont="1" applyFill="1" applyAlignment="1">
      <alignment horizontal="right" vertical="center" wrapText="1"/>
    </xf>
    <xf numFmtId="1" fontId="4" fillId="4" borderId="0" xfId="1" applyNumberFormat="1" applyFont="1" applyFill="1" applyAlignment="1">
      <alignment horizontal="right"/>
    </xf>
    <xf numFmtId="0" fontId="0" fillId="4" borderId="0" xfId="0" applyFill="1" applyAlignment="1">
      <alignment horizontal="right"/>
    </xf>
    <xf numFmtId="0" fontId="5" fillId="2" borderId="0" xfId="0" applyFont="1" applyFill="1" applyAlignment="1">
      <alignment horizontal="right" wrapText="1"/>
    </xf>
    <xf numFmtId="0" fontId="21" fillId="10" borderId="24" xfId="0" applyFont="1" applyFill="1" applyBorder="1" applyAlignment="1">
      <alignment horizontal="left" vertical="center" wrapText="1"/>
    </xf>
    <xf numFmtId="0" fontId="28" fillId="4" borderId="0" xfId="0" applyFont="1" applyFill="1"/>
    <xf numFmtId="0" fontId="28" fillId="4" borderId="0" xfId="0" applyFont="1" applyFill="1" applyAlignment="1">
      <alignment horizontal="left"/>
    </xf>
    <xf numFmtId="0" fontId="28" fillId="4" borderId="0" xfId="0" applyFont="1" applyFill="1" applyAlignment="1">
      <alignment horizontal="right"/>
    </xf>
    <xf numFmtId="14" fontId="28" fillId="4" borderId="0" xfId="0" applyNumberFormat="1" applyFont="1" applyFill="1"/>
    <xf numFmtId="0" fontId="28" fillId="0" borderId="0" xfId="0" applyFont="1"/>
    <xf numFmtId="0" fontId="30" fillId="4" borderId="0" xfId="7" applyFont="1" applyFill="1"/>
    <xf numFmtId="166" fontId="21" fillId="8" borderId="0" xfId="8" applyNumberFormat="1" applyFont="1" applyFill="1" applyBorder="1" applyAlignment="1">
      <alignment horizontal="center" vertical="center"/>
    </xf>
    <xf numFmtId="164" fontId="2" fillId="4" borderId="20" xfId="8" applyFont="1" applyFill="1" applyBorder="1" applyAlignment="1">
      <alignment horizontal="center" vertical="center"/>
    </xf>
    <xf numFmtId="0" fontId="20" fillId="15" borderId="19" xfId="7" applyFont="1" applyFill="1" applyBorder="1"/>
    <xf numFmtId="0" fontId="21" fillId="14" borderId="24" xfId="0" applyFont="1" applyFill="1" applyBorder="1" applyAlignment="1">
      <alignment horizontal="center" vertical="center" wrapText="1"/>
    </xf>
    <xf numFmtId="165" fontId="21" fillId="14" borderId="24" xfId="0" applyNumberFormat="1" applyFont="1" applyFill="1" applyBorder="1" applyAlignment="1">
      <alignment horizontal="center" vertical="center" wrapText="1"/>
    </xf>
    <xf numFmtId="0" fontId="21" fillId="14" borderId="24" xfId="0" applyFont="1" applyFill="1" applyBorder="1" applyAlignment="1">
      <alignment horizontal="center" vertical="center"/>
    </xf>
    <xf numFmtId="1" fontId="21" fillId="14" borderId="24" xfId="1" applyNumberFormat="1" applyFont="1" applyFill="1" applyBorder="1" applyAlignment="1">
      <alignment horizontal="center" vertical="center" wrapText="1"/>
    </xf>
    <xf numFmtId="14" fontId="21" fillId="14" borderId="24" xfId="0" applyNumberFormat="1" applyFont="1" applyFill="1" applyBorder="1" applyAlignment="1">
      <alignment horizontal="center" vertical="center" wrapText="1"/>
    </xf>
    <xf numFmtId="164" fontId="11" fillId="4" borderId="0" xfId="7" applyNumberFormat="1" applyFill="1" applyAlignment="1">
      <alignment horizontal="right"/>
    </xf>
    <xf numFmtId="0" fontId="11" fillId="4" borderId="0" xfId="7" applyFill="1" applyAlignment="1">
      <alignment horizontal="right"/>
    </xf>
    <xf numFmtId="0" fontId="11" fillId="3" borderId="0" xfId="7" applyFill="1"/>
    <xf numFmtId="0" fontId="11" fillId="3" borderId="25" xfId="7" applyFill="1" applyBorder="1"/>
    <xf numFmtId="0" fontId="11" fillId="3" borderId="25" xfId="7" applyFill="1" applyBorder="1" applyAlignment="1">
      <alignment horizontal="center"/>
    </xf>
    <xf numFmtId="0" fontId="32" fillId="4" borderId="8" xfId="7" applyFont="1" applyFill="1" applyBorder="1"/>
    <xf numFmtId="0" fontId="32" fillId="4" borderId="0" xfId="7" applyFont="1" applyFill="1"/>
    <xf numFmtId="0" fontId="11" fillId="4" borderId="0" xfId="7" applyFill="1" applyAlignment="1">
      <alignment horizontal="center"/>
    </xf>
    <xf numFmtId="0" fontId="33" fillId="4" borderId="0" xfId="7" applyFont="1" applyFill="1"/>
    <xf numFmtId="0" fontId="7" fillId="4" borderId="26" xfId="3" applyFill="1" applyBorder="1" applyAlignment="1">
      <alignment horizontal="left" vertical="center" wrapText="1"/>
    </xf>
    <xf numFmtId="0" fontId="36" fillId="18" borderId="27" xfId="7" applyFont="1" applyFill="1" applyBorder="1"/>
    <xf numFmtId="167" fontId="36" fillId="18" borderId="27" xfId="8" applyNumberFormat="1" applyFont="1" applyFill="1" applyBorder="1" applyAlignment="1">
      <alignment horizontal="right"/>
    </xf>
    <xf numFmtId="0" fontId="36" fillId="18" borderId="27" xfId="7" applyFont="1" applyFill="1" applyBorder="1" applyAlignment="1">
      <alignment horizontal="right"/>
    </xf>
    <xf numFmtId="0" fontId="36" fillId="0" borderId="0" xfId="7" applyFont="1"/>
    <xf numFmtId="167" fontId="36" fillId="0" borderId="0" xfId="8" applyNumberFormat="1" applyFont="1" applyAlignment="1">
      <alignment horizontal="right"/>
    </xf>
    <xf numFmtId="0" fontId="36" fillId="0" borderId="0" xfId="7" applyFont="1" applyAlignment="1">
      <alignment horizontal="right"/>
    </xf>
    <xf numFmtId="0" fontId="36" fillId="18" borderId="0" xfId="7" applyFont="1" applyFill="1"/>
    <xf numFmtId="167" fontId="36" fillId="18" borderId="0" xfId="8" applyNumberFormat="1" applyFont="1" applyFill="1" applyAlignment="1">
      <alignment horizontal="right"/>
    </xf>
    <xf numFmtId="0" fontId="36" fillId="18" borderId="0" xfId="7" applyFont="1" applyFill="1" applyAlignment="1">
      <alignment horizontal="right"/>
    </xf>
    <xf numFmtId="0" fontId="37" fillId="4" borderId="2" xfId="4" applyFont="1" applyFill="1" applyAlignment="1">
      <alignment horizontal="left"/>
    </xf>
    <xf numFmtId="167" fontId="19" fillId="4" borderId="2" xfId="8" applyNumberFormat="1" applyFont="1" applyFill="1" applyBorder="1" applyAlignment="1">
      <alignment horizontal="right" vertical="center"/>
    </xf>
    <xf numFmtId="0" fontId="19" fillId="4" borderId="2" xfId="8" applyNumberFormat="1" applyFont="1" applyFill="1" applyBorder="1" applyAlignment="1">
      <alignment horizontal="right" vertical="center"/>
    </xf>
    <xf numFmtId="0" fontId="10" fillId="4" borderId="4" xfId="5" applyFill="1" applyAlignment="1">
      <alignment horizontal="left" vertical="center"/>
    </xf>
    <xf numFmtId="167" fontId="10" fillId="4" borderId="4" xfId="8" applyNumberFormat="1" applyFont="1" applyFill="1" applyBorder="1" applyAlignment="1">
      <alignment horizontal="right" vertical="center"/>
    </xf>
    <xf numFmtId="0" fontId="10" fillId="4" borderId="4" xfId="5" applyFill="1" applyAlignment="1">
      <alignment horizontal="right" vertical="center"/>
    </xf>
    <xf numFmtId="0" fontId="11" fillId="4" borderId="13" xfId="7" applyFill="1" applyBorder="1"/>
    <xf numFmtId="0" fontId="17" fillId="4" borderId="14" xfId="7" applyFont="1" applyFill="1" applyBorder="1" applyAlignment="1">
      <alignment horizontal="center" vertical="center"/>
    </xf>
    <xf numFmtId="0" fontId="11" fillId="8" borderId="0" xfId="7" applyFill="1"/>
    <xf numFmtId="168" fontId="0" fillId="0" borderId="0" xfId="0" applyNumberFormat="1"/>
    <xf numFmtId="0" fontId="1" fillId="0" borderId="0" xfId="2"/>
    <xf numFmtId="0" fontId="10" fillId="0" borderId="4" xfId="5" applyFill="1" applyAlignment="1">
      <alignment horizontal="left" vertical="center" wrapText="1"/>
    </xf>
    <xf numFmtId="0" fontId="20" fillId="5" borderId="19" xfId="7" applyFont="1" applyFill="1" applyBorder="1"/>
    <xf numFmtId="0" fontId="2" fillId="4" borderId="0" xfId="7" applyFont="1" applyFill="1"/>
    <xf numFmtId="164" fontId="0" fillId="0" borderId="20" xfId="8" applyFont="1" applyFill="1" applyBorder="1" applyAlignment="1">
      <alignment horizontal="center" vertical="center"/>
    </xf>
    <xf numFmtId="0" fontId="40" fillId="4" borderId="0" xfId="7" applyFont="1" applyFill="1" applyAlignment="1">
      <alignment vertical="top" wrapText="1"/>
    </xf>
    <xf numFmtId="2" fontId="41" fillId="4" borderId="0" xfId="7" applyNumberFormat="1" applyFont="1" applyFill="1"/>
    <xf numFmtId="0" fontId="41" fillId="4" borderId="0" xfId="7" applyFont="1" applyFill="1"/>
    <xf numFmtId="0" fontId="14" fillId="4" borderId="9" xfId="7" applyFont="1" applyFill="1" applyBorder="1" applyAlignment="1">
      <alignment vertical="center"/>
    </xf>
    <xf numFmtId="0" fontId="16" fillId="4" borderId="0" xfId="7" applyFont="1" applyFill="1" applyAlignment="1">
      <alignment horizontal="center" vertical="center"/>
    </xf>
    <xf numFmtId="0" fontId="10" fillId="8" borderId="4" xfId="5" applyFill="1" applyAlignment="1">
      <alignment horizontal="center" vertical="center" wrapText="1"/>
    </xf>
    <xf numFmtId="0" fontId="42" fillId="4" borderId="13" xfId="7" applyFont="1" applyFill="1" applyBorder="1"/>
    <xf numFmtId="0" fontId="42" fillId="4" borderId="14" xfId="7" applyFont="1" applyFill="1" applyBorder="1"/>
    <xf numFmtId="0" fontId="43" fillId="7" borderId="0" xfId="7" applyFont="1" applyFill="1"/>
    <xf numFmtId="168" fontId="0" fillId="4" borderId="0" xfId="0" applyNumberFormat="1" applyFill="1"/>
    <xf numFmtId="168" fontId="21" fillId="14" borderId="24" xfId="0" applyNumberFormat="1" applyFont="1" applyFill="1" applyBorder="1" applyAlignment="1">
      <alignment horizontal="center" vertical="center" wrapText="1"/>
    </xf>
    <xf numFmtId="168" fontId="28" fillId="4" borderId="0" xfId="0" applyNumberFormat="1" applyFont="1" applyFill="1"/>
    <xf numFmtId="0" fontId="0" fillId="0" borderId="3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38" fillId="12" borderId="22" xfId="11" applyFont="1" applyBorder="1" applyAlignment="1">
      <alignment horizontal="center"/>
    </xf>
    <xf numFmtId="0" fontId="39" fillId="3" borderId="23" xfId="4" applyFont="1" applyFill="1" applyBorder="1" applyAlignment="1">
      <alignment horizontal="center"/>
    </xf>
    <xf numFmtId="168" fontId="5" fillId="11" borderId="0" xfId="0" applyNumberFormat="1" applyFont="1" applyFill="1" applyAlignment="1">
      <alignment horizontal="left" wrapText="1"/>
    </xf>
    <xf numFmtId="0" fontId="5" fillId="11" borderId="0" xfId="0" applyFont="1" applyFill="1" applyAlignment="1">
      <alignment horizontal="left" wrapText="1"/>
    </xf>
    <xf numFmtId="1" fontId="31" fillId="4" borderId="0" xfId="1" applyNumberFormat="1" applyFont="1" applyFill="1" applyAlignment="1">
      <alignment horizontal="left"/>
    </xf>
    <xf numFmtId="14" fontId="5" fillId="11" borderId="0" xfId="0" applyNumberFormat="1" applyFont="1" applyFill="1" applyAlignment="1">
      <alignment horizontal="left" wrapText="1"/>
    </xf>
    <xf numFmtId="0" fontId="19" fillId="4" borderId="0" xfId="3" applyFont="1" applyFill="1" applyBorder="1" applyAlignment="1">
      <alignment horizontal="center" vertical="center" wrapText="1"/>
    </xf>
    <xf numFmtId="0" fontId="18" fillId="6" borderId="0" xfId="7" applyFont="1" applyFill="1" applyAlignment="1">
      <alignment horizontal="center" vertical="center"/>
    </xf>
    <xf numFmtId="0" fontId="14" fillId="15" borderId="0" xfId="7" applyFont="1" applyFill="1" applyAlignment="1">
      <alignment horizontal="center" vertical="center"/>
    </xf>
    <xf numFmtId="0" fontId="8" fillId="4" borderId="0" xfId="4" applyFill="1" applyBorder="1" applyAlignment="1">
      <alignment horizontal="center" vertical="center" wrapText="1"/>
    </xf>
    <xf numFmtId="0" fontId="8" fillId="4" borderId="2" xfId="4" applyFill="1" applyAlignment="1">
      <alignment horizontal="center" vertical="center" wrapText="1"/>
    </xf>
    <xf numFmtId="0" fontId="8" fillId="4" borderId="0" xfId="4" applyFill="1" applyBorder="1" applyAlignment="1">
      <alignment horizontal="center" vertical="center"/>
    </xf>
    <xf numFmtId="0" fontId="8" fillId="4" borderId="2" xfId="4" applyFill="1" applyAlignment="1">
      <alignment horizontal="center" vertical="center"/>
    </xf>
    <xf numFmtId="0" fontId="21" fillId="4" borderId="16" xfId="7" applyFont="1" applyFill="1" applyBorder="1" applyAlignment="1">
      <alignment horizontal="center" vertical="center"/>
    </xf>
    <xf numFmtId="0" fontId="21" fillId="4" borderId="17" xfId="7" applyFont="1" applyFill="1" applyBorder="1" applyAlignment="1">
      <alignment horizontal="center" vertical="center"/>
    </xf>
    <xf numFmtId="0" fontId="21" fillId="4" borderId="18" xfId="7" applyFont="1" applyFill="1" applyBorder="1" applyAlignment="1">
      <alignment horizontal="center" vertical="center"/>
    </xf>
    <xf numFmtId="0" fontId="20" fillId="15" borderId="0" xfId="7" applyFont="1" applyFill="1" applyAlignment="1">
      <alignment horizontal="center" vertical="center" wrapText="1"/>
    </xf>
    <xf numFmtId="0" fontId="20" fillId="15" borderId="19" xfId="7" applyFont="1" applyFill="1" applyBorder="1" applyAlignment="1">
      <alignment horizontal="center" vertical="center" wrapText="1"/>
    </xf>
    <xf numFmtId="0" fontId="18" fillId="16" borderId="5" xfId="7" applyFont="1" applyFill="1" applyBorder="1" applyAlignment="1">
      <alignment horizontal="center" vertical="center"/>
    </xf>
    <xf numFmtId="0" fontId="18" fillId="16" borderId="6" xfId="7" applyFont="1" applyFill="1" applyBorder="1" applyAlignment="1">
      <alignment horizontal="center" vertical="center"/>
    </xf>
    <xf numFmtId="0" fontId="18" fillId="16" borderId="7" xfId="7" applyFont="1" applyFill="1" applyBorder="1" applyAlignment="1">
      <alignment horizontal="center" vertical="center"/>
    </xf>
    <xf numFmtId="0" fontId="5" fillId="17" borderId="8" xfId="7" applyFont="1" applyFill="1" applyBorder="1" applyAlignment="1">
      <alignment horizontal="center" vertical="center"/>
    </xf>
    <xf numFmtId="0" fontId="5" fillId="17" borderId="0" xfId="7" applyFont="1" applyFill="1" applyAlignment="1">
      <alignment horizontal="center" vertical="center"/>
    </xf>
    <xf numFmtId="0" fontId="5" fillId="17" borderId="9" xfId="7" applyFont="1" applyFill="1" applyBorder="1" applyAlignment="1">
      <alignment horizontal="center" vertical="center"/>
    </xf>
    <xf numFmtId="0" fontId="34" fillId="4" borderId="16" xfId="7" applyFont="1" applyFill="1" applyBorder="1" applyAlignment="1">
      <alignment horizontal="center"/>
    </xf>
    <xf numFmtId="0" fontId="34" fillId="4" borderId="17" xfId="7" applyFont="1" applyFill="1" applyBorder="1" applyAlignment="1">
      <alignment horizontal="center"/>
    </xf>
    <xf numFmtId="0" fontId="34" fillId="4" borderId="18" xfId="7" applyFont="1" applyFill="1" applyBorder="1" applyAlignment="1">
      <alignment horizontal="center"/>
    </xf>
    <xf numFmtId="0" fontId="14" fillId="5" borderId="0" xfId="7" applyFont="1" applyFill="1" applyAlignment="1">
      <alignment horizontal="center" vertical="center"/>
    </xf>
    <xf numFmtId="0" fontId="13" fillId="6" borderId="5" xfId="7" applyFont="1" applyFill="1" applyBorder="1" applyAlignment="1">
      <alignment horizontal="center" vertical="center"/>
    </xf>
    <xf numFmtId="0" fontId="13" fillId="6" borderId="6" xfId="7" applyFont="1" applyFill="1" applyBorder="1" applyAlignment="1">
      <alignment horizontal="center" vertical="center"/>
    </xf>
    <xf numFmtId="0" fontId="13" fillId="6" borderId="7" xfId="7" applyFont="1" applyFill="1" applyBorder="1" applyAlignment="1">
      <alignment horizontal="center" vertical="center"/>
    </xf>
    <xf numFmtId="0" fontId="26" fillId="5" borderId="8" xfId="7" applyFont="1" applyFill="1" applyBorder="1" applyAlignment="1">
      <alignment horizontal="center"/>
    </xf>
    <xf numFmtId="0" fontId="26" fillId="5" borderId="0" xfId="7" applyFont="1" applyFill="1" applyAlignment="1">
      <alignment horizontal="center"/>
    </xf>
    <xf numFmtId="0" fontId="26" fillId="5" borderId="9" xfId="7" applyFont="1" applyFill="1" applyBorder="1" applyAlignment="1">
      <alignment horizontal="center"/>
    </xf>
    <xf numFmtId="0" fontId="21" fillId="4" borderId="10" xfId="7" applyFont="1" applyFill="1" applyBorder="1" applyAlignment="1">
      <alignment horizontal="center"/>
    </xf>
    <xf numFmtId="0" fontId="21" fillId="4" borderId="11" xfId="7" applyFont="1" applyFill="1" applyBorder="1" applyAlignment="1">
      <alignment horizontal="center"/>
    </xf>
    <xf numFmtId="0" fontId="21" fillId="4" borderId="12" xfId="7" applyFont="1" applyFill="1" applyBorder="1" applyAlignment="1">
      <alignment horizontal="center"/>
    </xf>
  </cellXfs>
  <cellStyles count="12">
    <cellStyle name="Dane wyjściowe" xfId="11" builtinId="21"/>
    <cellStyle name="Dziesiętny" xfId="1" builtinId="3"/>
    <cellStyle name="Dziesiętny 2" xfId="8" xr:uid="{00000000-0005-0000-0000-000002000000}"/>
    <cellStyle name="Nagłówek 1" xfId="3" builtinId="16"/>
    <cellStyle name="Nagłówek 2" xfId="5" builtinId="17"/>
    <cellStyle name="Nagłówek 3" xfId="4" builtinId="18"/>
    <cellStyle name="Nagłówek 4" xfId="6" builtinId="19"/>
    <cellStyle name="Normalny" xfId="0" builtinId="0"/>
    <cellStyle name="Normalny 2" xfId="2" xr:uid="{00000000-0005-0000-0000-000009000000}"/>
    <cellStyle name="Normalny 3" xfId="7" xr:uid="{00000000-0005-0000-0000-00000A000000}"/>
    <cellStyle name="Normalny 3 2" xfId="10" xr:uid="{00000000-0005-0000-0000-00000B000000}"/>
    <cellStyle name="Procentowy 2" xfId="9" xr:uid="{00000000-0005-0000-0000-00000C000000}"/>
  </cellStyles>
  <dxfs count="41">
    <dxf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yyyy\-mm\-dd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yyyy\-mm\-dd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charset val="238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rgb="FF9BC2E6"/>
        </left>
        <top style="thin">
          <color rgb="FF9BC2E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9" formatCode="yyyy/mm/dd"/>
      <fill>
        <patternFill patternType="solid">
          <fgColor theme="4"/>
          <bgColor theme="7" tint="0.3999755851924192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yyyy\-mm\-dd"/>
      <fill>
        <patternFill patternType="none"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yyyy\-mm\-dd"/>
      <fill>
        <patternFill patternType="none"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yyyy\-mm\-dd"/>
      <fill>
        <patternFill patternType="none"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charset val="238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left style="thin">
          <color theme="4" tint="0.39997558519241921"/>
        </lef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9" formatCode="yyyy/mm/dd"/>
      <fill>
        <patternFill patternType="solid">
          <fgColor theme="4"/>
          <bgColor theme="7" tint="0.39997558519241921"/>
        </patternFill>
      </fill>
      <alignment horizontal="left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9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instalacji w poszczególnych latach [MW]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2230866332610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Analiza!$F$14</c:f>
              <c:strCache>
                <c:ptCount val="1"/>
                <c:pt idx="0">
                  <c:v>Małe instalacje 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numRef>
              <c:f>Analiza!$J$18:$R$18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Analiza!$J$15:$R$15</c:f>
              <c:numCache>
                <c:formatCode>_-* #\ ##0.00\ _z_ł_-;\-* #\ ##0.00\ _z_ł_-;_-* "-"??\ _z_ł_-;_-@_-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9.9000000000000005E-2</c:v>
                </c:pt>
                <c:pt idx="7">
                  <c:v>0.32500000000000001</c:v>
                </c:pt>
                <c:pt idx="8">
                  <c:v>0.95199999999999996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DE-41DC-ABE4-C6CD63AD5E39}"/>
            </c:ext>
          </c:extLst>
        </c:ser>
        <c:ser>
          <c:idx val="2"/>
          <c:order val="1"/>
          <c:tx>
            <c:strRef>
              <c:f>Analiza!$F$9</c:f>
              <c:strCache>
                <c:ptCount val="1"/>
                <c:pt idx="0">
                  <c:v>Farmy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Analiza!$J$18:$R$18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Analiza!$J$10:$R$10</c:f>
              <c:numCache>
                <c:formatCode>_-* #\ ##0.00\ _z_ł_-;\-* #\ ##0.00\ _z_ł_-;_-* "-"??\ _z_ł_-;_-@_-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1.1739999999999999</c:v>
                </c:pt>
                <c:pt idx="4">
                  <c:v>3.976</c:v>
                </c:pt>
                <c:pt idx="5">
                  <c:v>0.91900000000000004</c:v>
                </c:pt>
                <c:pt idx="6">
                  <c:v>1.109</c:v>
                </c:pt>
                <c:pt idx="7">
                  <c:v>1.7989999999999999</c:v>
                </c:pt>
                <c:pt idx="8">
                  <c:v>3.9969999999999999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DE-41DC-ABE4-C6CD63AD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120960"/>
        <c:axId val="110122496"/>
      </c:barChart>
      <c:catAx>
        <c:axId val="1101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122496"/>
        <c:crosses val="autoZero"/>
        <c:auto val="1"/>
        <c:lblAlgn val="ctr"/>
        <c:lblOffset val="100"/>
        <c:noMultiLvlLbl val="0"/>
      </c:catAx>
      <c:valAx>
        <c:axId val="1101224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120960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37264099021302338"/>
          <c:y val="0.89718559352212646"/>
          <c:w val="0.25471801957395335"/>
          <c:h val="8.3188669894704831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Skumulowana moc poszczególnych źródeł OZE na dzień 31.05.2025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'PV na tle innych OZE'!$F$51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C000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42D0-4648-BDEC-9822E0BF8DF0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42D0-4648-BDEC-9822E0BF8DF0}"/>
              </c:ext>
            </c:extLst>
          </c:dPt>
          <c:dPt>
            <c:idx val="2"/>
            <c:invertIfNegative val="0"/>
            <c:bubble3D val="0"/>
            <c:spPr>
              <a:solidFill>
                <a:srgbClr val="70AD47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42D0-4648-BDEC-9822E0BF8DF0}"/>
              </c:ext>
            </c:extLst>
          </c:dPt>
          <c:dPt>
            <c:idx val="3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42D0-4648-BDEC-9822E0BF8DF0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'PV na tle innych OZE'!$G$50:$K$50</c:f>
              <c:strCache>
                <c:ptCount val="5"/>
                <c:pt idx="0">
                  <c:v>PV</c:v>
                </c:pt>
                <c:pt idx="1">
                  <c:v>BIOGAZ</c:v>
                </c:pt>
                <c:pt idx="2">
                  <c:v>BIOMASA</c:v>
                </c:pt>
                <c:pt idx="3">
                  <c:v>WIATR</c:v>
                </c:pt>
                <c:pt idx="4">
                  <c:v>WODA</c:v>
                </c:pt>
              </c:strCache>
            </c:strRef>
          </c:cat>
          <c:val>
            <c:numRef>
              <c:f>'PV na tle innych OZE'!$G$51:$K$51</c:f>
              <c:numCache>
                <c:formatCode>_-* #\ ##0.00\ _z_ł_-;\-* #\ ##0.00\ _z_ł_-;_-* "-"??\ _z_ł_-;_-@_-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D0-4648-BDEC-9822E0BF8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6751232"/>
        <c:axId val="76752768"/>
      </c:barChart>
      <c:catAx>
        <c:axId val="7675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76752768"/>
        <c:crosses val="autoZero"/>
        <c:auto val="1"/>
        <c:lblAlgn val="ctr"/>
        <c:lblOffset val="100"/>
        <c:noMultiLvlLbl val="0"/>
      </c:catAx>
      <c:valAx>
        <c:axId val="7675276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.00\ _z_ł_-;\-* #\ ##0.00\ _z_ł_-;_-* &quot;-&quot;??\ _z_ł_-;_-@_-" sourceLinked="1"/>
        <c:majorTickMark val="out"/>
        <c:minorTickMark val="none"/>
        <c:tickLblPos val="nextTo"/>
        <c:spPr>
          <a:ln w="25400">
            <a:solidFill>
              <a:srgbClr val="FFC000">
                <a:lumMod val="75000"/>
              </a:srgbClr>
            </a:solidFill>
          </a:ln>
        </c:spPr>
        <c:crossAx val="7675123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instalacji </a:t>
            </a:r>
            <a:r>
              <a:rPr lang="pl-PL" sz="1400" b="1" i="0" u="none" strike="noStrike" baseline="0">
                <a:effectLst/>
              </a:rPr>
              <a:t>fotowoltaicznych</a:t>
            </a:r>
            <a:r>
              <a:rPr lang="pl-PL" baseline="0"/>
              <a:t> </a:t>
            </a:r>
            <a:r>
              <a:rPr lang="pl-PL"/>
              <a:t>w poszczególnych województwach </a:t>
            </a:r>
          </a:p>
        </c:rich>
      </c:tx>
      <c:layout>
        <c:manualLayout>
          <c:xMode val="edge"/>
          <c:yMode val="edge"/>
          <c:x val="0.23464388385149637"/>
          <c:y val="1.54131918717865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572503815025408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Analiza!$K$40</c:f>
              <c:strCache>
                <c:ptCount val="1"/>
                <c:pt idx="0">
                  <c:v>Rozkład małych instalacji w województwach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val>
            <c:numRef>
              <c:f>Analiza!$L$44:$L$59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D-4439-B469-F0EC132085E5}"/>
            </c:ext>
          </c:extLst>
        </c:ser>
        <c:ser>
          <c:idx val="1"/>
          <c:order val="1"/>
          <c:tx>
            <c:strRef>
              <c:f>Analiza!$E$40</c:f>
              <c:strCache>
                <c:ptCount val="1"/>
                <c:pt idx="0">
                  <c:v>Rozkład farm w województwach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strRef>
              <c:f>Analiza!$E$44:$E$59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Analiza!$F$44:$F$59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4-4091-9BAD-26AEF0C3D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507776"/>
        <c:axId val="110183552"/>
      </c:barChart>
      <c:catAx>
        <c:axId val="1205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10183552"/>
        <c:crosses val="autoZero"/>
        <c:auto val="1"/>
        <c:lblAlgn val="ctr"/>
        <c:lblOffset val="100"/>
        <c:noMultiLvlLbl val="0"/>
      </c:catAx>
      <c:valAx>
        <c:axId val="1101835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507776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13991319641745811"/>
          <c:y val="0.91942434987953869"/>
          <c:w val="0.76690900235408721"/>
          <c:h val="6.177919304642094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instalacji </a:t>
            </a:r>
            <a:r>
              <a:rPr lang="pl-PL" sz="1400" b="1" i="0" u="none" strike="noStrike" baseline="0">
                <a:effectLst/>
              </a:rPr>
              <a:t>fotowoltaicznych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w poszczególnych województwach [MW] 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Analiza!$K$40</c:f>
              <c:strCache>
                <c:ptCount val="1"/>
                <c:pt idx="0">
                  <c:v>Rozkład małych instalacji w województwach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solidFill>
                <a:srgbClr val="0070C0"/>
              </a:solidFill>
            </a:ln>
          </c:spPr>
          <c:invertIfNegative val="0"/>
          <c:val>
            <c:numRef>
              <c:f>Analiza!$M$44:$M$59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1.2749999999999999</c:v>
                </c:pt>
                <c:pt idx="8">
                  <c:v>0</c:v>
                </c:pt>
                <c:pt idx="9">
                  <c:v>0.30000000000000004</c:v>
                </c:pt>
                <c:pt idx="10">
                  <c:v>0</c:v>
                </c:pt>
                <c:pt idx="11">
                  <c:v>1.0509999999999999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E-4CD3-9BDE-085F738A9766}"/>
            </c:ext>
          </c:extLst>
        </c:ser>
        <c:ser>
          <c:idx val="1"/>
          <c:order val="1"/>
          <c:tx>
            <c:strRef>
              <c:f>Analiza!$E$40</c:f>
              <c:strCache>
                <c:ptCount val="1"/>
                <c:pt idx="0">
                  <c:v>Rozkład farm w województwach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strRef>
              <c:f>Analiza!$E$44:$E$59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Analiza!$G$44:$G$59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1.1990000000000001</c:v>
                </c:pt>
                <c:pt idx="4">
                  <c:v>0</c:v>
                </c:pt>
                <c:pt idx="5">
                  <c:v>1.109</c:v>
                </c:pt>
                <c:pt idx="6">
                  <c:v>6.8930000000000007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4.9719999999999995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5-4DD5-AAD4-E0701B0DC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228608"/>
        <c:axId val="110230144"/>
      </c:barChart>
      <c:catAx>
        <c:axId val="1102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230144"/>
        <c:crosses val="autoZero"/>
        <c:auto val="1"/>
        <c:lblAlgn val="ctr"/>
        <c:lblOffset val="100"/>
        <c:noMultiLvlLbl val="0"/>
      </c:catAx>
      <c:valAx>
        <c:axId val="110230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1.3023423704271888E-2"/>
              <c:y val="5.7059268475719363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228608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15678297602665198"/>
          <c:y val="0.93445112734360758"/>
          <c:w val="0.75698683585971593"/>
          <c:h val="6.3533962187960091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farm</a:t>
            </a:r>
            <a:r>
              <a:rPr lang="pl-PL" baseline="0"/>
              <a:t> fotowoltaicznych </a:t>
            </a:r>
            <a:r>
              <a:rPr lang="pl-PL"/>
              <a:t>w poszczególnych przedziałach mocy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Analiza!$I$106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1-34A4-41E1-A5E3-75CD0AC2AA63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34A4-41E1-A5E3-75CD0AC2AA63}"/>
              </c:ext>
            </c:extLst>
          </c:dPt>
          <c:dPt>
            <c:idx val="2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34A4-41E1-A5E3-75CD0AC2AA63}"/>
              </c:ext>
            </c:extLst>
          </c:dPt>
          <c:dPt>
            <c:idx val="3"/>
            <c:invertIfNegative val="0"/>
            <c:bubble3D val="0"/>
            <c:spPr>
              <a:solidFill>
                <a:srgbClr val="44546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34A4-41E1-A5E3-75CD0AC2AA63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9-34A4-41E1-A5E3-75CD0AC2AA63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Analiza!$J$104:$N$104</c:f>
              <c:strCache>
                <c:ptCount val="5"/>
                <c:pt idx="0">
                  <c:v>0,5 - 1 MW</c:v>
                </c:pt>
                <c:pt idx="1">
                  <c:v>1-5 MW</c:v>
                </c:pt>
                <c:pt idx="2">
                  <c:v>5-10 MW</c:v>
                </c:pt>
                <c:pt idx="3">
                  <c:v>10-30 MW</c:v>
                </c:pt>
                <c:pt idx="4">
                  <c:v>&gt; 30 MW</c:v>
                </c:pt>
              </c:strCache>
            </c:strRef>
          </c:cat>
          <c:val>
            <c:numRef>
              <c:f>Analiza!$J$106:$N$106</c:f>
              <c:numCache>
                <c:formatCode>_-* #\ ##0.00\ _z_ł_-;\-* #\ ##0.00\ _z_ł_-;_-* "-"??\ _z_ł_-;_-@_-</c:formatCode>
                <c:ptCount val="5"/>
                <c:pt idx="0">
                  <c:v>2.9160000000000004</c:v>
                </c:pt>
                <c:pt idx="1">
                  <c:v>11.256999999999998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A4-41E1-A5E3-75CD0AC2A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900416"/>
        <c:axId val="121902208"/>
      </c:barChart>
      <c:catAx>
        <c:axId val="121900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21902208"/>
        <c:crosses val="autoZero"/>
        <c:auto val="1"/>
        <c:lblAlgn val="ctr"/>
        <c:lblOffset val="100"/>
        <c:noMultiLvlLbl val="0"/>
      </c:catAx>
      <c:valAx>
        <c:axId val="12190220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.00\ _z_ł_-;\-* #\ ##0.00\ _z_ł_-;_-* &quot;-&quot;??\ _z_ł_-;_-@_-" sourceLinked="1"/>
        <c:majorTickMark val="out"/>
        <c:minorTickMark val="none"/>
        <c:tickLblPos val="nextTo"/>
        <c:spPr>
          <a:ln w="25400">
            <a:solidFill>
              <a:srgbClr val="70AD47">
                <a:lumMod val="50000"/>
              </a:srgbClr>
            </a:solidFill>
          </a:ln>
        </c:spPr>
        <c:crossAx val="121900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farm</a:t>
            </a:r>
            <a:r>
              <a:rPr lang="pl-PL" baseline="0"/>
              <a:t> </a:t>
            </a:r>
            <a:r>
              <a:rPr lang="pl-PL" sz="1400" b="1" i="0" u="none" strike="noStrike" baseline="0">
                <a:effectLst/>
              </a:rPr>
              <a:t>fotowoltaicznych</a:t>
            </a:r>
            <a:r>
              <a:rPr lang="pl-PL" baseline="0"/>
              <a:t> </a:t>
            </a:r>
            <a:r>
              <a:rPr lang="pl-PL"/>
              <a:t>w poszczególnych przedziałach mocy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Analiza!$I$106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1-A84D-4AE5-99C9-CA9F9E504DE6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A84D-4AE5-99C9-CA9F9E504DE6}"/>
              </c:ext>
            </c:extLst>
          </c:dPt>
          <c:dPt>
            <c:idx val="2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A84D-4AE5-99C9-CA9F9E504DE6}"/>
              </c:ext>
            </c:extLst>
          </c:dPt>
          <c:dPt>
            <c:idx val="3"/>
            <c:invertIfNegative val="0"/>
            <c:bubble3D val="0"/>
            <c:spPr>
              <a:solidFill>
                <a:srgbClr val="44546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A84D-4AE5-99C9-CA9F9E504DE6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9-A84D-4AE5-99C9-CA9F9E504DE6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Analiza!$J$104:$N$104</c:f>
              <c:strCache>
                <c:ptCount val="5"/>
                <c:pt idx="0">
                  <c:v>0,5 - 1 MW</c:v>
                </c:pt>
                <c:pt idx="1">
                  <c:v>1-5 MW</c:v>
                </c:pt>
                <c:pt idx="2">
                  <c:v>5-10 MW</c:v>
                </c:pt>
                <c:pt idx="3">
                  <c:v>10-30 MW</c:v>
                </c:pt>
                <c:pt idx="4">
                  <c:v>&gt; 30 MW</c:v>
                </c:pt>
              </c:strCache>
            </c:strRef>
          </c:cat>
          <c:val>
            <c:numRef>
              <c:f>Analiza!$J$105:$N$105</c:f>
              <c:numCache>
                <c:formatCode>_-* #\ ##0\ _z_ł_-;\-* #\ ##0\ _z_ł_-;_-* "-"??\ _z_ł_-;_-@_-</c:formatCode>
                <c:ptCount val="5"/>
                <c:pt idx="0">
                  <c:v>3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4D-4AE5-99C9-CA9F9E504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943552"/>
        <c:axId val="121945088"/>
      </c:barChart>
      <c:catAx>
        <c:axId val="12194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21945088"/>
        <c:crosses val="autoZero"/>
        <c:auto val="1"/>
        <c:lblAlgn val="ctr"/>
        <c:lblOffset val="100"/>
        <c:noMultiLvlLbl val="0"/>
      </c:catAx>
      <c:valAx>
        <c:axId val="12194508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\ _z_ł_-;\-* #\ ##0\ _z_ł_-;_-* &quot;-&quot;??\ _z_ł_-;_-@_-" sourceLinked="1"/>
        <c:majorTickMark val="out"/>
        <c:minorTickMark val="none"/>
        <c:tickLblPos val="nextTo"/>
        <c:spPr>
          <a:ln w="25400">
            <a:solidFill>
              <a:srgbClr val="70AD47">
                <a:lumMod val="50000"/>
              </a:srgbClr>
            </a:solidFill>
          </a:ln>
        </c:spPr>
        <c:crossAx val="121943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instalacji w poszczególnych latach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Analiza!$F$14</c:f>
              <c:strCache>
                <c:ptCount val="1"/>
                <c:pt idx="0">
                  <c:v>Małe instalacje 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numRef>
              <c:f>Analiza!$J$18:$R$18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Analiza!$J$14:$R$14</c:f>
              <c:numCache>
                <c:formatCode>_-* #\ ##0\ _z_ł_-;\-* #\ ##0\ _z_ł_-;_-* "-"??\ _z_ł_-;_-@_-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5-48F7-8590-AE53FBF06ACD}"/>
            </c:ext>
          </c:extLst>
        </c:ser>
        <c:ser>
          <c:idx val="2"/>
          <c:order val="1"/>
          <c:tx>
            <c:strRef>
              <c:f>Analiza!$F$9</c:f>
              <c:strCache>
                <c:ptCount val="1"/>
                <c:pt idx="0">
                  <c:v>Farmy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Analiza!$J$18:$R$18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Analiza!$J$9:$R$9</c:f>
              <c:numCache>
                <c:formatCode>_-* #\ ##0\ _z_ł_-;\-* #\ ##0\ _z_ł_-;_-* "-"??\ _z_ł_-;_-@_-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5-48F7-8590-AE53FBF06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473472"/>
        <c:axId val="120475008"/>
      </c:barChart>
      <c:catAx>
        <c:axId val="1204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475008"/>
        <c:crosses val="autoZero"/>
        <c:auto val="1"/>
        <c:lblAlgn val="ctr"/>
        <c:lblOffset val="100"/>
        <c:noMultiLvlLbl val="0"/>
      </c:catAx>
      <c:valAx>
        <c:axId val="120475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473472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40477722102918956"/>
          <c:y val="0.87646284887199399"/>
          <c:w val="0.24436331822158594"/>
          <c:h val="0.1219792829691217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MOCY PROJEKTÓW DLA OPERATORÓW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45061687986652E-2"/>
          <c:y val="8.2474308203169325E-2"/>
          <c:w val="0.93054938312013347"/>
          <c:h val="0.681206105750549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'Operatorzy zestawienie '!$E$7</c:f>
              <c:strCache>
                <c:ptCount val="1"/>
                <c:pt idx="0">
                  <c:v>Liczba projektów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'Operatorzy zestawienie '!$C$8:$C$26</c:f>
              <c:strCache>
                <c:ptCount val="8"/>
                <c:pt idx="0">
                  <c:v>EKOENERGIA MAZURY</c:v>
                </c:pt>
                <c:pt idx="1">
                  <c:v>REMET CNC TECHNOLOGY M&amp;P PIEKUT</c:v>
                </c:pt>
                <c:pt idx="2">
                  <c:v>EKO PARK XIV</c:v>
                </c:pt>
                <c:pt idx="3">
                  <c:v>Creator</c:v>
                </c:pt>
                <c:pt idx="4">
                  <c:v>ELEKTRIO Marian Jóźwiak, Jarosław Zdziarski s.c.</c:v>
                </c:pt>
                <c:pt idx="5">
                  <c:v>AGMAD - SOLAR</c:v>
                </c:pt>
                <c:pt idx="6">
                  <c:v>ALNOR - SYSTEMY WENTYLACJI</c:v>
                </c:pt>
                <c:pt idx="7">
                  <c:v>AWAT</c:v>
                </c:pt>
              </c:strCache>
            </c:strRef>
          </c:cat>
          <c:val>
            <c:numRef>
              <c:f>'Operatorzy zestawienie '!$D$8:$D$26</c:f>
              <c:numCache>
                <c:formatCode>_-* #\ ##0.0\ _z_ł_-;\-* #\ ##0.0\ _z_ł_-;_-* "-"??\ _z_ł_-;_-@_-</c:formatCode>
                <c:ptCount val="19"/>
                <c:pt idx="0">
                  <c:v>3.9950000000000001</c:v>
                </c:pt>
                <c:pt idx="1">
                  <c:v>1.9990000000000001</c:v>
                </c:pt>
                <c:pt idx="2">
                  <c:v>1.9790000000000001</c:v>
                </c:pt>
                <c:pt idx="3">
                  <c:v>1.7989999999999999</c:v>
                </c:pt>
                <c:pt idx="4">
                  <c:v>1.1990000000000001</c:v>
                </c:pt>
                <c:pt idx="5">
                  <c:v>1.1739999999999999</c:v>
                </c:pt>
                <c:pt idx="6">
                  <c:v>1.109</c:v>
                </c:pt>
                <c:pt idx="7">
                  <c:v>0.91900000000000004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1-4359-8409-5520E7B4D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036864"/>
        <c:axId val="108038400"/>
      </c:barChart>
      <c:catAx>
        <c:axId val="10803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08038400"/>
        <c:crosses val="autoZero"/>
        <c:auto val="1"/>
        <c:lblAlgn val="ctr"/>
        <c:lblOffset val="100"/>
        <c:noMultiLvlLbl val="0"/>
      </c:catAx>
      <c:valAx>
        <c:axId val="108038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0803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procentowy liczby projektów dla największych operatorów</a:t>
            </a:r>
          </a:p>
        </c:rich>
      </c:tx>
      <c:layout>
        <c:manualLayout>
          <c:xMode val="edge"/>
          <c:yMode val="edge"/>
          <c:x val="0.1857735306301099"/>
          <c:y val="1.089157865419158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3.1824692918178774E-3"/>
          <c:y val="5.0446093626920485E-2"/>
          <c:w val="0.6648590628527471"/>
          <c:h val="0.76855784138001315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D2-446B-8630-398B1D378B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D2-446B-8630-398B1D378B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0D2-446B-8630-398B1D378B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D2-446B-8630-398B1D378B2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D2-446B-8630-398B1D378B2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0D2-446B-8630-398B1D378B2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0D2-446B-8630-398B1D378B2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0D2-446B-8630-398B1D378B2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0D2-446B-8630-398B1D378B2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0D2-446B-8630-398B1D378B2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0D2-446B-8630-398B1D378B2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0D2-446B-8630-398B1D378B29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0D2-446B-8630-398B1D378B29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0D2-446B-8630-398B1D378B29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0D2-446B-8630-398B1D378B29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0D2-446B-8630-398B1D378B29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0D2-446B-8630-398B1D378B29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0D2-446B-8630-398B1D378B29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0D2-446B-8630-398B1D378B29}"/>
              </c:ext>
            </c:extLst>
          </c:dPt>
          <c:dPt>
            <c:idx val="19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0D2-446B-8630-398B1D378B29}"/>
              </c:ext>
            </c:extLst>
          </c:dPt>
          <c:dPt>
            <c:idx val="20"/>
            <c:bubble3D val="0"/>
            <c:spPr>
              <a:solidFill>
                <a:srgbClr val="D3D3D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0D2-446B-8630-398B1D378B29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70D2-446B-8630-398B1D378B29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70D2-446B-8630-398B1D378B29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70D2-446B-8630-398B1D378B29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70D2-446B-8630-398B1D378B29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70D2-446B-8630-398B1D378B29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70D2-446B-8630-398B1D378B29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70D2-446B-8630-398B1D378B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'Operatorzy zestawienie '!$J$9:$J$28</c:f>
              <c:strCache>
                <c:ptCount val="20"/>
                <c:pt idx="0">
                  <c:v>EKOENERGIA MAZURY</c:v>
                </c:pt>
                <c:pt idx="1">
                  <c:v>REMET CNC TECHNOLOGY M&amp;P PIEKUT</c:v>
                </c:pt>
                <c:pt idx="2">
                  <c:v>EKO PARK XIV</c:v>
                </c:pt>
                <c:pt idx="3">
                  <c:v>Creator</c:v>
                </c:pt>
                <c:pt idx="4">
                  <c:v>ELEKTRIO Marian Jóźwiak, Jarosław Zdziarski s.c.</c:v>
                </c:pt>
                <c:pt idx="5">
                  <c:v>AGMAD - SOLAR</c:v>
                </c:pt>
                <c:pt idx="6">
                  <c:v>ALNOR - SYSTEMY WENTYLACJI</c:v>
                </c:pt>
                <c:pt idx="7">
                  <c:v>AWAT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Pozostałe projekty zidentyfikowanych operatorów</c:v>
                </c:pt>
              </c:strCache>
            </c:strRef>
          </c:cat>
          <c:val>
            <c:numRef>
              <c:f>'Operatorzy zestawienie '!$K$9:$K$28</c:f>
              <c:numCache>
                <c:formatCode>General</c:formatCode>
                <c:ptCount val="20"/>
                <c:pt idx="0">
                  <c:v>3.9950000000000001</c:v>
                </c:pt>
                <c:pt idx="1">
                  <c:v>1.9990000000000001</c:v>
                </c:pt>
                <c:pt idx="2">
                  <c:v>1.9790000000000001</c:v>
                </c:pt>
                <c:pt idx="3">
                  <c:v>1.7989999999999999</c:v>
                </c:pt>
                <c:pt idx="4">
                  <c:v>1.1990000000000001</c:v>
                </c:pt>
                <c:pt idx="5">
                  <c:v>1.1739999999999999</c:v>
                </c:pt>
                <c:pt idx="6">
                  <c:v>1.109</c:v>
                </c:pt>
                <c:pt idx="7">
                  <c:v>0.91900000000000004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70D2-446B-8630-398B1D378B2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26"/>
        <c:splitType val="percent"/>
        <c:splitPos val="11"/>
        <c:secondPieSize val="135"/>
        <c:ser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Skumulowana moc poszczególnych instalacji OZE w poszczególnych latach [MW]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'PV na tle innych OZE'!$D$12</c:f>
              <c:strCache>
                <c:ptCount val="1"/>
                <c:pt idx="0">
                  <c:v>BIOGAZ</c:v>
                </c:pt>
              </c:strCache>
            </c:strRef>
          </c:tx>
          <c:spPr>
            <a:solidFill>
              <a:srgbClr val="70AD47">
                <a:lumMod val="75000"/>
              </a:srgbClr>
            </a:solidFill>
          </c:spPr>
          <c:invertIfNegative val="0"/>
          <c:cat>
            <c:strRef>
              <c:f>'PV na tle innych OZE'!$E$10:$N$10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 (VI)</c:v>
                </c:pt>
              </c:strCache>
            </c:strRef>
          </c:cat>
          <c:val>
            <c:numRef>
              <c:f>'PV na tle innych OZE'!$E$12:$N$12</c:f>
              <c:numCache>
                <c:formatCode>_-* #\ ##0.00\ _z_ł_-;\-* #\ ##0.00\ _z_ł_-;_-* "-"??\ _z_ł_-;_-@_-</c:formatCode>
                <c:ptCount val="10"/>
                <c:pt idx="0">
                  <c:v>233.96700000000001</c:v>
                </c:pt>
                <c:pt idx="1">
                  <c:v>235.37299999999999</c:v>
                </c:pt>
                <c:pt idx="2">
                  <c:v>237.61799999999999</c:v>
                </c:pt>
                <c:pt idx="3">
                  <c:v>225.2</c:v>
                </c:pt>
                <c:pt idx="4">
                  <c:v>240.6</c:v>
                </c:pt>
                <c:pt idx="5">
                  <c:v>249.5</c:v>
                </c:pt>
                <c:pt idx="6">
                  <c:v>271.7</c:v>
                </c:pt>
                <c:pt idx="7">
                  <c:v>293.8</c:v>
                </c:pt>
                <c:pt idx="8">
                  <c:v>306.27699999999999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D-436C-97B1-3477857FD35A}"/>
            </c:ext>
          </c:extLst>
        </c:ser>
        <c:ser>
          <c:idx val="2"/>
          <c:order val="1"/>
          <c:tx>
            <c:strRef>
              <c:f>'PV na tle innych OZE'!$D$13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70AD47">
                <a:lumMod val="60000"/>
                <a:lumOff val="40000"/>
              </a:srgbClr>
            </a:solidFill>
          </c:spPr>
          <c:invertIfNegative val="0"/>
          <c:cat>
            <c:strRef>
              <c:f>'PV na tle innych OZE'!$E$10:$N$10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 (VI)</c:v>
                </c:pt>
              </c:strCache>
            </c:strRef>
          </c:cat>
          <c:val>
            <c:numRef>
              <c:f>'PV na tle innych OZE'!$E$13:$N$13</c:f>
              <c:numCache>
                <c:formatCode>_-* #\ ##0.00\ _z_ł_-;\-* #\ ##0.00\ _z_ł_-;_-* "-"??\ _z_ł_-;_-@_-</c:formatCode>
                <c:ptCount val="10"/>
                <c:pt idx="0">
                  <c:v>1281.0650000000001</c:v>
                </c:pt>
                <c:pt idx="1">
                  <c:v>1362.03</c:v>
                </c:pt>
                <c:pt idx="2">
                  <c:v>1362.87</c:v>
                </c:pt>
                <c:pt idx="3">
                  <c:v>812.9</c:v>
                </c:pt>
                <c:pt idx="4">
                  <c:v>815.2</c:v>
                </c:pt>
                <c:pt idx="5">
                  <c:v>819.5</c:v>
                </c:pt>
                <c:pt idx="6">
                  <c:v>849.3</c:v>
                </c:pt>
                <c:pt idx="7">
                  <c:v>981.6</c:v>
                </c:pt>
                <c:pt idx="8">
                  <c:v>969.57500000000005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D-436C-97B1-3477857FD35A}"/>
            </c:ext>
          </c:extLst>
        </c:ser>
        <c:ser>
          <c:idx val="3"/>
          <c:order val="2"/>
          <c:tx>
            <c:strRef>
              <c:f>'PV na tle innych OZE'!$D$14</c:f>
              <c:strCache>
                <c:ptCount val="1"/>
                <c:pt idx="0">
                  <c:v>WIATR</c:v>
                </c:pt>
              </c:strCache>
            </c:strRef>
          </c:tx>
          <c:invertIfNegative val="0"/>
          <c:cat>
            <c:strRef>
              <c:f>'PV na tle innych OZE'!$E$10:$N$10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 (VI)</c:v>
                </c:pt>
              </c:strCache>
            </c:strRef>
          </c:cat>
          <c:val>
            <c:numRef>
              <c:f>'PV na tle innych OZE'!$E$14:$N$14</c:f>
              <c:numCache>
                <c:formatCode>_-* #\ ##0.00\ _z_ł_-;\-* #\ ##0.00\ _z_ł_-;_-* "-"??\ _z_ł_-;_-@_-</c:formatCode>
                <c:ptCount val="10"/>
                <c:pt idx="0">
                  <c:v>5807.4160000000002</c:v>
                </c:pt>
                <c:pt idx="1">
                  <c:v>5848.6710000000003</c:v>
                </c:pt>
                <c:pt idx="2">
                  <c:v>5864.4430000000002</c:v>
                </c:pt>
                <c:pt idx="3">
                  <c:v>5868.9</c:v>
                </c:pt>
                <c:pt idx="4">
                  <c:v>6327.9</c:v>
                </c:pt>
                <c:pt idx="5">
                  <c:v>7007.7</c:v>
                </c:pt>
                <c:pt idx="6">
                  <c:v>8129.5</c:v>
                </c:pt>
                <c:pt idx="7">
                  <c:v>9428.2999999999993</c:v>
                </c:pt>
                <c:pt idx="8">
                  <c:v>10139.538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6D-436C-97B1-3477857FD35A}"/>
            </c:ext>
          </c:extLst>
        </c:ser>
        <c:ser>
          <c:idx val="4"/>
          <c:order val="3"/>
          <c:tx>
            <c:strRef>
              <c:f>'PV na tle innych OZE'!$D$15</c:f>
              <c:strCache>
                <c:ptCount val="1"/>
                <c:pt idx="0">
                  <c:v>WODA</c:v>
                </c:pt>
              </c:strCache>
            </c:strRef>
          </c:tx>
          <c:invertIfNegative val="0"/>
          <c:cat>
            <c:strRef>
              <c:f>'PV na tle innych OZE'!$E$10:$N$10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 (VI)</c:v>
                </c:pt>
              </c:strCache>
            </c:strRef>
          </c:cat>
          <c:val>
            <c:numRef>
              <c:f>'PV na tle innych OZE'!$E$15:$N$15</c:f>
              <c:numCache>
                <c:formatCode>_-* #\ ##0.00\ _z_ł_-;\-* #\ ##0.00\ _z_ł_-;_-* "-"??\ _z_ł_-;_-@_-</c:formatCode>
                <c:ptCount val="10"/>
                <c:pt idx="0">
                  <c:v>993.995</c:v>
                </c:pt>
                <c:pt idx="1">
                  <c:v>988.37699999999995</c:v>
                </c:pt>
                <c:pt idx="2">
                  <c:v>981.50400000000002</c:v>
                </c:pt>
                <c:pt idx="3">
                  <c:v>978.1</c:v>
                </c:pt>
                <c:pt idx="4">
                  <c:v>980.6</c:v>
                </c:pt>
                <c:pt idx="5">
                  <c:v>983.9</c:v>
                </c:pt>
                <c:pt idx="6">
                  <c:v>985.2</c:v>
                </c:pt>
                <c:pt idx="7">
                  <c:v>979.1</c:v>
                </c:pt>
                <c:pt idx="8">
                  <c:v>980.82899999999995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6D-436C-97B1-3477857FD35A}"/>
            </c:ext>
          </c:extLst>
        </c:ser>
        <c:ser>
          <c:idx val="0"/>
          <c:order val="4"/>
          <c:tx>
            <c:strRef>
              <c:f>'PV na tle innych OZE'!$D$11</c:f>
              <c:strCache>
                <c:ptCount val="1"/>
                <c:pt idx="0">
                  <c:v>PV (wszystkie rodzaje)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</c:spPr>
          <c:invertIfNegative val="0"/>
          <c:cat>
            <c:strRef>
              <c:f>'PV na tle innych OZE'!$E$10:$N$10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 (VI)</c:v>
                </c:pt>
              </c:strCache>
            </c:strRef>
          </c:cat>
          <c:val>
            <c:numRef>
              <c:f>'PV na tle innych OZE'!$E$11:$N$11</c:f>
              <c:numCache>
                <c:formatCode>_-* #\ ##0.00\ _z_ł_-;\-* #\ ##0.00\ _z_ł_-;_-* "-"??\ _z_ł_-;_-@_-</c:formatCode>
                <c:ptCount val="10"/>
                <c:pt idx="0">
                  <c:v>187.59958</c:v>
                </c:pt>
                <c:pt idx="1">
                  <c:v>261.79728499999999</c:v>
                </c:pt>
                <c:pt idx="2">
                  <c:v>505.65713067682481</c:v>
                </c:pt>
                <c:pt idx="3">
                  <c:v>1529.2</c:v>
                </c:pt>
                <c:pt idx="4">
                  <c:v>3961.4</c:v>
                </c:pt>
                <c:pt idx="5">
                  <c:v>7681.4</c:v>
                </c:pt>
                <c:pt idx="6">
                  <c:v>12114.7</c:v>
                </c:pt>
                <c:pt idx="7">
                  <c:v>17057.099999999999</c:v>
                </c:pt>
                <c:pt idx="8">
                  <c:v>21157.024000000001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6D-436C-97B1-3477857FD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696192"/>
        <c:axId val="76697984"/>
      </c:barChart>
      <c:catAx>
        <c:axId val="7669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FFC000">
                <a:lumMod val="75000"/>
              </a:srgbClr>
            </a:solidFill>
          </a:ln>
        </c:spPr>
        <c:crossAx val="76697984"/>
        <c:crosses val="autoZero"/>
        <c:auto val="1"/>
        <c:lblAlgn val="ctr"/>
        <c:lblOffset val="100"/>
        <c:noMultiLvlLbl val="0"/>
      </c:catAx>
      <c:valAx>
        <c:axId val="766979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FFC000">
                <a:lumMod val="75000"/>
              </a:srgbClr>
            </a:solidFill>
          </a:ln>
        </c:spPr>
        <c:crossAx val="76696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9731710515841312"/>
          <c:y val="0.8873952296379386"/>
          <c:w val="0.32924320868726159"/>
          <c:h val="4.0657025952174575E-2"/>
        </c:manualLayout>
      </c:layout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_xlchart.v5.12</cx:f>
        <cx:nf>_xlchart.v5.11</cx:nf>
      </cx:strDim>
      <cx:numDim type="colorVal">
        <cx:f>_xlchart.v5.14</cx:f>
        <cx:nf>_xlchart.v5.10</cx:nf>
      </cx:numDim>
    </cx:data>
  </cx:chartData>
  <cx:chart>
    <cx:title pos="t" align="ctr" overlay="0">
      <cx:tx>
        <cx:txData>
          <cx:v>Średnia moc wszystkich instalacji [MW]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Średnia moc wszystkich instalacji [MW]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_xlchart.v5.13</cx:f>
              <cx:v>średnia moc instalacji [MW]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1HvZktw4luWvpOl5GAmA2FhWWWYDkO4RHqtCu15ooVCIBAlwBRfwrdtmPmK6P2M+YTr/a64rl0pF
KlUqmyyzkZkUkjudCBAH995zzoX/9X79y719uBu+W51txr/crz88Kb3v/vL99+N9+eDuxhNn7od2
bD/4k/vWfd9++GDuH75/P9wtpim+JwjT7+/Lu8E/rE/+9lcYrXhoL9r7O2/a5un0MITbh3GyfvzC
tc9e+u7uvTNNakY/mHuPf3ji7rZ2MQ/3tXl48t1D440Pz0P38MOTTz745LvvHw/3u1/9nYXZ+ek9
3MvISUxpggVJRMxjIvGT72zbFD9fJvgEJQJJRGIkMJEJXP7pV1/dObj9VVudfHf5dRP7OK279++H
h3GEh/v47+dG+ORxfnhy+d+ffHffTo0/rmQBi/rDk5vWjvXdk+/M2Oqfruj2+DA3Fx+f/vtPQfjb
Xx+9Aevx6J3f4PR48f7Rpd/BVE/V3TLWbdS1rh3GPxet+ASJmNGfoSLsE7CwPKFSMEYZQxhAS+Rn
wDr/ZXo3XzO9L2D2uYEeQXd+821Bt93dl+37xrT/GuiYJJijhEJACRR/GmiYnTBOuEyExFjKhAO0
vwu0t//U/L6A3ecGeoTd228Mu38FZPQEsxghwSDoCCU4+TTcxEkiOIGsSeNYxkLC5d9B9v8aZb+5
/xFAN5ffVnD9+O//53+/3/7cdIhPOGJEUIIQjRPK4k8BSk4oFgxzyIWxoFDDPgPQj//2FdP6Qij9
5v5HAF2k3xZAwC1sDakPauufzTBizCCtYSYI4Yx/CpI4gdCKk4RgxhMJ//8MSK++dmpfAOrRGI/A
evWNpbvlbnDmx/9x5BnAC6c/n2dIRhEgFjNOIa4+LVYEnciYISo5sI1YYPS5zPfq7zMEgviPZ/gl
6D471GMEv7F8aKd3058eaTjhiEMwsZhjIPOfRhoDqh+zRMacCfjxWS5/8RWz+gJSf7/9EToX6ttK
hl373t79yfDEJ+QYTEAoPrIJ+Sk8hJwkJOGCYioZS5j4TB68+ZpZfQGe39z/CJ+bb6xYvW9t0/74
n/a//uefDBIIXhBOEEIxUD8iYvppDHGgFJghzhmRMfnI4n/H+dKvntsXoHo8yCO80mffVjxBtnv4
s4kFPiEEkUSKI8FLJP0UqmM8IfgAAlYhGWHx54oU5Kt/PK0voPSb+x8BdPHi2wLoX0D80AmnAvwx
FkskWRJ/mu+wOJEJQAM/wFz6fL67/go2+gV0/n77I3CuvzG2B9Wovhu6u/s/lZnT5ORIFCQG5SSh
Kj32/sgJuEgYcSnhkgCJ+/mK9FUz+wJKUJR+M8QjpG7Ov60w+leUJHQSxzFhDPKcJKCgHgkoeXLk
e0LShBKwkJLPOUc//sdXVMovYPSb+x8B9Aw812/Jnv3xPxfzX//Lt/WwhT+ZOqCTox1EgBlwCfzg
EXUA0STA+INUByo4Qeiz9ejH//j62X0RrsfDPEbt1beFmrv78d///AoFCRDqEkWMgU0EOe6Rnw6I
EUiA9Of69Hmyd/mVM/sCWp8O8Qipy//PS9UfxP5PpPin/tQnH/nn+1OYUA5FiuD46LF+6kRgsPjA
+wPjnFNOfm/x/dIp+uPpfB6XX+77ZOr/6sbTHzelfu3gpXf+LvvY+vtNX+rLVz8+IPQkH936s1X9
2Q7iT6t19v6HJxiBLQdi9DeoHcf5vc/9R4nr00Ee7kb/wxNoKkKGjAVCjONjngTivjwcrwCcAoMx
IY9e7sdwbNrBl9CmxCfQ9orjhCXgcCSxgBmN7fTxEjqBz/PjNgCrlyPMf23DAoqhaJtf1+fn1981
k7tpTePH4wNioDXdTx88TlaATZwIUBOcSmClcUyBtnb3d7fQ7D1+/r+Ndo7nrWBcV90lr7f6bFnG
QywjmtXxWqhqSZ6LaS5SU4uX1di/CcuG9t6s53NY3ofYL1lbustWDLnCqPeHWdZKFH29n7ba6nJq
sg7Xq7Kilcp697DGerD5OasZV/Mg/W48babc7UhR9SpuF6ts1GuHm0J1gT/dWKHKrkOqXSafYRaq
tMMbUwwTpKTjlzFzlyYO5yGQF+UaezVMo0unhGk5lM+Dr97lrIxUjvLx1OAxk4WXmvX4cm2szMrF
VWpt8g8zzU26VuN7J57OEXcHw3jQUqKg+tmdMx45FUohVaAk5XNMTv247ufyFprLmkTbqyYe7qIo
Msq3VdrIMJ81c7+LTeJVvGKkpybaraiasqUavQJb+nyl9Vk91uIqFPnrbSnDgVK6wton502zSj3m
27Oqai+KpnrjZVSoNWcuxY3uWxeUG8mmeHLlij7RJnfk0JVdlc4I61L25WFDhYqtPAMyrGxVxLvc
RqOKOLqNx82dOmeeTzN6FzG5pCOfvMpdtaqFDWdEJHddPW7KB3K2RgnSUbEgVZr1lAocpy7ZHqjo
GtWyVlXlsp6zwW56kMv5zJJI1Tm7Xsr+TrSzVLwrMiaYT6lL8p08wFkEo9zm92wR7+XYJVpINqdr
DRsqL1C2tuth6NkVm8dGdUQUp1Lg89XEI/xy0aqRVTpPbFDVFJ+amHBl+DqoaBjy0zZEClVe3gYz
VelCykLZtkxzCKVzOAzxnHY3ocrv2gJbXSymPMi1z0bkFu3LrduLZkRPa4bUZsvpjDh4wnyee0XX
NcoGGsWqnbc5pQtKkUmmU1m2STqvyS4snF35ct7SaOuytWirXWGXcu/6cItXj1W9oeRiKJsxreO4
TxeWr2mN3fXax+cI108hb+y6KKc63uiqUWOtFl17MY5boSdbJHpO+qfl5B54X95Y4/cWRV6VIkEq
uHnRU3DPynYWCk2lTwnzLxnAoqED4dXY9CgNXTenE7PnER1Vs1W7QeRvoMJUqRQt1SHGbwcZ5bBJ
5Ru3JIluu/AGck19CGV76qYc62HbIEEk82EpXjtqjK6JvexquijXZiZmd0VetqpYp17NaDsnSfMy
cqJWzRCXpzx3F61PbgCrWSV94ZR10eWClyTlzlzbomvTOrIX+TCjQyF7Zcaw6Y52fscrk5nNNdot
rNXdBBG++jHFYSuyNqe5npdI88gKgCgXKebN6xyFRS2LVOUmhSZxeCAJfZsPuFN4s4Um9dTrOn9V
ViRScSlu5rVf9CaWKi0n+mabP1R8RKema4Y0nmAXRWQ+J9OBEcPSJUa5MgHOyxRi53w9qa6euWri
6AoOxjSaz8+Tiqw6Nzd4oVHKg81VV0JO60ldZe027xJeLulWWaN7OqWmSZgaDSxeZd0HDIdTlFsr
q7Ar7tAW54DzVAGMm1Nm5nE22D2JyjxjA03jECPNR+NUGwpdtvVBMCv0CEkAYqtQJDSzjlZZ62ke
HmZZvawcY/sV1R/aUs6ZEH0Cu7PzCvFRjfOHqYd/e1Kd47h6wTDyakuq+6peiK6n4dXWRCidqWtS
5jq5iyhSBOV1hgeXcjyvmYE05QIhGncxThl/atsxgcnnUSrtfPBhfVu4PnOjxDrfqNGIVkLb9oC7
4nri9e2M52nnqe/3FYF167ssiMQceEHZoZMFP4wsqIbS6QwivYEUcXxvOP5gXqx7SBZvBO+uZG3e
bROSh9k1qu5LqmpTvd/KeFGELW+DuaEglxS1+OAFnbNN8Fr1E59UVU8yG6soaBGCmu1lPAuckWit
dOMF2othgIoiTTZP9bpvQvyBFuEeNVVxsWETrnxXauooUazcbFrhJfXzGKXIz0+XUu4XxF52ky+y
tYlYVkYhSxq7ZL53TruNZktogxpWmS5d1egGlkSNvJiVIfHOFytOEV2nlLVyUgKHPRc4yUqPPySU
3jVzPqiJVbdLNJcAe9wpn7ND3Zn3vuHxJYP1hqNbRicmOdTQwVQFxRe0vE0cCmlBpkL3M4NkKsyZ
GKFedY5ls7+reNHuh83HUCOmXHdyLjOO7KBrLDZlp3KEKF1fep73SrTF+er7JF27blJ9W9zwsS3S
3mGqCizPlnUJqsMT5Cq3GG0GsWZJPyKo2I2WvuhOfcVqFaL8bJ7w02JA89lquzydeZ2hYnRZZYf2
bELVG0h4EnZ4MBonSa5iIB7dKqwym0n5RqwmuEeq2soyHZiz2o7rBdCeW9qyJLME9mcRVqyLLiJn
FdvjxvE0xgXV5RLdTSu7ZMUod0vuLhvSDFkkuzyruzd2LM7c7LoM8t3T2kYvAzS+1FyUTsuIXdqw
uitRzbDhXcUyOTYvFxSQEugumNrsal20uU/lCFncEZKFGhcpCdWeBqRbGi6HMtZ57jdlWlHvO87O
Q1ni86VluuZkuYiX5bIERnGw70Q5qmQI+56XXtHJ7Hnp3gxzQVKyxuddG2HYwPlF0lOqlpyyDAvd
FW7N/ARZv0d0TG30oZGkvhlXerHlLewNaL7qMtmG/URUv7EO0sIap5vcLhJhj4kuuEMpbJdWLUWa
EgN0D9PzvrhHKEIqKatNr/W0X4eWqNgwyKF8vgPKVOja0E3nEyr1UqNJI2auZNGfNWwBMmFtBdEc
YA2mRY3b/KJnlYp8JRVOYgybfNB22qTaetvpgDauxESfQbw0B5gX0nFIWTkFlYwWad+sVI8etgTD
QEPxWmK1bZtQjhSz3kZxylgrDqKTVNPNeI0HHc+QlHBSS9X4c+cqq03TiXSqm/1QiSjzI891Mveb
brZuSRfEo3OU1JXa8jLSife7sNpe8a2pdrKPoRK0NBPRks0jkTqJ6A2p44e4ja2Kt/G+DaOifQCu
gCqYZrA3FrjAWTePQYV13BvWr6o9rVosD3mdA3Uqb3oXwz6ujN/5UL2a6FqqyHA1jIMuy5apgqF4
TyENaWrcquKxu6lI+RotLlcJK6/yZOD7sLXXW5fXqSG0UT0q7qtquk0ICzpa2M0E665tDjWWlLR7
5gCKbGjRc2+rOuv9Uuo4xnvgBpA+8/E2cgs5MvRct/GzrjRyP5LmAXfUqWUqKJDEWCOD6tRvG1B5
ak+9q3wGFfaeOZfFPkw3MbrulqLO4qh96mU7acrqZyyOnvesbrMtrt7JeX63rkuWkP60tUzT+47X
sE4c0opo+Uu6bjuSdFeRBf1QjxdycOdiCbdLO7Tp6Oq3jWTXMb70QMmkZzDjPJY7XwPHa5CZIVUk
pS4xREj9Kp+TFOcJlOFRop2Ji3dkgSebe72R7ta3y9WyznInc3zGjOnUEiaQADZZMuZCmo9qAmJ8
KWEbn0Hz+hkrafW8ta/nrcFqKbG5XMbzCndQsxN+sG69MUu4oN04qLJC9IptDKvQV1DYZwICgc9A
C7fLMYfN3E/YpGXib8u279VwLKBLwaYsGpYdipZZV2JIzinszzTiKUAKCiTyQlmD01qukd6GAAoJ
QlyVLVS0eBuuosWtOzsCYw583OW1b5XrcXXe42LH4KBwWpT13TQmZ+taJqns4IndWqTg+eHMzrXQ
Do3PqqGFMt8Rr+1W6v4oJXyAqBhImNLKyLTxiOx8NAPLkKDG1n4X+vV0jad1X/vAUiqv23YK6ZiH
16tYVEtb0C9VqPQwFgkkd3O3IWrTIR/eTLgu1USY3JWLlpe4e1rlrNjTYeR6Oh3j04YcgDabzE0O
Z1sJCyDmVdskRIfG+vtigkxqxzSup+ddBNygH5sidWCiajz3pwsqEYQF0Kd8nTFI0QUqD+HPeJFr
SHWztkOVZCxyO4QhX4VgV8hTtFRhHs+oGOMDs/V01kPKYcJOegNBmkVsKa+H+AoZP0MdmzrNKH6R
LKdIuD2N8nhvZQwZbqgvoRNbKVc9Z52btLUNSKQxuY3dcDm0IJqXSAiVdOxlzbs7TNvXImw8zWcB
XNa2WI947HdidBovqNdDW+eaIn5NlzbowjVmt5IHhBuqE1Ry5Up/WW5byOpiWvVWcljhudBdDsm3
3qBqum2otQwItA1Q556tLi0XnvXScE0WCJ2yp1lyvIbFIjME0ozBO1ySSNPg9pUf35HOpU0DVGQk
i9NDgZ5y0U6ZacSDKHgqmh5SYmfjVFS9PZj5gMNRuyVdq0A/G+DoLpvy4qXras1QiDPLMQi8ZMdb
iTPJhnkXkUKe4noCDsH9G9FuOqJNtIf1vCM1rcAVKEIq5XYa2eghidCmimJ4Hhh7Z8sB65Xjt7IS
h2055LJtUj5FXtcFU5PsoXLI7vU6lOyUSmn2dcnviyFvFacVBY0x676aUstXC6iR6jTUkFGXcOqA
0TtXA6OUN2UVLxkd81eYA6N3NbgavO5V7ntxqHKauW3EGrkcYqfazmQHib3CrID4cVkZtqC8KGsd
O0TTCKTsQcy9UT1IfTGD5l0HpKs2IWln8xdlxzuoCNGY/fb4+Cfm0T3Iu8EU5c/H+H99+bfLX74b
8PFI+d/fP34R4O+vnrcO/nzxI3840NEV/HWkvx9dP9pwv55jP774nS34B8bfT19H+IOL/4QryBEY
Z79+1+A4g9+7gp/5ZsCvhuDH+382BOMTHAPOCVhuLEESjgD+6geCtUtowjAWGM62P/nuF0MwPqFw
iAnOS8NRDejzH5stvxiCcIQDjmgkkgksBJzgoP+MIQh+J3psCGIwKqFfg2JJ4ZSBhFn81hCs2z6U
a36sFeBceLPIHRSVJo1RjVMLGhBEH9EBVCE9ykMCOnEAvTgfhaOfPyDvlczB4WrYlKi2NFCzffPB
HGUnRMNL0kwPghSQV8px1rIZCzAtCJC3XgAxrg8N6Fh2FLSVk0gnPUvzts2z0e6ro/iVPXHK8xVI
11EaI9DI9iiWyw0UlwH9PByFdHmU1B1o63AU2fIotxvQ3d1RgCdDNWizdnDzUZ4n5kYe5Tqbnw9H
+e5Ax7dHQZ+zZlJtA08PWn89iv7EtSyd4oPo1/OhqyGCp3FIkexGPfXt04SP0b62JqUlphddvosx
flaDxqkx1NaojYC6ougpTeQrcXRAVooXVbqKa7uaWzmBsmrAkNpNwdCddTs6JpsuKGitxQa8j8gA
VsNgkv10tGa81d3mnw3M92dLuxYalc2gwxQOTdWfRUa+GDYoI2sd+F4mD3619jqOTRqt/oy34sXU
VOKqdclTwl5v8RJeuiZXg9k+kJIDArgZdd5N7922NVkRQVlAvbwZBO31WMuzSiYDrFARacPz530F
HmhuENsZHO4Y+ANgVa43nWzAyIUkmuYTf3CCtalBywA0AQnVC7nsOp8fxegACkAUKfjfKC1kdFV4
tKWCceAQS+2ecrOmIRfucqXs/RKTzIglVn2VzFDrBM26EKULtkSbccuzfCi7U1ODfYIscBD8jETg
lcU4XtK5ZO1unh96hrosMf11HMmnsl7eSVLKXYPnUxakPZ03nPHQbWd1PN/US1GciibmIBjAv4Io
VGth7U7Iadb1Ct5pcLsVpFqKSmt2Pd4q1fr8Rbs2IduqIrnmsph2My/Rbh3BowlAHQNIyKiJnjuz
gr6kEgQJVHkbNeNuztkG5P15gZcu7XEAA3WZnlJbpksZJVrWI03RJM95UgvVmbVWyEAFGut0IxCB
bahm7Vib75slvk5ChVLKw21F4kkPPnRZOcF+qcFgDJXbR6v1e5KLzIkeOIM1Z0bIbtfU3bOB23ed
7JLMrJgozs31SmOXLUu3szWwOBHB7uWuxcAEwl1S2He8hy3NsZIfBU5n+9QbZsFiiSLgreNFP4gk
Nb6psqp0WHXtuufLMujWgwCewTHIeXI5131x2YVVYfBTd0XCwNFuXiw2HrPJgklhLbvIy5GcL7gh
O9ObSlHR7la2gJnbYVBsW5sFT6sdp/FNY8c57Zoo7Lrkaqa1yBKer0rW9S0cNK5TVoNjEXXAghwd
IIJCsSPMjPqYuqwbTEomcLEtuiCO387eGR3165zlcz+no+BnEpllhw3JajS+mZOq1RitjcKRL9KG
rEGX9VwfqHvXg67vquJZOUa96ookhq1xmzTxDQs8Px9a2+oRDrhmJbNYE2HZNXna1+OUTlPJVFlW
H8ZR1Kc0bEradt6N3N9HAwVyupAUrRssTDKCasFpEkIP8puPe+D2tSo4yg+zhQVuYIeBQnrZG/D6
sVyF4mDppv71ALa7xoV5uXlTZas8tXEpD+vREQEXQCE03XfSPivq4twVUb7rnZyvWVXy3VLSTSXz
AKTfszKt1+txGYZ0hrMIGuj+6dyQPqtQL6BuoBem7zo1mzreJ+P4HuoKUoMnk8KLyXdDVM27urW7
o5HbiOVl5zqvi7IDfJZaj3QX05WmeWXbdG7Fex5Cs1+9Xw7CJ6mPgAHzioK+KmKmIqBjvO/7C9s1
lS6ikAbK3w4BdSmwcOBSKzeKx+VlE4aHvoWUZIwFm0Fub1tyt7n6ptmCUO0IdLFmMp0N2HT5YCbd
jcBa15cQAOF0ZP4p8+t8PYvJqZ76cCpj/DDIXLXSv8dR09xstt0VI7KppXGlq+huthAmoSMf5ACP
XvI86xtzny8+6Lndll2om9Nhhv7W4JlNBWxkNeeTUYmE7Uoj73Xv3YXtyy5Ncihmjk66ybcbMYPJ
JgmQyLHCSEVbXezG+mmRx/NO9JPiDdDKcAp7dT2FUzfgnVDoXVSjORu7yemuma6I8yFDM4R11b9o
hsFnMfJCR9Pl1PIslwMFjs74fiowV5JAM2ehRWZwEanOgTSStQczYliBMo/1BdhaTwvTQQViAfp6
rn/WhttRUlj4ATpobAI7u6HhBvqfL20bng0BbCMIyjajc412ZLE6XmbwlsCR0x4OLuxsYMnOtjLP
RA0Cfp6hMZUno9RFw/dF0X+oKVozEZuXtAMP1uSjVVFp5ysRrZ3ufM9VPYLbCHtIEV82+w6Nmzbd
lLka3N6xBUdksG+GwbZq4G7b4VFAswI0sewtJIdqy1jnUVaJGep2ApTIDBb2MCL7pIe+T455f5XE
4P5u1d67Bl3GqFr3cTvtc5w/q7p4N6LuWBFjcM3BL4QCCn0m73irZbcoH9eNEuAl7QRpT5mv1l1i
9cZkfr02Deh8alLcYWh/kGXdGzcptFXRXlqTg2571W3Rc9R66IAU4Znj6DWruqxeYNvUfjir7XYF
uHRgo1p51EhXBTRB1FzG6Yy79VwkxZbmfsYpL6Q4T3z3KqrI7bSsTG+ggNXQv4osukRieM7Dbpzb
PmUVGDqTH2EN6ZYFiL6V+AX2QHRXybnIJgHu8EyTSZmh6VUhW6tZLt7ghNyWEoztIpmgkVDQrCCd
3EdN+x7YW61iv+bQSILSRsqX/djeuGR6bXj91texh0mKXUiwyaoigENQ+zekaW7rpJSgh6bLXk4X
gc4vt5K8jWvcZBaD8T3zHHyecA0O/QQRQrBCDT6UpCDQZJ4eaADhVcSvKtCrOO+pXsHTTyH7NWoq
wWKrHXRRymradaK4Kzb+okzgq7qYvu4nf81MUisXBFLMNgr1EO1rB32GKtQtjI5fczO8KzgAUQVa
75Dzz+nsdsOyvh091I5trsvUlqNJJZgbqggSKHHn3pZTdePBntgtjQ4NbbU34BCD1r0m1UjUxx98
YUCgLBp2MXDXYSgPo+Xlno6mOE3I9CZqT5MoeVoIC50h+Lt0/aJWVG7QmKBnVEZB0eCJ8pO1aTGh
10s2MTDUSY9KsEqjfZCvR1LhPZfQdQr+namA33dug/hLppdiaIszw6nddV26QJ9EG0fyfRdkBkna
nZko1tPgk/OyiebDEINCF3w+L7YKkhkGA9Gz0e2bksAaQ991TWyKKrvt6EZuIt7eiNHTXX9sqruh
vi7X9ixKxnZPwReb1+nOlrPLSA2tcqhWNewykkV9fsHqA+vK5ZkkvNtVhXyLt/G16UhKKwQVwgrY
hqRbVfAjO/TFQ+BgYhkxnft+cBdo2Eplev+8bcr4yvS9TSPyoZbLzTyTPTQtoPHCKpPW7famzXht
n8dt8HqDdjZ2/BWvDzyQOrPNfFsN0wux3oqGbHs5sl4t+GVB6tf/l50z2bFbZ7b0EwmQSKqbqt39
zj7tnBDZ2JSonhIlSk9fS67Cj7oXuIOa1+QAPsfHzq1NBSPW+lbUWl+UU7RpWR3V3gt1nS1jEw5d
tNHxOLh4Wxw9FFFbw7Y1o8vhb2uWtGYN01UxFOTwNrmZ6tKCDynrWAbPHUXT4TnEzZwNQeQvnJ4q
F0IdJb2KIMEfVl5akAPbJq5bFYWyxHzTcSsLr5K4Vjx1tczsILhuSmcwPL6cbdAQ/WgL5mGoMQdB
CVl4+RpMxk4qBaFz4a2btWH7YYv61yi/R9P+qUR4Ix0M2tl/G9A6Ktug4Ry/eQ0vOiwOjELkHm36
XDXQyGe3WzKzhBh7oEgZZv6s1XSbR5/lZvQelbbfPaC8z40avyQNJcSr+nHt3Otml6gDZHmSXiVO
2mX3sYIc71rk5tn465cp+OoxFCa2sD9A53S5Zx3c7Wmpn61w5mhkZXFQtQVHrC4/186/7lUsIlXz
N6CSRqz9QWE9D/xBF7rPEDJ6GQVkYGp7SYPCkXa9d/PVuV7C55KQB9V7UN4Hx0eFpSgvi/gqNvjj
AY+HBRpX5xLxTNfLUoi9wk39j8apG3QyBmMuAtFcbYFXBHH4pKqqBnXf2aC9cSjbZIpCR+Zbu2CA
Gs3JM9bDQBc31aId7nWIZrPpyi++FiQZSS2TBv5ftlmE3IKVQ7/cJ+I5JO+LIWUOjKbP/v2ygj6G
gjgea/vchZ1Jwro+hYoyWL3OE1CGb4UCDh9wPbl8ONsNTs4chG/LGJwnXJaAhf6WwpvSJtjsZCq6
CS+7d2gb87dhcPmgNX5JC/3wTGDBdBtufLnLap3iReRq+A98e7RDKx8sVFR+9YnVHMyyFEBohjeu
wmMf2OMJsu1fjDa3EJcgEc1JaXmmxb3V/RUmdZ1tlQSUMZmj1O3H6IbbwzxAoyQStprwngh3oPW5
lTkJXb2s6rWGRX60tm1IZ6ATCwunAxNQfTfh5dTwb1zyI+YEfE0YqTFyjSxY4laoMVnrob6VhVGJ
X8AHDx0MwaIFRwG1u5+nR9g3+GDN0sFEw2Ay+90QaQZaoNOHFo5Q3s7NxekcGU3O3hWMDogfO0NF
oQscri1AJWbksjbbALdmtgDO4FKx6itSBR8YiMoIGEedtl14Litlxb30nnxOVBKq6q1r7EgvwQdZ
lhST+1Fs4lWb9Y1WMBkW69fUsa+AfRtWjjebjOZezRi+bTY/lWYVKWcaHqvdm0zKnufN3Eek3CJH
hH08b2F4JhA4I9W4j/ZmPmXjWRFpAM201fLRqXI9Ncwb4RI+dzbeLmO25g1dERzZsvmgwRibpoKf
cfCEvaaq8iAcTLgunBWQlWp1vsxXblP/vsJ9oFXtn92Bvi6Ms2R28TZaIWkurt31sAlFl0j4E9Hi
LbEwFKdF+a9+cSxWNxOCfkyWDVNnrF520isr+5qlbGWXYPxVQV2OXK/+u87NGFcj6JjZ4dBfmuC2
WmjiRzicR7VYrwW+80z2DO2/VSaLkEvM7SpMqtZREWa85uSP6CS3urpXxZDi88O80TVk+AEXrGon
EEXLfhhl9EeWxbtvhh7yFH6wsXUvpqvPuP1iPgNDGIZbXVof/XnoYcWC1IqL/dpcAnVow0IkhqCG
cQoD3t7C2Nqs09joBHY/HM8SdiirJxONQiyn0PZIzOhA4mbaPuB83XR10V734bDxgRfVTa8G5BnE
eeVNd+HoGsPbNEC57t6cOTgLFxraUsN5pmGZ9W7nXAlpIEHAnu0Sa5FO1M5e7kDc8wMbk/ECLYLT
5ipt3DCwmTA3b/xhDJrPwri/irr+0K2w4aIUUTXNIbgq9mm6Dt9U4af1yi9TJdBzybxept+CLn+U
w76Dscmqsl2Omyt3bMW9cULOTK9zxCVee3vNqtpO4cVjIPCu/kAjbSRcBcPRss0LaCtbdXnlLffJ
cnU+blZz7NE71yDPTjXT37wKVNq7ZYfRcK7OixLiHH7wmfUxseuficHhsuDgbT68PWVO1STf0a39
dZgfzdYywMoNYI4M5RcoKphEPbohpedfS+tDcdlMYjRgjl4OMzR8YmXCVX0EFXPMcT3ks03f2Ow3
URjWN6thz5QtQVKM+LM7fOCRm19brwQcWJq1tvWEyygpCnjj1uaCeAvYh1x8dWdQJ6HzuxYu5UAN
VVxN5e+5sR6qfvtSuGij0BL3AvUi2p0uQG3WBJRx8Pu48PotQqvzWioHRboInpQe/vKwmI/T7CUt
SrHspP/glv5r6cgHt8eUofljsLLYYe+TEgAx7fZnqDAXhRSTqCBnzBUfwskapyyuTd2rRI/e7p3h
l8tSFWddNRgMgzSUkHJK47W5qKwDocGKCdiDnCKKgyOmB6toPrbK9zMPD7qc1y6yeFFkyFw9lqhV
jtE9HuECaXgkCnwJNbFTeSbHvRrXFSSz3m9jPnpfnuwwEYpDg5Fulm+1hRugXId3xkNoXtV9aNc1
bsM+gBxkXTsirzCDb/1i/5lC+NOqxJAcoBWsZ/ZZgWu8LG3rR1U47cxJde82jR92+RGFVpnr9jci
A7RZYsv6ih/DvrxpJZ7Kkt8sPLPZgImY609MKWGkXLQwkEDs6gtmED9rjMkxxC+AcfqtCOkBws6Z
T8EhhH1PhIHgHPJEaQypPNTfwPfwZNz+p9L+tZbdI3FmDHENVMWKRA6h18a1DiWxDjD6s84f72Mo
8NW7+oLr7Ul3uL8mVaC2u1A+QqvOR8u6kIKskeigEC/+6lwXwEsxN+C7OsXu3EgYtM1tCPh7P+n3
YKlya9UthCYf5AYax4OsvXwpq/tSQnkPAv3hyZgVi/2ip+Y6eeOhU+HNtk7Qiin8r2ZD/b6s1vda
hxV0Tvdg6tbNV0oAq3LzMngmwSz8tP0zOyEoRYEu7quApksEMMMC6qvH9BPWBtDMtaYSvqB1DW2F
/1/7z9RVj2t9bVl/oM10sqA/EzVtR1HEY6C/Cpmojv64bfcaqv7cyNE+667LVpBCfYtLy0W/VYsK
0713azr2sob1GP37B7Sgl8WdKQSU8tshmFTRID0/u944HsTsVqAzOljR3GQTOo87xlg76S37Vy/8
Il79H2KVIpvm5YMv6iEE1Tryx1KGJxCukSkm8Gdr/9pKVgMr/BVM3RMXOxloDyZjuhmiWjxOjl98
YWKD27h6T7Yz9Od28G66CdXVd7fiyYVPlBXUynH3Y5YR1oFv6lC3wXs71U9M8Bclyd+azwYEdhWp
Xr/7wr74nQQZPQO4gR4eLdRfzhj7Iuqu0Jj6dTurBU9BFMFNoU4cJtu+cxvTfe0GP0ybv+3UvSsZ
QJ62YgOZTQ1vQ6jzaaUC13bx3feQNX3xHNomLjfx01Pa5B38iB5DSywZc9J18ICHd/4C2qo+j64n
oqEFoT0PeNCsAl1BOfAxsYZJx0ADzLP1waCpxfSkbfcQeN5duQmBThZh+Po1cPu58cUbWUaQSMuj
bSCwe45/Gir/02+NickIelQVPy2armjsSBV1KOER0ENegmKRIZDpAtrztPG9ZYWpjuE2guFPgDBE
pYOBc3NvjuFzztfqD4K5l3mgKjNcfXp7m2BEecLI4KIkJ9zFFUX7MYcOBGm3gnQCBahMmfJ79CjV
l1ujmVhXZjCdfYvu2LtZU5MCDYr4q33cv7Vf0EMRen3MFxk5pZQnWRFQ+pvjH0fH+bU0W5uYTrN4
Gcurmh2a92jU14gEFYVVDwleYhqKcVbimc+oGfpx6gdzUVYRhwve9w3jeDzL8hQsQJU77pUxA6ps
U9yKbRMcFxk0l9Fbftne8NJazZzUTXOg9bKmrghYtJbvBpRgwgNbJL7G2w7yS4ElAFxVozmCkOlH
28xpKoD4rlTyqKqDJulHeh6Vng726p63Wp8r0MvobH3cXk4UCiiArQ/fb57ElwBIF4/CbWJ7Wpt0
hfmfA0H+2gwmZ6h1QaRwa0Q46Q80JH2iAgjo9QtKzJxCY6RH4J6PBEbnibtlG8EPGRJVCLRVo/Fi
FPq4ddwcd2d7KXmZigmO1ugubrLayzdHl322+gmfmb0v7nDtTcdwQtvfjbecoDcALq8ftx5+HlHU
TaeiBja2xKXTNbFx8cGpYMBnvO5kO3zJ11b/7iwmoq3fYQECbUdbPTDz1gfnWT3IekDBbla4HMHb
6IXsZAfvbOvnlMxhF2kKIVlzhcsnXMTByPBQEY32Fhxx0EBG7Ury3PpUpIFG17uW7cvY1qmE1wh8
Kihjf4JF2K0A932xvi7bKPJgcaApUviu1dgftip8b1URKTPG0whhfGaDzNCDv1I0hvEWDoCwxRhb
llPGItjqSAbl0Ro6K5rbAUdvwb9iuhKxr0wsBYg59AZtOqMPjOt+WyLRwwAJakMyDQ43WdttAGQi
m6iiaTe3ayYUuLdRa+hfoz74A5pv124eAXd9KSOerdESsXxFwkXGqBcKFt3SpL1u+whf/wFUezbU
z8adRDw72sHNYR4rS36rCR7zZkDc2rRB90potEnjZktgjlyuT90A/VqhMheb10XLWMA5HjGG2RqI
fBn20SBmxCTq5ci21sssn+erFpcGvW22EYpnaFUsdxzUFoEvqKClBfcT4kszTB2+PpD7ndQn3B1g
skhxVq1cLhMcTnCO68PSjkWsx359axn6RZfjXLIRmnjodH8sSIih5gwz33TDmByC5On6mNVPvFrY
2XMXjHO4scDtd9delBCTRHmvujaWqBjxqobt3iJdIHwrJ627g1137pg5NqZDqatB3MBgOhvOPjom
1ctMbZwXRlYoP92zLPmfgpy9AXZWaG1TIlgxZG0NBLGFLUvQe8KXQ2UNii12LIO31QLzGrgChD0K
qHSCyGz42GQFWdOin7XHe0Ht7mLxHizjxlSiqHls4BnhAKPu2qP2U8bgSsy2ylUAJXhYSphBduxj
d0bCmwKmkyv21JCR55a5mQf9huAFjTgBuFYKCZCIMp6Xtf9MqEUPdlOAt6nQWw+lQmWRuotsK5RQ
8fkrq8pDsZI/jkK7BbwQvXYj2jgEBOn5a5BvtfvkcAE3J5B1apT7sbu19mRlZPBauKDWQ93ZANlG
0oGBdstDWHYUZ9uU590FDKnuwOzZNK76N7VBxGw7ILIrLSDHhuGT168PeqkzIKhbHEi+xL0dPo5i
EBhu5z6hjVUeQHHEFrGA+dJOARaQVlbpk2aw3BrbfmvK4jeZgL5NNb4HOXfpFDyXI0p1SGCKrrPb
AoQMEIuonIw04y7L4O6lJZyIhlSxseQfafT7YFUiqb6An9sn6AtXuXPIM4Bks5PJHRDlYmeVw51a
HoAvw9i5UojVsFDzoV0EwNyFpGM1QuQH+wytcyehPftz/kdGA5H2d1ba26np6h8/DZBa70S12dlq
Ccg6BGxNhhHxGreAMf9bNQtP5TapdCHdle2k9gRkWwDdJjvDbe80d+nmVge62zLGQV4FxDfd2e8C
EHgFGHzYqfBy58OdnRQf9Ipf0iIJNdqv3T11cWNHUHxBWa40iHhd/C53+nzbOXSg+enk4qZjazAf
/Zk+rrM4mQqYpv+PY9+B9p1sL3bGfdtp927n3uedgLfs4OhxYNnuTsf3wOSXnZdfdnLeA0IP1HiI
XED11U7Xy52zd3fiHkBDAdcPd8uw8/hz0Ha5DD4HgPogzTFrovKqneFfCECafnVXKKFPTNOL3Hn/
YAf/JyQAGMjRcc8ESIQDRpB5fE8LzHtuAPbzk3JBlrvK/6xb9tergjC1+JZPxNIREko6KTYFp2gm
mdqzCc2eUlj2a9NawkRUAJgb4qZmGYDE/0s3FHZaQx5JHVhGuIH9t0WFua3NY1EB3qgQkvD2tIS7
5yZGmHfrnqQARy0uFOGKBiELvacteEnLFFbIly9tO0ddkTHZ0xm6vsIQjtSe2ij3/Ea/JznWPdMB
JXlOKWIedM97mPKBd/rDMrh0AiV+5J4M8e0msowKTj5CIx7CIz5CJA5+gtyivXfChOuhhUP1xQwt
5qONQ/7v3w176mQdG3nqEFMp0TOODLkV/S/BgigLCFIU3NPGkHAJd1S33lMvVo3MGWIwPuIwas/F
VB2KN/Me7T0xU+/ZmQLV093TNDZiNc6er/n/JN//HHn+P5zePxJvz1P/zxAfGMh/i3b/r0Dwv61h
/zvGi/WYDJMTdh14tu0iSf8fbA//BTsO9i2mDNDuHsn9D7fHsDoOOyqwYinA+jisOv0Pt4c0vm1j
XYwf+mDsKMK8/y/cno81M/+N2wOsh33G2N7pYlMdAyv4X7k930EPiY2rexh0ugPzOlcK9ldgn5Xz
PPd4FZFg3MNwSbv4GScQ1oMShb+AZV7kjpAQ738mkBOUIpZKZGy5SLx2yEB65uBpls31b+ldhXnc
MaEAAxZgA0q62AZ8WjWHtsLltn34ziezbtybMwcoyzpPGfMgTAPDkxr90vTZF5hxwdc4K/lsfjl4
mdYRmdExiBb2vUOEsuEpMsnRvL4VG+ZN0PzVfBzxN+z42t7C6SGRzYeZYC7SNQv6p354b7V8+mjE
C8DWKDBXAlemzel0pivKMdqgco++BI/teGvALQFuJriMxiV2oCJBwMegcbX6R7c7wAlPLD/BKsCI
Wx9tfQ13YQTKUjEh1+uvUef/6vGHEn2fvaeQwc1Jyv6zczBvyIzrA5g2uD3jaVAxYMeI44oObPTp
xVXB6ghOVAXxUMMC+135Zwnv11FPPaTdRaIFoU1E2Gl2/vrjYWoZBH/zZ1YhbDv6pCv3xIproVS6
olNpxwtCShHIl8pdIqQL0hbOsWQ6FxxeKgPEhy/NBVYMIhq+goRsXuUNRS/vR4r8JmjZfXrkAvlV
nuxpiHI8E/86kzmq2HvZfIeQDcf5BIg92T3urdsOjbXcB+tYbkOMJS0RXJbIDsHpmfC4cQQPC3jH
CDuJsEjbkkc1psfNJoBnamjJjw3SrX0AZWdMlE3xs9rHkoZ4uhApCwybAWivw0qfF8iX4BSOQJOA
/9dXtnqIwm0nYCSxza+B97z6HFPxBndgvobaAkxNceUtEedPoUYKwNHRODRRUV1aBjwItODRCUsM
Ji8homn0lTL3YS704wZIjkIS7VsQHnhU+m7UJZDzw4aZtQCCtJRNug33HhqGy6oLeEhIpxYIn+3Y
q+5nBq0BHzK4+OxN8seiRJ+ZKXW0ppwGH6B3mqA8zS2ck3ZFMIUmC7rQYA6fHGiMxm5hYSIwA7Sk
r1/B9kGYWGJpUPn35K/hGPMByIUwNhGHb3EDlR1YV6nSloaxGkARlgfVFw9U6dgpNvQkJrFhBNkr
BGHx6dPcg8OYr3y+TnYyBG8ScjnroahoUxxcFW/d2+b56XBpQcGR34Hgt2KXRUpo4Ziehk7DlW/O
yI/kNflU219KXocafyLGEwWjaayyYXBgF7lnRG5yl8WeYyG9C4yjoGO2qSEOtrQNDyUNzmM/HKZl
eVmmHzp6sM7MYS7fg2BImKlzAO451giAL26iZraRIj4VPQQWcy/bTxa2F3t40WMeyCUq4fZvqo7n
cfmQ1Wnqv4vty7e7mHAYPBxHL/yq6eO21k+zohhbYN/gSPV43l73yuHNqXqNB8POSwk7wfZPlXh2
gy3Srcp6pwaHR6CXjRJHdMZge4ciGgDjx1egTnVXgr75Cx0i9m2cJXWyTZW2Dclo7x6r/mv0obTM
dRYwSDHoPlwnPIkZbtZ8Iohn2+QRch5aiHvjFZkBbLrpLWVufdo1faGGfN7olY9+ZsNdYJU6lnKX
788KdiZirBB+TDkeuNq+JJwg7f9CaqO7qBGBZzMVnzNFI42MrZzbGbOpIOnkoxVtHQ+vC/LKGdng
Sfp7cmqkPYQ+DnJnxHxPQ3T5TT+eICZd3XBpbsz1XhYEOQHFUC9yu/VBqerY9pjz2RwgR7f9sK0G
i7JCgQ9dS127k2XFBIgl+WUP5fdc1pgprAAkp/FPYCvfiE/CXArrOyy8s++K+mQssre7r41bqRyj
IMIXqnYPLRgve26Oq/W8VnJvnsI5DegOVsqMzNhlUPeBlbCRrqlXopAbOQBf0H+cEfhc17gYmOD6
HqsQWV0vLJ8rXF1DOeP9oBMcgtn71a1wwJDzR96v+O0PDuZDG92725V/hbSho4BbC2Jd9SJu3eGB
ITxSzGCyw7mNam4Q8dnBQQlIs4vhOReRgWmGSqwRR+nhlrJHUlsqLWDQNt2paE0Fom8FwtM4STGU
f8ch1iEDimyD9TOYFo+DJ/+M4FfxBIe+xEIDrSNrJQiKr+UQTVM+uu8T/22wDTUKpgrDf/3AuAXV
klX8EBr1s6Y+pDyEnuTDthqIs2vYwNZZjsiW7Yshhm9STo/Lyr4KJthj6OIGV5Wlc62Q6V98g/Gx
t/8A+t3dIhRGvt64XWbTNPqpX+wpqwwR8/6mB/8vihvyjo4KjkEJjbEulqe6HPwnrepb6KDY7xoJ
qSd9d7g/53S81sgH5SXZoAUCI007CCWs3HSqTPhaQb071f76Iefli6yIqfYbrHdn9uJ+xuwyNS/g
S+toPxnQ+WcofP3UvI2cvG57OMEdgqdC/ZqMxBsQjihitD0AdiqTyS/Ww4pK4i5IJklWvA/NlDQE
yyHmDbsoZjkHr9bcBggF4f0I1XLEootTUdj6LMt6hCBE3oTvF1dZ+vzAZ4kCOH0PjdAnQrGUAg8n
wsoSedILgBMl4UmpNxfGyLUYHIiEQZBYiCgT7TTHelSgDdIBEHgEcX+LCzJPyYJdqnlganB59Y0z
Udz5Jt2bdCC2B040IIsYhab5dAfkAYOg+3EHbacLwxIQjTNqKMQWNxRpW3QXSrGvxavXNgUxt9xt
mIyrqNyD1yLuWFJcLyVgyxFn6hjW3jMreJVLZQe5PbDb0iN0ZEMw57IH1THabrQEhXtyV4Ahepqq
mPXLwXAg7NrgPsZvWxNblfOFS/Hm+fD5JsQvEc1WrTdlG2DJPpDTTeE340YN5kxOdIB3LtEDDt0J
nw5iov8TbuQZqzW8mMlmAiowXVyLYjtMuFwAVs9XEIdHm0xZU64vlQw/lQ5uhM25pegDQu0JnWSX
gTeS5MDGU8DnZEErCMocmUt0awTkv3t264NUl5YeAyjGBnYHgSJZWxpWOpIHycAR5RBZPReRaLaj
M32C61ycs6fvI2K/tLWjBhUTq0sS0Q13Vp/q4qNwvr3uDPKXhvewyBWahhqfoBifg+bZAqWEieKu
RoIPeW/EUbSX0LZyq/rryVs19TdkyfGeFJBHYCWTRHsPM5YSrFAF+uKIzQi9aLM5eOYLFMi2PdgC
2JzDPlcM+Qbm4Exd2KgL0AR+WAEYNOG5nsqPdmo+LaogWuHwVhnqTCSsKYPPj54CILPzrsrfa11l
iKzas0aWdFelIAZXAJHFuRqe0EL7i3rv0LtO4ZZZ3gd8gpR7t8EZT1Du1MPYVy/etMUDTr/dnOjg
pXr+Pc7qqZB3A+905AcPSRb0OVEggRUUVjLhawe1t83QPnTxAEkXpL5JxqW4INWRduPJ2Z4QLo4W
n6TMss/MPntO98KcSUZYl/SAFUhpAZ+icm4ucDhsJAqRLsTeo1i6PAndfLPCk62wumFebxKCRelc
xsY6bHix0ft0eU+i1XZ/YX1DjJR10LSZctBOhM55bk9H9NpA4LF45KE0wPnxDrXhhkzktZh68Fh3
Dj15drdU+EdSfBXGx3ndwMVEyEFHBp6QjUM1S0QDHu2qT8HvY4kMSZT3XVQZ1SY1+K5qAxGsuQbh
mmzmpxqx/6PCwLUhTaj/aLuP1g1DkoKsiFvM86GOYH9FmEp1FuJz3t2lB7t3oxJtZ32da6gsrLv6
AaCH9zFXiLIP5hE+oF6sSOtXi0CVhZ8BF5wDvBHo+MNtSmtcdVgbhBfGOdYlNsEQ6NXlfeAgtOb5
NqrqtrKkbPy08gPQ7rBgsYghsn1gBdg/NPcs58wHDiO3Nw26A/dyIpmIEb+PYBvFpg9SvzsOa4GA
M4skwpQtcdGmeulkQHRi84lzRC4mDuhNuA9O99Az3HbWgy2eAvYwLx5GLftYhKdhcS5h+ZsYyMCl
yhBxDxuEyj15WpAJmJEtRyYpUcuPV16470F2fAwaDAAz/lb+URVVQvA8e39BYGRE11tBjmkRKJj2
NROxsPunuVqfIfzMzJwo0CJS+IcWWqOk7dEOitQaTdIzEk8B0EvY31YHUuxMrbNfyGxAVNVMv3B7
RRqOlvQeKmyLWKdbgeVLJZbHSABYNj3Z5IqXUXpbXM0qGRrgfY08lM2vtb05znbEvNP5j6U2ydBJ
GF4fYKWOw+Kee/6pJXYAIYLi3ani+PlskTn+6wA7e8KSqRLT14CwflTi1AaIktS/gAm/Moa7wadZ
t94JFLZ1RUCYgKABHNZjvKgo9CeWafsqBgyEC/rcLddeA+fuUM7zC/FfDDofWiDBhxwPElBUy4Nl
7UMDbNGFHfV0WnvYSY1MwC1FNcM02pp49Evo4f3zZLEXzp283L4MNjoRTPA70g5VYXOy1px9/KjU
eeOoEqxAyneCDtb6YEu8QwVJwvRWYsy5sXUi5qd1KiBPfm/jkgJ4wls98qTABAt09GCUTlpIELw8
9E6fS+lDl8QmBrgYdwFjpw2aBxDdEYJDiL3f2+b3EgS5J/qjhXdgEOTeLPKrK1HaHeGnq/AvcJHO
5khRvBx5F+R5QBTEL3Tuj5dt49CzPUwTr71Zj5YSR8SIL+SoPJWHbDv5vnXe9lURjQXSlmGY0Rgh
u2eUhcwaxucWdpjNnaQB6YQR5c0uxJF56rHHxUyD4dIMLUTUNyi9kenOq9Mlg0BcHLb+iztOMVKM
MFlh+q5r9SuU4owA811XGXZxxqPX57zSaVjg1u3Io29fnLDPbWCggBPLqPTZRxPg0bO7Kqyrj9oI
sTxrLR8bgNb1OsNREUalkoX5EMrUt0GauK8GlHnTAE6ooQkJgehQQ39A4u4bOF74+EZqXDRiOBfc
+lkDKzUhqJA2eCz97RHrHBCv6mDo/5b2owhV6nY/xnsZt19K0pMMKvS/rx7/W8NgrhisK2y08bsR
ANWc0aFs4+5/cXVeS3IjS7b9IpgBAf2amUitSlfxBcZS0AiIgPz6u8BzzGbuvGQX2cVmVyaAcN++
9/JOPvSJdTKmX/A0gOIQLegSInv8qlIr8CYG5QorUxc3W8elkM0D4eF0K5ouEFNziXOOHKPZxFm7
be3xbWLyqRO8i9pbnpQJozcUif7dm4rbbO98wF2jP3Mlp+u+vAk7IhTjHhwfOIz1mBR7HfORs1zu
83UZiyhqjt7MMVAe81LfvBrW9JCJcmuUH6mvEdCurnZSUfv+jP7bhNU2YuTTW78K5aisbtIctkWY
rtvx4GBRHWjZLHHMs4m3Kt425hk5ZVPrl3DaZR7lKsy6pPjUS+xvTXzWLPvDiP1rGA3rzI0e4uUk
GzFYmY96HTFnta6zvbddjk5MeLYoGJbRmEZQscruYJcX/Rds2zoRYOkoM6Ii36OZ1fLFy7tjmmfr
Rt8adrOXMe9ChsmP+aHpcBeL+ugykurd8Sxdn5MInEB7JU4JR9ABKFb95KX5LpM9FopjJv2djKuz
Li3cBwnevVOLb7Os4odwupsxbJ2Wh6t5q+ziJEvxJAd6xbs5y6dKOyn09aLdcFdwyz0mjDxHoHx9
8+nH3bMlanJC00Yt6Rr/t4v3EcleGU+fjKe4IvAhMFRPIky4egEkQDwl9QvnaJO+hf5n537G6ur6
z4UYghk/WEEqpOgOfkEqoT079cbQ3uc6fktQbRikctbMG7Me95GJWYiBBT7SbWniXzoOZbRPk2Lt
P3nOFuyJZ8BEWrVxuvbDs8UAEMfY0mgqrMTIo8VaCvT/6SnPFm/BUG68ATILP6NBzq9KmBvGw77A
WkJz53bD3iKL0od0pH16IUwdOFIcza1l018x2vJWKuPhIQgXxskrhotVEt6LTqweZtnsIMYhJAJw
8Rj34HSYM9JET7o4eXG3jdJ3P7GCcRaHtiOSSwDBTboLd8PKnL4jn5LNMnYL9WPGxggGaC9I7hnl
QaZ8KC0PlijEwrxUXtu5fRgFzBuTmpCcW589ZBihBKVKqftfWWdubEbasspXk51tZ/3NwF2Bc+Sr
jn/zTAsENp7aDVRzSpm+dW1P3utUDv1pdPDkjM9t8kMccc3thqkUw8NirMECMeI4LoRYReI+Qg2U
MTGcEn5Sa60158NlBhb7aAA8VpnVbhT4oHq6ZVGzn2AjGoytKjSJaUofHiH/HZKyxZoikcnogeCP
lDZD9L47Frh+VHZLTcn40iagEa9TbjfJYHJSzSOYK3g4pGaK8Br16fpLLZ6hQndPS6zXH3CpUQ81
gKB4HGVevZY/kkcfx1I72YFubtGGqFnbQ8+3d4a27otVhQ83olf2UQCIvx6AKRHw2SUASex+5zAw
bLGph+XNls5qdk9mcogKYo2CyWN3G6bw2GZXy+eb/Y0VbYnsrMYaWcXC34j8YxHks60LiYtVnfX7
lB+4HU7+kG182eyZLYK2uVaAJmKMD9L79mA9TR3KXDmgQNc7q5h2zVJFVb/5+NbG8z6Nu43GWLBD
4U1zqjk/2XvdptJJi3OXdpoIGtVRLn7MXMvN9JU1fuBU7b4XfyOj5d6YUaYKHB57AReEs1onW7Uz
c+Ip9Ztm78yOIApDgoq3Yawuw8z4X6/X5bAdeqwNibqM6S2Z/rqASYCPrRbR12cu33s8b3iq92FB
9Z3RtR9La96S9jbsy9DgKJyOgzrPWr723Hd7ZOjsDBtJiiq/KeegMcvAbbAuxzoYSlCKrwA+sKdy
9atzQYlRy1PlXESOBVlyBHs3fap5ch7hFl1Jue8r67Vsb6Gt9mLUVqp8ruw/VU/mm/83Pbnm+FeI
GDAf6QmuX5z5pvd2EOWriNapy78s0rnDdHDNYT+pEKoqN0HbfZhEu2Yd1ym5XcYZXrbLHXeV9s1K
uOc0OWT6tZZVwEBn1icclsT1kBTZMRlg9zkUl4kZsenOgH+eevB6yLPRmHPanGrtj9FIuDFbozoq
h0ocs8wSJUyjb1P95P5zSxvVFY/VMO1y429cP83N54Dbb8gohAwzsJDVvB6PxfjuwDFQKtnXyQku
qR45WzZdMsOHGIP5KsV8OoW4A3AfCDhZdrVE6uGdLAyZJzVgeWywRJj4Xvqy2EQzrgPeAftiGhiN
pHPK5x+DzLNpgeIx/rrNwbR4AmvkUIFA2vWmFv0uGcMXRW66xGjXG+qPpBZd5F7N2haon/P8ZPPc
6rycCc9XyWPcBBKr4YIkrrCbsxIybr58+Hhms6fEtY+pUR96xmYOMwbqrshJdqEiHjNs/fgvCRDm
0Qg4Aak/UlmkLgn1w1nFDN14I7kd8iLEXIqZrE76baf4MbzypLRLVT+PVDIm0CSMg7w/fzQbj1R3
MonlIwxNlKj9dG/NYRdig5mVv0gqnBn12+I97Qk+9cZ4wh9ymfDRFD7Tm+I2edOLq+ptSBDYJLPp
RukegbHz15ZfHe0Ml5SnrWLjI45H6rSnGAYRqdu5SF4V15Ibhpu8fKiMe1k9W+NnX8tD61VoJtOm
1gYmeQ5MHyw3cq2p3wpiI4kn4qz1mdknToCHcID32aSBE5EObf3AmN7n/m3C3ubujfew+1rc8Iy7
Hbvc9dGLlNZT/j43t5Zn1qgLLAf9S0ZPnen6nQTM2qjhtY3zcbDeHAX3M+s2c+c9RvPfoeDmkt6J
TaXnHgUTpuimMZaEEqNInXcc425VPM9xFRhzIlfe1HyM+vyaw/ZxHM50GGjYrvY1YlDk+wjbH7Ps
NmHDQ46jtsJU7RG8kuPnTLtopa/TcAO7MxnOZhLFsTZksOTc/PrNhOvROfnHgDDnxv5aN/uzhw0b
GORTbuPvxqcDWgiFyiG4p4aNyK+emx4j3YW/kByUfdbUyfei156a3+a5aIVvhAYZ3DS7rCbCX6a8
+w2HNixJt0Tn1p5tWu9UO8KACMpxwQHMG9yzLxaTOEkUu3OtVTlCuxXDjnB6SkSmkkHrI9UN7TYK
JwB9eCTCkGLHe45Le+Xr1i7Wi5OB7A0Zb6+cd5hzFJDxfnA9AK7ZGcbnrOiAJfIlzZ/ehNs40iAg
Pzs+Dh3vI6/futR5mZrxq8MI519LA9At4ePWOZlSBAis+HiPlTrNhYtMXa5z8eImhJfVi38Cp3nr
4gpT1V3gG54cSDPEr3XG2+GTFLfEiPtVbr6EC13N7mPuSgo6xOD+N1us78D74jkGHtO/hfztNqHC
oSnIxJu4+NRhgmfcE4et6u+2TYPGa08Nvc/cpCflbGIvObtleootxsnL4/+Wcp7UNqAs/Of+dFZ9
eLBttSJMuBYWWjbuLIRuxM0Dn8M8bXuzoRnpjxZqfmR8cBDu+y+eBE77GHVnfd4l/W30nxPrKd4a
HLhG/81JrMW3LHl1Abw23nau39L8wUvv01Ss1b2Q4kSUfXjEgRrFB+Vv2xeyvFl/EeE+03bptGr9
bF0X+Qo3bur8rfP5KyuM7ahR2cXWthXm2lB477AJbWIn2UwdWngJDYRMzGr6KQzr6CT13pDtdurS
t3TBEFI7MblD0nUfBu+uEDgK52kuuhP0uF1Ubwee72pOL+XiI6imxwQDQd2mf/0JEGott4qZjFWI
jWsYQa8J9McrvJJgGXzIOduOQxmkTOLrvjpkFBvMDY86A4eaE1YsHqwx57N5KrkwcP8LKzomFkNd
DviyGXd53W6cESv9mB/M8EObf52S4MYMAJHGuQWAWPRZAPRxI2uGooReqK2y0DknTYTiNgaDZOQ4
doh699HT/kYuGdHy0RIPljpbpHMyRtytRPl0BGruGzl6KoJ2XM1bxxSPbre41qad7X4KY9+h1qvS
2LThjz69U80HReq+mbJeR8YfXSartvsriLvxLLAYJmN/XWfZVaW3kkZA8IxyufAgca7c0gD8RmzM
pY2thj9V9tdJrE2cdzsDDlqPOzoC3+J+KhHTBPf8sB+95aJ2LH4MwafyAAVIGoDEsQcE/awx2QJk
MHHvilPyxw3lLZEULLDDcgUL6FPaH+Xgr1QR/2g1h2UR3n1omcnwaWtHv7MJVb7Grn5R4GUU17Ym
fgb/Gs/GG9U39pJ23WrJt9vlgQdGb4lkaymS5sj0G14F5qiNEVNOaDudA5156hqIyGvpvkTFb2nF
6ya8FchhmTndMKutJk5JK+uDAehoXLT05o/SIQGg40FrD80Yrw1iVk2uwZyb1zPJsaq9eoO/c8L4
WdrTkRUyB9j6e707e/3LlAJ3ITtYU9sN/ptT/Nol78HRS0A8oQG3+TYs57XN6Vojq1k5A02ISCbu
Dmpt3CqBFWvPODF4AvCI5GOhnRtwhTrdRWLir1xjg8VtP+RX2N2EFJx0H4PtEd14cK3hGOX9vtPi
J5Z8ezlhcqV9CeUHtduBap9RM9VOVflxhnln6Kh9DFpV0QSRF1gQD7Qyf+6b9MeNZ4QLbAVQh+z5
J+93cf2RuiN9dY+H1sQ9R9KlXXn0Bh4jI2WNN6AclFKvtseUG/rsgqPGdFHW9cX0w7dJPGiuBblJ
nviDpyrLGcnwU7x18/PSMDCS/1AO71027V3hEwXB7ajRCsqYrh54LKYQUb0UvoklfEW+qEPKC63q
YPvfxqzWPljaRuFh9I7taO6Hqn3JStQqzAdp95Zn+o6lnz+uZrZrz3+SFUMmwvCeYd2SUL/JYS8p
N6wwBS6CM75o6x3MlUCfijPC+8mwtcdUTIcWV2YU47xf8GBoArIydk2309vhKt3uAHvR/JaIvoOe
/3UZefC2OPKqN1Tgwngyo+6EI+Bcd83vWG5zaCbh7OwqzzrELYkueyCiHWN0Re1JSMBUlxggOI+z
CKdeZbgI/8wl7cE5mB3oiuwkJ2tlNGIbSu/oL9BmlyeN7febBAOo0TKNLWZtDWGA71JP3th9mfhi
iTw0ZOX5fNLHueGAyUuUvPrB5VibTCT54TO0Wmab0IARCJktPPoZ5tQJdBfhMyjOlOTdI36RoBHF
TqeUMPFJazakRkRqTRjvCsBhyqFlaPOza0O0z3DraPpfBgKbAnw61eehwjvEdJIE4sPAOgbiaXdl
NGfXxZelG4eub+koPjwCJqvCgTrTyJ7/9kgeU+6riWoaqk2U0HDnMrAz56HvOpAm413DuRHea61f
AaLEFDb2T1nsfzQexCfO9Hp4MXIL3Q1/VjcESfQdd1QnXPzS0AGLi6C2TgVzxVKzzoZQf8ZCw4Dy
0lBsJql5ICrEI6DbYx3O9TCASsEB/DPO352mHaiYiG/jyi8x+wiLPEpf/ljxonurYylawjOnUCOm
CKShaV/JEAQR0DPiMWRFfj3sSyW8qmaaNxLnUYk/2mnmlcQclLvueu7FKya/jRl6G9ZKcHv67t3o
+w0Zw1W2G2hNQqngl8h9nGKcVYxa013VDvtU5Uz1Pjy4LbJBjI4Ia/WlRi5gO6JZFFQCDEoGLo4S
kLhW76b2Qan4gksaMF6/sizmvjTXLWoLVovQcTEgEX0g1xEa9V5bhnCR9spDc0OUxDGWufOwzZqr
bc0nG9cZzosTb8iVHPRGYe7PNGCx3S0K963Rb8PBPYmEDQ4i2hs+/q62X0VI9OghqyVTYMESsAwO
TwFeTDrHSpS3sIg2zafHBdnhDFxGRSjt2ILkeylftUHccrUc7sgKJLKqJA8G/Fssin8s6c1Dgj0F
nWHpNBv5UDdQ4Zx+5TbzQQNRsYDJ0m6C1VMiIHxY1kcyU4i6tCL6xh24pOZkXYoTQ4ZXl+K36V20
uUvm2qQC++dKlcfGDr+ExV0sRzBxJEo1zOSipVQywQi1aDAY54NmUkdTZbu6067jRFVUFqhZ8x6Q
8UpQK60GVlXAkdlYBm+8oAtHv6jF1q2IvDf1cE28aWWO5kGLEHO8eJvRRabbUi1wqAwNIfxOwo71
ATU0tehFy/117c64X6rNvfZBE2Gi99R8TOfvDAPbCCpRSfM9TA89863JerO0nwohZcTB6JfvHiT4
CAjBULORZWcCjDDim+L8DKd2U/kLRvRZG439VJno+clDFVn7ZamAC1PGWfsyPNQwcVPG3gIfHYFN
owdfHacHKyuWROTagl1h/5nLQ6H327rjnxBxmvaz8p9Equ0r216HZcxk/zrrj1H1KMa/Q4koZAUp
EfiOPRMT7+xgYPgy2wfSLT8uLLmSk4FSVo3cJOVfGZt0+fZTXAynWLNXlI8XmWjBYFa7yZvRw9Ta
tNMzlN1POIIfBuAUYzBWliYZwDh7jUGJQSXo+jtNu4xyoB3AKMLDrJrVw9hRuzg89V3LRukxzkMC
3GmICMSDRxzc+KNBWpc2WMfE7C6sqHkgck6fMP6ZiejW7acsIkqpMrswoM7M5soD1bafdA1Ib2sI
YkQKj0ofvudg2VjGsSqumEO5GjDIV/l07+b6qZbxxWYBTjth8iZzutgZSV8MSqEsf/XotU11nGdW
9Y5gBKvQgkFbLXp3w0mztajUpFGc+wwoLGlw6w1x9+7YXXLKYj3azT3NqzPqr4NvfRNePas4/ujb
SL550cjiCfe19OtpXWl2vdfjGPUWpLqVOtMubCa00bJdLUaq6NHWfJfdERS+S6QZ34pstOpJH5iM
VnFALpTcNMR7U9l/OiKDkIyL/mLwYUOxbcAJEE0FNo23yss/Sg9Wokzvft8lW6CzjOl5zM0V+Kty
Rr0bGUvtMGpAYRkegE9vxtCEDmmrb6/TQopGz38ME6xJPrQGKy25/ArrU2Z6fExBZm68zmg3XuL+
cgzDaDQinBsxnQ8RapcNOC15mxZ9p4l2WV69xdy/cB/oAyc9EFgRfOASDuXkHMN4NuajCl+1sxEj
/1nfvrgqf2Jg/U6ej700Jyof0M0JN0lFeGMK8hYlmdlpsVToeHj4D+KEJHuS3jzOSz/aCxcGAHg9
zWLzxwJyKNIDEGA1jlsnrg469WzlHEqdKwblj0k+03jztBC8wn4I4e0N+bMFPaMTw5LmoVksXglh
vVpNml7rURETTJlXKferVzzCnNEa3nKnhXqFsoYE4W8GrcTWEt8HUdEbdnCTlieCVMeky/ek2c1d
36dQuOKx24K4yjAOM+yVA0MueNgbEHHdGmACbB6zcNbRRBc8EsRb40E1KS+ZqTt5s43MpxpLMgAu
7I1o4yPOR4ErybjHetocjXr8JNfc7AfZoKeNJJIwrGnPkOomaZCrSCqXOUam0+yVZmA7t9bAu1DF
5fOI82WKoK6Q4I3ijeq/ZjS3Aq7lcu6nkDYMzj8ffS0EYu0R2NPHy1JYIRYSXD36E0FxVg41gFPA
VW9CCiGX5wJLrzDN6YFrc5IRUkWMZToOteg3pw9tyDX21osZqf2gOJnJd86PLVqXH32yHWXj8Wml
9l+N/FDHmCeX+CP0jWdtMjBkkh7IZNRLeLmKbJis/OloWUYDnjPLsVCP+zY5jvafolRboOeH0P7q
8WRDq1hX/ouR4rB34Oa5jO9A6EYc/BU6+37BzKTOLh0gy+brsd7lJZA6k+Y7qTY5FP6ZOZ+GYO5Z
76X9N7WYPakrB2xTPRfVm4do1OvtYfGxzvLI7hzGdw8yJmzMbiuT2Kr0KWJxuyQ9jSTgoHpvCn4c
vT0n7pnndsXQrjDTTab/GWBx9sabRLQ1M3ZDQTDQwmcHEFku33uChQaHY+ugGsy0S+BpSyJVBe8a
iFY23pxE9UsLoVEcELOZEERC2ubGubkcF6abgcViok+0EukZ2nWFDYflGWt7GNY5WfuHiR5YnfWE
zVMbO7w5aPV6Nm1jFe5GazfQ6bv2n954rNx2BRtsFU+kASVSQxCboGPDnvbz4GthQBG/9r1qV7Sw
VTgdIZav4m9k0XWhzvgdeOA3ZJhOWfIdpxKRrsP4wiT5T8FKElvewvq6DJA0BhzYj+v6rywIHjC9
KBi56XlgksQ1tJ65F3aEpN6OvDWiO5MDr51urbnvPhJul7xXvDWjzffwqUjMzxIgVg8RDpPt4sR0
J6qItxlR2jauVZueJGktp0+wbaMgVu8p1DAAOyo8pgQ9EKEq4xT1PyK8V/eQuW3PYTeIy6hTRzJC
msa1RqTCPg0kBRQ9ejU/QrDnyAd21pzc8FlgFnF53pcZPrn8uUj7Y0aLHldPExzz5msmpzaKex1/
18mxxeSEzygbLpP/E/ZoqxE7AtgtgVkDCM/KHNhMMetbG5fttHcwTy64/R+/bZYZ8CHnJm7ozDWb
bU/+rwMyP2X9SAZ60HZ+9JjGcAgUKNKeFr4ujyk7rAzrRScPxnFGPu4ICTMOT0n6UsLCsWlDM9iw
1S9O0FXp0TbtpYWxJkcw2hpAU8J8XBc8uo2jRHKLw93MKoHI0g4jj5JOf9DqwNVw0xg3k5al9cBS
BLJ5NyLnNORfEdVsBwUklK/jcNKdrTft9KQNlktnZsqe0gLp7NyCzj+SBAHNNy5y3NFH2YwiY4W/
byq3hXhvsl8O2pWwAd3ytDQTSXvC1ZC25IMp7Yx1VRzM7Hl2ftp+H+V/bAyf9Tdx2I301/hPnQIa
fPgCUQAxoG70vdtDtHRnAtPIBS2Q67snH91Jb/dGS1fS1P3XNFTRRgrDORgTHCzXYzOEZFZbuyXN
Fp3Q1ibmSDQm1TbN4p7TFFtuGPQhsvyYuvXhzITsYASymqCzwyefXW80Sa6RWK9a4m+qAa1d1NG4
HurpO7YLMus9nRRJ2fcGkCgJBslAoNORapiaSw8FmQ0I4+hdGW3bL536I0BTB2Uuis1AXDz3tAcC
taztyb/8sM8ZoPGo0ixFUskREFnK/reopjcn5/TEHsYn+LDwdM3EeWrDxtvFnbN1ovbDYLD6WdTQ
NAo6BYtxFo0lWzhExwNfi9lmEYsh2has6htwzQBIqm9T96Jz21v8j5guMNLwwUi4GbBP+Pw9jCsQ
bgUTaVKXif45ZvoeFmUJdcmfsHsyYPJ+vXTn6vdJwh4jROSU87ERv6FacqVyNw+/yt03w3Otnb38
29LSB1izazzRLsX8azZgdYWoZnZBZyLEYaUZYOW4nWL3wGOLkSQiphTnNX7jSzm++r119f0/Grkd
rf83WFwOR9gM6Mjsc4yHc2Px08TFMWP5IP4od7jD6yo3gkZWJfpH3ojrXDA/Vw098xz6a9uuK6yx
C5WL9L/Hhg0HxnOuecY3cuvOAopx7tk7EsbzvYYlF2uUPIWbcj46RbyNpM3uvTGtdpz8b0rbtDAg
bnZnpsB1+HCi1tmnmebvqJQjckssaMquSc/zDh8Rh58xMLHKnKd82ZrhQoOXGjl0UVXjwWf9Af5v
+hVREzad2d42pLp7z7X0HDLmrCYeztwLxkqgNW5rc1rnQ8uqkyl69apeXkTXxEGfecOqm/OzZ3ZI
F4zGH0PrygDrMcmVSy6uHTbm4tiaCzylchDWSlPODRAa6kcN6i1JHHyFR3DU42YYYGcstuN2nKpL
PmM/xx69j+vs0xcYFCiIjR013cF325lPatNJ7TnGK+xltyYq5NqmKwtSTTFhKv4Y5IlpMj8nWx+R
X7ON1trzrs1qxtlZ/oOEs/hxsGVy2zJQ4X+Id4OQj/EqE3vgGrrzwyVUex6MJJVsG/YmYnbCPON0
GPgSTR4Lxp6rmreTpnuyqRiNXRi7jGZYdca0cl/5pVoldcz6ogau0tzCw4sA642AwJCckJOX5Jem
qqU7oVKMdAgrdNQtjF4IQ0mcPxHE2OOXoI7A+DnXWBNkwdHfGPKjVOmBZOAxsjj5ori/T6Njnl0n
542sAi0CZdGVBT76jD0EKBuli0d6jphMc/YZCXaHEWRmBcfu9O/XFhutkCOyp2nMmA4uL+znaunW
ly///ea/l9x2p2MqBsVYcvny32+qWmOUYvY3v/b9I83HYLN+gC8n7DYlu8uIMDoyZUULLWLBFiBs
O3qpw53hZXTD+T8v/37vf37579/+n9/792+VGv73H6vKOT56zVGaXIJrh7f/OPUhZhajTVkeoKFr
uKa6+yCydn1CwceqM1OetFpP//ulXrh4u329UQcPIEc3R9UJ56GE27j8C4PHq05awcuno1aRzCZP
zrKA/7z0QFjSoccbLIjpNJPjHv99xQLW/371n19CnTqYOPKAdRcn2Ob/fTFNI1sLL4JIqFnZycZy
hTBrn5iozTus0WE5qRMYfuKFywtgYnKZy8v/+b2w1iAzFj1aeupy1Cr39O8r+nhkqGxCk0DPgKTt
wG4tTbGlRICLl3YfwE4BI5exUucuh1lUybDcSlGlewTQe9zZ1skbswTwhpnYzF4hZGip+f/9Oh6j
+RS//c83/PtT/761K7lLwDuXwayP2hkN978vHaS200/nMmgKdaiUy8uwgB3+169N3gPmox3CgUV+
YTeG+l8lGnGybXbxKM+tMbTm9tPce2+VUvgZ6EuE9QCn1biyWCwYtLS59qYbzEbaPlimSo6Mbf8A
cCDvKHGoY2zxdoOiAbGbMQeBQGi1E/6R/R04lMnoBMOII8sy0vjspOIvBh1721o6aCOT9b0JCubp
3wsBzxYVSMP60FU1S1cLjy+hS4iu9FWgrUO3MaH3tp9ZBgMuhcni4ZVoQ6kFVRS9RKFVM4TLelZv
ETiU+E6a0hsuwGm0IEZhXKUJGT+96k/w8vprremPc+/o+8KdDwV400Pbwvh1XGo0H6Np5UwkkTPk
OAMIgizNne3MGMb0uglYwuAyOu5ubM+Rh2R4dmJPe43wewPZhDkz2/FOCDo2vObhwfUTjL7Qsnvm
y4E5+1tDGzfwNvSDVSb0Zia9ldLELcpI9+k63I451uIja/Qo6iCeHLyJnWu1vswyksfSRzZrZ5Wf
ZVRTjRXtfcEFwv7o+iEOEhuVnl3DgkkPMlndtLc4h7XNX223IeGHULdPZUUWYUjm53IiNjiFTKZs
1T87GnEWrCn/vnGqkdENms1DKXC7mFI5OztHa+19FJ2JUJJHPxP0dcJajkGq7WgBokoaMDgVWtPD
gHGLap6dgMviYQN+2DYuKEFTU3P2hVPq91KjOHXrudiR/5nvPuQKUrY9Er2aP3R/Hh4ckpAunrZM
wLwXeNPiOf2Fwomt2jCyu6z0Sz9X5hufhQhkUbnQWxhNWiz03FHSdhvhKCxjefacybHFyrl4TcPo
F5CjfRJYhcPigDiE/g8I4ZKak4YBe3y1IT5v27yf/iTkY9g23NwjlT1OXuE9GihEVaK5zBI691EJ
s98JhKOKNzsehcOKldp5cHHe0huaxfZ/fq9OF1Va2DipurG7da2OEVJX935mfk/uHZYG0sj930tb
wOLK+CuFybIoFpTEN2cW51AsqVFJx9qWvE2tEem7ovKb85iY2dZQDbK2paJTYWjRCYkcwpnZjgzj
UWxcDkIVs5XAic5U2LrJugvHYjCd+EuXiqQmpmhn+251wTlTXeqIKkJWLOHo8gZVhUJ726pRrFxR
yGutvJIElN3snEVSa5taXsKQRbYMjDHE2MRXIsTyTdV145mCPzmYac4CPK7GDIDJbe4xfxidh1dR
mapeO130aWboZpHfGSdikwRRR8F8ttQuvTLaM1twUYc6/dwpixfR6YwJO6QZ7+JwpJxyI3HvscHU
NMTst2+xqPsECtmRGevrqjHI5S7/rboQ3sa2rLuqeySj0moeBPDQOyhpowerO3SWflCTO7679E5M
Ul1ulxcbbt/Fa0MiPBSATtq5d9ex28fMDd/Y+ecymWLcw9+hewsMUIu1U1KnRIU6T6CkztEl7RID
WzFj3jq9jl2sn/r2sW1ydKLC964RydcTCw/aUzZCgCNSGwaTrvfXXNb9dTSiBwe+DpZMXBnFFIdX
M6u9QFARbjwDbr6Gc4fVCqy2bHLnITL910pNPmcfbZ3oHfHSDkMfWN5B73k240UfDsxIHs2OoCkw
sIv0lVjox82y+y/HXzQ991jxz7mN+MGy6yCei/kvK1meAd7gf031+qQlrInzGwI2SCZ87NkLtVIR
hFQRB6Fn/cYwcaLUWnGpGKDeS0aobvTs+QmUFQy0RFILe9fVuOf+PaRCYNwE3FKsDLF4dOrW2itv
oAXG9teRJSRr6DbTcKoLPu1uhA/IRtkMfLTL8gOcQ3ZDkNCaZAyPqOXi8uJsRg5e1uhGyjpmGBKM
NPnP9eWS4tHE0B1RHnFgDmN8Udq5tSPJH0nwAY5hXX0Mc6rfTBvbZtk/6SEzYF0x9Hdq91bHk3b5
d0H5GXKYLtNxYydRsqc8Pwy9n504vtoAHqjznuClX4xT1b7lwfX/KDuvHsmR9Ir+lcW8c8WgCZKC
dh/SmzJZ3rwQZemDNuh+vQ5n9aAVhIUELBbT0z1dVZnJMPe799zbRghjr/wS5/Agcgi+cXQrH6JS
GLfgrPE8JiD3RVXzy+Xf0eqBbdMi+kDlhr0Sku2zt23vplv+j8oWDLLJbP7jiZ5659ovrfnYaUz0
Y3nz5wM3D4wx04K/1u87giBGe1UZHOyiPoixEARIPU5stbdiKMSh4cO5YhBGHsjsn0NwXbdcYKxb
AAWcBhSFxnEt9zJ3kpsu7BL8pUn6j39qOxcll3JrG9l/G40h01IaF/xNYGQv9tQKnGKWvfFdSbEk
qIAobqz12JmkAHtC6uPYv446Kq+HBDObj4qW2SBBSM8ky4Qluxm7vt5Elb+3U+hQIWvMpZv83zb2
0qUhIDyDsujNNNxN1fQTxPT6iJbi+dD01tJOik1CTeCGUnBnaxp0JeFFPjACu9iMOXERmqTbQ0rz
wPYxAB2I2I/U+AEf8s+1i7hiS/2aVrveU/GvadU4fKrEfuoLnw0FRXciB+d2YXogr52ecsq6SdW5
hLXY+oMWQ0KIPXcPDmg3FcPtaMHgU+0R8y4Hncm9EIm6r/V8aONwPQgLHpbJra/qgvs5iR5zmA7j
fsAqfUrCd8ctggdXwISzmjxdlzVtUvg0td3gaSzi8CRDTdMTGTTlJCarynw7N82uz+wMsazKgMq6
d0UJWs9X3Pzwbg3OQS3YfxXD+SsYYRX2kgsYjZdi7K65f+prczGT1D5BHYMzvxzCW8Ur7dmLWaS/
mkbf2iSpAyvU92+diju56SfdaQACd0LIsDN2uNo8FmPGOtxcEIMBm3Tk0IELSHx+68rLb3WvOGZk
X+BnonM1UwecacWorHgGeoEIl28rbsbSVxT/mm26zprow0pziF81PgKpwnPQW9bB8JdtZ/7so/Ro
miiSpjHXV9oeXkSE+6wS87Woh3ff47bVgZNuQwf/OnzCtW1SEpR2Tn2sTUaDDpbbDKQh2U73XiUy
YMQ0GOvC866p1uu3IpHWaSoBMzNRQmzIroLAfwAHuQnG+cdKkN7RGjB7xXRbp0aZ0C/0MklIJZgV
aHwyW+ccTfbZJHzQskbe2bS7tk7bXtGMfROpoHke8h7rRsGPPlV3gU+FMOudext1yHmzKlHhcY6d
coym7Nb04TELgx0KHEAm1q6FCoDOCJzcoVSBMcfippXxRrvBW2yBbZmy5opi3vomREHHmGFtldAI
LtQy+FFz14A+ezPbZG/53UMeW7dV0wDsLtqTQeiPJLY1b8zA5dsd0luOa1BeW5QbbQ4nJeiK7Aqw
EoM7P475oB48soxXnNqetR3f/Xn8+/PQF4ouOxm+9enbFfYTyj0Tt6RdyeVeo6DW6yVoYHphvp/E
lOAWwJPuJhpHasm256cMsIryesQ2yJiqW6cQ3i1Jizvj1nY9559mVz/LGPBA6C0tLCD8xv4uTNv+
4lOElVhVedD5OPH+BIRquIX2poT3Mk0fZry04ZjjJxYBcv8AQdd9FTZUodWLWE06rQIwNPB946vV
nOCJ2PgOmOx2+hITvVS6Ke55wTW6PtMqJ6CgtOWNbZwUXzgxQppSvE+vdNyzOX7PvosFazp1NGbs
CW6/CTOywHNV7rWpXeLo01mnw1unjIg2vBSD2WTtp7Hk9bYcgrFD82PAYqB0kFYJv8X0GN/N7tJh
ihN1KfQAlYpoBYanfxi9bN4bGmk51ReCwmCLRfEKb/BXOJ69ymkL2hQW4lZhYryH/GqHCmf+zGxO
4y72WXE3QSfwkfPxO0MBsRkxd3b60nKJ2HZpXW8Uyvt3MF1Um3+VVn7QFMBwZudNNQoangtXNNsm
ZdBF05mxxkK+M63GBOFfwdtHTIzhEcmxVmswau+WN+U7J30LGKpSIdFiCdD1dUC97iIQ40HQXP5b
47HKBoZ0af6qXf0cg7aLadRbO6710M6C+XK7XXq/y7x7NRvYivBJrzrC3oHFNmhy8IQrAr3VrfK9
W9v6PAFO0AI0iBNu4yxvtl3t7kAUJ1sbd0rnqbtZq7fYZYhOT8ASa2Jw7aPJk6NkAYS+AQ8uOU1d
Sg/EKmzKX3iXdOOltbMyBZiBIPqxs+I1mQBR+DHhKFT8Q6wptqoCqDx08fw6gzWu+4wYvGOIn5KK
dd7q8UN4xpMaFGZwxbxm4iQjrfjKXjiSweDcQFngWFCW30776shhxFpef9YBh/dwYgc3RPM+hRx1
RCu3Upe4wvAVVTYn4r43cWcggoV5u5aWf9UxIi4n6mKweJNFnsPdKPobVYBcqlfloyG5oWuT+Ytq
X7nwENWZ2D89+x7ERri5c1X60eQ1Sd8oR+FngQ/l8BrFS+hQez9ROdr7iOYikZI+M7lFwgMR9yL5
yiL52Hly7/Tz80QvH46MwkZZYEgoKFKoKRDyMnq9ZW+csjR+MjKPsWWXcoIpP1wN478psb2NNG8v
0SIRWjvXGc2VCpu71HKR6tJ6nyQti4uPyhos6IhWTUxQhLlrKoL0A42cKyYLR68ibuPnuA/G2H52
qEtcSXfcZPKryQrvFCxj37liLst13wdmQCPS1mnr55TT6BYaBnXl0Tkcx02ThZshYWVIbJyEAGcS
Gxi+YgDsVna+40zFnFki53oTMTyLjL7IiDe2Q02ZCNzT0TtHGAd7f4aKEHZob31whepMsHcyd/SI
PVXU0+N3pQ85HfiCvpzhPUwpthTuLXnYfDmLm9P66ERfEGr03jMbU4+HNDBSgSo6xIyKb60Ik9ex
7x4ntk7AL/Lgx2a9jbS3L1m2KF6klgGZo2C07ajikknvusQSq7j0m+lF+wt8suS9ThW3tqKKvvOG
h0R7FdEN86omBQCeg65lhVuzDr1DKO7h0phAodnRAEQqB8GgUg9Dg2PDUGstPPMgYnj34xetj5iX
E6zt3D7XSmE5Z5nDwyrqj6DFciYqAMjFdFKmuU+VSh4TPKMDlzBeSdj1ail3C+mnhw1JXK/on0Ga
B8cYdYnHmOGsWeDhgC0WA8MGdwI+5Yz2BSm1Tjdjlj85qjlgVH03zfuhqx4qpcAk2I2z9rVNSbtc
Xhicic00nfqS9ScMnYNZUyipqWFgStDcOWn85meBuXLZpFZtq855AzK4oApIZXJr28BZ3Gm8o1yT
xSnscTcDWuM82uy9ND9wqkIHZv9uWrPedSMvUk1lkTl2W9OEs2QEpPu87EElFN5hXIJ12WfcXIP8
WAQOUUB5X1W4R/y0/UnCaaWXNCGRMTyK1I7rlLipawuwk+3dwCMQqoZsRlZ/5RDfd42joUOED0xZ
yIaN1xm6+EZrJin1UF8jOd2lRB4OzfL60UEDYI7eqFUcpCfKdl5nIR9j373KOgOfw6h/66IJN1L0
MFPUV7ak/mzHo0OSAPHKtJ0XywI0qiYVQ3SwvnWXX7DOdQiLsO2o6b7JbIS9ck5v7cos1nHk7oxI
vvBNzkwI09d8AuNKlgbOnzNfA/ZDL/MFqiEPwH6uxMZrCLCS+qWDjjkobK6hSXB/pjGOUFduuEWv
q+WEB8SnxsECeyoRk1hrsBGThOxlO5wdSg8fDjVaaCNYEioj/xOgXWGfIndgmC99UMFgjQQf5Kb2
jmzqx7yym7ORMbuCezCr/Kri4+Tbcjhko74KWKQsDHGO8l5FqM8szWcdBb+TZCAHEhGXG/SoyXIe
UNoAHcY2O3f2Ps+62UdFd5M33kvmlaBb1D4tPyOjuuZZfa//RPSgTSpSNgSaCj5mlXn2I4sqB5rr
ouGiQlozY857TDZdjouEefjJyR57DFFcHFSkZTTInxoaWJvJ9UztOn3w7K4AFN6JwSGP9ELdGrb8
Gtrqo4e37DMh3dkKA3Xp3HppNJyK4li6PiGY5mVivMobKD9Sj7fcmp12M2pzPRmcr9cGOwZngty+
GaDJzIPYZ0gTXALpsuUnRxCRINO10z/ObfWEx4em95bjf7wQdQMqjU4tuzoHs3e8Z0A7IgfoAbLR
mRaxecUL8IhLPSjS4FJA3i0HUmyDX8E0tLx7DMMYSXBa0Ck4vQREnV0W+ry7HSz7WUb8/IKjcWgw
mJs1wMGMJ5x7yoSL2cBuhQWDcdr91NqkJgyQy2ZlfntX7tywAudUD6aQ6HUOR2cz50595pD00owM
4+HBbEuPGgbuilVKnTB8+GA1AF6hIhch1yZ0lrVnGrY+ZwJjHfRhJs8ZiZqYw/9Mm9Q2Wk6994XR
sBZ4VPMZVo0ZW1GJko60psiFGQ2IJcZ1l3E7AoY4ObDDwIYd5iG4F0stgDQgPw+tG/PFUHTLroVh
VuMUbTHGNajWGdrp2pL8x20fHGo7BNgCZpviQLqwO/+lEHeDR98tUoNcmUGGd7d58ReKj9WHz22r
33WNxUB2qK8UldKueBC5/dDa43yn84y8k+C/nroCc7wzUsjW6bULjVlaN02SncMQrnfYUZrBHOa2
imDGj4OJmaTJv8RAWXDhR9vBz1/YM/ggRwEl1sbIh7GRZyRKiusCeWvV+tpun93MFpD1+k1A1RLo
iGIX9ck7US+O/YISDAQHiju9a724fctkbHbQTh+6EkxSkNtYPUNU8ak1r1oAiiEmmD2lNHjTCvGe
zozkbc86Fj2Lua7EkYeQZSW11mEsv6t44Z3DWuEUwmLdgb+PEpCVFYpV7hNeDmVDwiw0eIXdnoSD
29AmarNXQ7q/Z25HDCggGmXk5aMuQ24ENnokLH9aT6OvAlmQMyWkE+Yfj/Vo3ZY2crVJUNmZM7Gb
0dFR+aq9b6ERm2k3kWjqmz0r7I7mxmBn4EA0NSF+w2E+HY5Ddt2q4rpdygJlW1S36cjZym0xYftJ
5R5SFKo8YmePG6p1G6BRIiH5A1Z8R7+oeQhrZHnNRHV29EdaZsCq7mrScWvOLoSsbRKMEXXuSzM1
d7+M7qsPBYH4WpTxqrSQX8sZjF05gHYIQmuTewwkVYY6IwrGH2MBoyKcd00RPee4FbJluh4qfVew
SUf5pirwwMEbY8B+LsIg27Y9HlQR54/K59aGIRWbErFuQI3e3J9jQQAl9OAwmlJdusz4NovKIDfi
jRQNVHezUV51g3jXyGjrMkymVRqIy5+/ghRYblQOjzRiprDxGKWs2mTIDxFLZmibtNR7GLdaShFX
UR6xpNNEZobDzqL6dV3ljMSpb/3t2mGpPBnuWxz1dRL/gp7E6mb580J+POC36Z+0VdG9NaqDDDD8
pC7xNqvC0xQnjt6ZEuesqS46wc4UmfjVpjTdzcQxAW1DBeyFf4yW7Soxeed0REZKOcOu7LsbkfQn
PJHHnuqiSzKNvzU3U84F9tqz6E7LWrIDYYg7u/LG85QRGXM7+Ns2dFpMkViCEjam5eMBu6UCa7Nw
dkqOe3bevSe6G3cGdIDGAY3eZf1vMquXPnSKrW1sO24IPKbDvNHE4SqLc/3gAKp0csweKWaeILxm
VMT4wU8WjzYJCJbFvvsxzei5gPh01c7qPa+yiXNTd+ePMjvLRl2Ffo3VDuJgkjXFNVOyl9osh7VL
wfUmN1ahjZTK+QWHTmPPe0fyaqSF8cJRc7pSPhXn7swt1I8Npik8cqU90b8o0wuHyjFHHZ7GUHAa
U+O+6osDx+iz0UF8MGaTmgfZxRv+MhtzH+lQ99CJ+FAiB7UwYnj2QTLNybhPE/5i16Yg1fbI3SpN
+zM2y6pwsrUd8DGLuyLaorHwESlOvekhzcTuRmo4He7EzyIBJDQa6GBIGqvwBgcv34Q1vrZbfCbm
V8VzGZtGzLLLz2Gq5iHsanY4VXJFwuAXV3N8MXOSKTMR8QijE7t8wqpKdKAYGp9tbtwBIh+OUwJn
aB5/JyaeK0D5/k4yfzibguaB1I2u8dkCyUlfhoCOpAx0OuAH8uN1BC2IfEfdwoZvHM7YNbRAhms4
x/pkr4l7tCRjNgk9xqsgjserSvDh5/fu4wHnESyODNYt3/qAbVJxrLIxfTQ0BypSPHZWFfz3KWHD
OrpwJUwOjqwfZSlsZmJU044szXrybui0uRQ5hhaHcR8YD66q1HpsdJTmKCTlsanfq/TdrKkGqrjq
BXPgYy+wPqfS/XRCfo5WQXQZ4oWY6GZb2xHvo5vdt8pdSs30UyNJlM8KSmwFxAL/ECs3ikiWY58L
gg+fYs50tm5kln3hv382QrmjgO194m6xHi3/dghLiCIjydBJKR45E/dCWw+nyYKdKHoMWUo/5rpa
p2XHoBCz+m5qZ/00Oi0453I6kpm5xrKPoV+X3TZTs1x3CnsvyvMqo2V4FYIb3Fkh7BI+9/SiyLWL
aX7w0NiTiFh9W6YgB7lc9YQWtjnkfCvV/T5nNLi227TgCtws5qTlT/hkLLPoXvQmWytOUG+RbP3m
zLhqXBEcZFXPsE1aHbSnTvxWTYLPNQ/faYi4mmsyBgA4v4grYCyF32rqN2YQG2wK0I5NLbZDJj+n
fHzA0EM2st7VLZZWa3rImeNvPOMuoJXQRiLNQ8ReRc0OVpmqXMtEgL7LYeW1fX8swtA9R5zTVZg4
J7rjF2dWR2oAK/ZccF8WDU3H1EEz14MNyWQmSCjVMRFN+6kzWIL60zz4HPYNd9ha+2SgKSCsM/9Q
Y8g3U5XuAzN9Ry+uIEHAse3c/turwGpIQn3mQNUwFPBw1UPQGAs4bIXCbF8TKcJOzo+Eko//vU7K
Xy8PKZhyqTzwhuy5xoQ8FA0btQKchB9nm1CTEHRAhQY/QOjtLllJZHB2mQzKEpHFQLqWFclGizfe
CMRhED4MNyxxvGGWyVuSyYwYa8YFA/fhR0JchDvoJY89NKfGuTWV9dI3mDnr2uKl8IJmhdU6QkGe
t00rJHkpVWJxJXQw4azk3CVKTpDZOkGXXsnQ5ahHDx23afShkLRwHOMasyJMMoa/xOJj8Z3n5VMN
S0xZRnrWFmgBkj68C0WLQ2Q8S9yMK8cZ33KVkYNxslfp1M3RaaMPMyFZaXAT1u22NGHhNF3VHyzX
vAknj6K35lFYSNKMDgEoRNea6y4hI/VdNdEIEMt/s4vgo8xc0LbVremnjzrGBZ0ZtQKhlK85Q+5b
G/TWAK2DsRJTeZdtleefR8MkRUS4koHnsOtlQ3rIz0jFVCkGBtQgEztMlRkEdwH2+h5IRFDIR6cj
v9wPBqc+rtgBU2KCaj3rXWPDTRhvafdxF/73nZGRxMpwCgvHeW662udNpS46zj+N8CfPJG4jTxAg
QKUEEkj6tzE9EI49iZUYT1bUl2fqzn4T2X91PYbDuBr12iurHRNFXNHBvoW4KQ3nnQngR0RTKh87
SOfAjAsPW2xEPEaFHEXb+tNI9Mmwy+CIn+dWRk11phuVd8vu74yeGF9nINNSXu1b53SEMhdEyScR
pufZSgxySAZ2du8NNxk3zak+FqwcaKsO1lymLFScqnU/5pCx+ufgrR+cHykt9qXe53SFIJKP8iPk
CL/u8fdkMyhe0hU2/sVwn5lzvK4Uo6EB2zSxL4rpWh7cqunRqDxn1cXUcrAqPRXFQmA/5jwEYU/Q
fLajazw9O94Id4/5gMidObGAkXj4hZoBt1CPzBgL+yGlFTEokPY9H2FduD5Z0uZ9zMnLD64pNgIy
i+RHaEVJ9jEF5hY4YM7cXxVM9qYLxdpt9Tnn+rifp/BR+744d/owwjs8tVa1AwUVH91u/IoamTJU
CzyEF7p9vLh/wFWPS2zIrnJW5ilIm309iNtMB0TwKtyZDd7ctcyGkwG6rOsedEON20jm0XHcgDHJ
Ggr4KsVAhJPlgpZ0pBQCkF4N+Vub7ZIPhVmX5MNT0JAd7IzhOUf9gccW3DrSvMscuDtN6H+yKqMF
2zPGmInNqzU0hqVoNDZhtelaPjZzCGWgQkbi6EiA7hZA6vRhw9XfpJo+0KSFa68MmmKY23cHjh3o
ApYTb+xAfaqKvyDOn2vmpQw0sWglSbPWRgcyJ6wP0BMz0OXZKekJeWZoYXZCA3jY1z8dIvEwiJ/B
gKtGxw7ipMHcumU/oRqs2lgNn/FxhjZBxETOXMrcRG7rBkm+ISo5MEVfxD1RA+MbUazKcdr5OZjM
tudIAVt9y5TuqvJZYbW8NvgZV3YTEJmLxr1blOV2KEYa/jhpJT3GeZV04PcG872QI7B+EBgOpjGF
sjOgpwCAq/1NOvr7ZganU3LB2KrUeB4mFq1ZwsEgfgP5Ac3Nx2pRdiC+hrl4med9mpU/3eCdrIiv
lrv2fgJlxRdCfqVdCNgIoyxjZlLWhUdaos908QXQl7jARqY8mtF0p0Z4IwLTzsoDXFqa6oWzh7kd
fRJIODoKrPZdP8fM5n1Gii7T9/apS+qHBjsR8ApATt2EQqbtB+5Xe20LIPB1sfAj1JnrBqIK5XIG
tx9kDZJQI6YrGCtX4Tw/stK0q2yiOyBlRW8TaTLkWS7GGUkES+a7pe147TbusecQvnZCf2nAwebk
WOVdPpy9Cay2TG7NlDBHP7+W8dtIjZLT45KzTG7JSlH+2Tr2dYJqygELhL8izuJSvWDYjGDGhOk7
c/pdwKyH5ybzt8uHoyIrwySrwEkxjtdx+WayQ64dJk7s+/WrhbpTSXKCZTo9J7nuqH9iZRmcEk7/
OolB6afjN9/FVZ54t0sIeBjbKyDcT3UXwXZqtlkS9IdZGSRB0bRzB2DzHA1vXhNQuSQPk/LIZSHW
VqFXgrU1L01w28cB0KCkfY59uKLBg4qHzwy6/q56pWkVp1kHkNer5I2Vx68cOikksxo6h5xXVlCB
J3K4zJ1xMUCHYnZBdq5veAjP3ugesLBrjICSkE3AZH5Q6XclSDvjs4gWGcGox10suGrPNpYjEaAj
WRb0VA+QnzDtD0ZmG4M6aJZhdbAXNmv2OaK57ltFl6AaSMD1MYqpChaJaTgkuraBa+25NEHJsqS/
r10XnG8Honi21LyRy6SxM55FXgWkZ1CCoraMj0b1lOcjaHKovRZHJg5RUEZshjJMcfYmzamclVlJ
TM9BAxTdWTBfpEQb2/kQ5euJ/sggyu+jwv0t5nNFJiXgQ56gTK6bOPCBAUFWlwMKbYy8wwmbbF9N
J2xeBFet6PSZaOlyUQe4iIp/9n3nxZx5xDNV99tUfhkOKL/ArW8GIUhoRPoxttELql49Y4An2hSy
xsyoraumCDemRDPxkCMZAAzMoDymNANsavhoH07GfAn/wacfcWxy/fExRzqibLBPYRegyLsCVZ9j
VrbRdJJteLOb+sJQAiOB73wXUlz5Y+Dv0HjIWDQknlugC/TVbeba/ZAR2UQiuBYBVi5LDKGmDFHC
JgqVKOBII5XJCNe0qMYz/95gyV4NB8OYfmK7eUljd8/F5n6kOaSyQrKxzoUnu8dbhUIa+8DbYhcZ
nPigH+oNA50e4ypPnrAOkcuD5CGWKKDmUVLIVU631J66Eh/2qb0Zi/5iZ1Z9MTQ5RydujgUzTlm0
mp7b/kbUXbKtSy7CwxAefbf6GhkRGBMjqzT2MAVrQo95f1sSzOLyPoIPUMaG8ws/Kd1xR9NB74FM
c+T0uLECFGevtb5w00leJNYDKgy27cw0HZiisSlV+hWPxp0q84fU6V/mENsAmvBXGVhU1HEwqzr3
gO/iK22C7IiVfZuTtbPsptsQJmoPgZRbawTiVcUftAJ58GbUlQtGlQxd6GOFJLkuiDlCzZ9WRUd6
pa0BTQdY+RlkXUfmbJy0YzxhyvmMoVVuo6F/nZKRGUD8ZAK+XeuCdIZ4mCeEAheTx5wVIKA7JIEB
uW0ePSS+PAf2h302q7KXMOOI3mCupX1JvFnNhCKk3tnfPe9bjc2T3XBUN0IqS9L2Uhn61GVcQMpR
vaeUKW8K8eaPacYjyYA/a2J7W7vJfW+/lGZ+mOsku8KUv9bhVhCBptqzPXQt6Hxj+Oht8aaa7tbJ
nOdWcJDsE/uE1RpSaLkZiaByb/8gMv0gGtw+bW+BEXXTrV3imRXMEjypuUgK84YxQb+x0Fy2CS+s
qZ0SY4W6bdhyjVE9T51bnbyBf0AbOgna1ZMa/7eO4OLPbnhJXeLjEUAlonwQMsWYPWjTZ5aKtDl2
T2GAdCo9vMdBnr3WJd0VaVVzENsF5P5i8t/VTjewcYi3kCybFqYEZOA+T65kgoOdDBALZDNChYBD
snNvfdUzaV9CGVZtAZt0ytfAQfiYppfIBcVplfEZIIzi6zn11tIX6dFwpBkiuMSsN2kIKMYXgpv8
FBHL1csOivg1xCTbW2sbTPKZ1hS4uQmiUfGK5bHe9SZfCVUE9zrOUZ4fR/LbsqX6eMpugiKoV1Yx
3fRYwDYUSiLiik8MjcXZCgi6NMjufDxhddjuLs6IvYdK3ppJ/uw9oAkGB7CmEJBTzItUR/nlcFuN
3WXOZbXzOZLb7HccL2ei/4Z7tAvGunV6OzTL4WaKHns723d9b9+4cJqkRQjb1+zxZoxPzk2ao6jT
X1Fmh7Z9pib93Yu7GMqWvpT/qDjcOIH3VtksNzVWzU0ed4twXPEG28EhtMRvODACsmiiFUOKtlVA
QYrwimOs20ntPgCgf640HCYw0RsluVyp2tj2iX6XWYGgMoxXXZerndKdtZk7DMkeZYAgMHzf9TeB
sF8rYWw0R7UNJsOn1ESltah/2hgVZlfdTxDgBtxb2D+J3XiKdHXxnTKl3yS+Z+0cHEzZYsUTxfRN
FQoHj2581MnMa4eIsMLCec4td16AriSWFzSYB1JsMiuxgjYvxVPi44ND2jY3tof6bE0MLMEmLN1B
xrGDg44NYUuw7jOiSioJvTfXgabY+2gJvf9Ma2iwrySjxxJ61oncsyopacbR0MBFaZ+rMqDLklCa
Eelk4y10hxyHM6lY3MlTAKHVqJ/cGmoJUU5NVWCh0/BUxOzbZmqwK0nXo9jYQyLFtRomTH47inBT
2/qMhglly4Y7WBO6BcThgT1HNxjvkmQ4DGmHALZQvKbEqUmIV+915fGGqJpSjMz9iQb5Pvt05ZQy
YbzH9TkWBVuEm11dlwzk13nHJlDa7tcUvKVgLyzCNBuwWkuAzHoE10ubJw6hjY2HfzMadCma3hLY
siDHFTQedUwER/BoGwodCP3FxLH8OH7Rjic3bJdHdr1pY0fGcW6Ce8NG4yWAETTOHs6EsYrS7Kpa
es2YbRClz/0nNH08jh319FoYqOBDTUEJZ4VW54AQAZoysOM4WXs/I0h4+nro6hFE6xiJM6d6GnPq
d+cU7n8LtBMlsHPvOvvbLfWvyxux6wvpb0T2VfkI+rQWrXOcFEmI15GLoV4HPcwuCrecXuYsSor4
WWnu2ENCzrV4Kn0xcllypE/KjYFCq6h+inBL4MO2dx0+sLURUdM52Qwvbcvcm2UroEx4l7mvrb2I
oCuUs73u9Lh27OLiRq/e0F6DRjlLgHpp/WSEvwiLF9sqHrjAJjAn0JZl7m5TN33SLjO+pkp+yJS8
WtQmwUvU1C0IQUOrAQAh6GdK7pkHJUllHUzDfqKarJTF2SvJsVRxxfpqVXQ28HHOuoV3Wr8rzao9
4c/qJe45j77XCUf6HH3UERbKdpKKgVv8pHR70MuC4hdno9HfkTXBv+ZFL1N4NHh3Vu63XxkforK9
XZ+kv25qVfveMjGOORl4jJk7N1vHddFoeYPIeXTJBZ4wjhJCDk3O/w7icy0JtCKRXDM4Y5EOsIzn
IfDs+M1xjdeRG8RO9uUzds+HNjA7EmL3gWib3WzpX2skC1pntHI4CitKxYctX8Ac+EGw/8ij73nd
kQHKzPvEFx/vR5w/haBPAF4jg6vIHo9oMN9Ym7Yq+mT5AiO+YHCW9OTHvHT9Dd6yMd8vaZc4nV5m
kWPkeeucgaEopCyzOiaQk5xC7uMIU1cVnDFGYF6MqhPnfL6d8qQJW5JrAUMKlNhZ0yEw6+wSsJBo
fIwFTGl7WeCJfc7hodHZoQ+Kt5pTQTJG52nO3sTMkmSMu9J/ayyu5UMIBcOOPzODfeirVvJcJXf1
m1tFFyFeIvudJ+40sAvmMIDgMzIZDE5Yam44GG3SqvmUwCRamh2HFwKzFPjp/inox2vG9JvKXwwV
fItwk/WgXuuaV0FzHXDb5gzKIXPydYHrgE2G06m5Hzvcw2Jrq2AX3DIb2bouSIlc3HHweG96Z+uH
lxApM4icOxdSiVqq3xdXghwZQejwHObgjJPigQT36OnfyGYM2gf2tBpo8BkCcZRpetBW/OJWYBw4
qGpeGW6kbyWua47xK1tb+9gbH6M2O6kMH2d90Vb/bYknQd0Rq8lKJdk2zXg8oY468n4yI+4o0yo2
/ButbqaJK9D/v471sSz433/829f4718lHZVJFHd//49/+tV18sVWUf52//JP7X/Km4/ip/2ff+if
/ub273/+dvRTbj66j3/6xRbDVzfd6Z9muv9hzfzHd/Fff/L/+pv/Vbn6COb/b398fBeJ2iQt0aev
7o//3sZqWsKVpvevKllfyvSvf3n/+IrLb4IyVVlA7s2Sn//9r/n5aLu//SHkXwMGoL7JVZksurAp
Sh1+/vydf1nU6sogAJ3neXzWzMD54y9tqbv4b3+41l+lafoel4pA+AiJ9v+nqFW4Fj8ghxR6idTS
QeuZwre9wF++Q9td2mT5UtXXf7J3Hk2Sc+l1/isKroVPF7gwFwtt0vssk5VlNogu0/De49fzQXNE
UVxQnOBGiphNz0zHdHVVNsx933POc349hZlf893/d6ZWx0RIgQlnZLuQlwTwrYWKOJCO3pxP61iO
m/BXsoZpsnUNDlbAd1kQVL6RrSq24jsxwjegAWFktkoSjcu/NmFdDqzkUK63hWVesVZBE2rdUxim
2sG5GX027QLN2+dmBkZDR55Jk+YUle5lrAzOQBzJSx+HhFEOfCe8DvRIe9Wb/pNeJYxHIqaX1IL8
hZAAQCg7dEXY0COfSAqOdIU1sX9wtLDe8H98zc2biQqB2xtTDy/kZZiy2p4CYa4L2p4gEISrrMuv
5qClTH6vo1/jSMMDWPBvA0Zv5LwLFSXWINtg5LdiFnN2wdvKhAKV6L62RJcHwu1NO+Kq18A1NsYs
EpCswzGdgm+ERs/5htI3+S0JRtH00//qGxexK/voR7HLDXEVrSLzTsdMXk0Doet7O2Fii8Ew2tPG
ahCOrICXWErXt3SIqkkNPzWi7ijP2mR8tbsial7bOQs6TjUGIXzhAAbWfXhrbAnIw+fA0NpYOjQC
PicNbIQaZAFQZDqVKRQfr3qlOg+dlNdddGbeybYgF5K1w6DES8KD/dqx56xZH7jKv+iFe3YrRWQ1
1J/7wgmOSdvqV43YY2YN03mcIv2qtMQ40FL3SM1svvMN82Eykw0MR97leQt6dY412W2ZnZjqCGeA
/kQRWKcC6REvK028xNM3llt+hw37HY6a+ElsHH4qNDhj6S+2xtrBE9TwFnr0INtx2BpNEm5Yd6zd
FhjryBsya2CpyGPXxx/uyPyVGqO+IR1N55fjDgd6YU6B2Z6yRsNVPahjm01yobI56dWbT61jpjvw
C6uuEj3GGZJQbsIbr7NcxGO9a9Blw+gskaxEglOhrlF0PNVUl5Gexn/5pYJ14NeYoiP7sdeH322H
9mWaMa6ZiXcnJBo23qDyNUqr+LFQszN6psZ6Z9QOaDK2pLCR810otXuB9/pEJnL2lMGcaEXCiqt8
odCdVl+T1wE7y99VV27pDWSzE4PQRaif2ZrxvQjrgksscCm7ek+0EuO65n9O9LZ5GZlaK4BuRdq5
dQQccVDN98kxL2ElnqUiONr+SsNZQ8mz37UZP1p8XXrOqJF9xOF0Z7pA5rvnpL+TUD72GGcrdjRs
X+6kh+RiGklxOKO6mFr86GHyJCu5tEVBpDPdmanzNJ/2DfcVOBArS816nTQN9w7xsYkjVG0Vb6rM
npNSLlMc3lhVj5wMWCn7cK4akFFe6/sPygQ4qCf3vGQPmcxoeGWwri+ivOJ0Ym6iXAOeUEeK0LFf
sGD2PpNptPYNokGeUjHmwcVo0AsXjkZahzBw72ndwh5xB/aGPm7qcApXQTTcO2UeI4HcD0mPB5vz
gqp3ZeQ9smBd8hjGrcH3zevbx1ZECqHimbM40cZ8tzzIUrlfrK1Jwwisgg8I7JQc8+NxBfjbyIGf
lDgauptBVrl1dWttRn54row+2pYehDLbGbWdsOxTkVaH1qpDJt40WwUWdLzSTD6m3qxOff7FlJIu
TAAB6yIyMIXnOkaG7ImsCYLhnNsabO231etPePO3aTDTWbVoQ53TB17BD6N88QpmbA6K3G/m5VjN
Ci/qHqrNED5GvvkUmxuDAoutQ/6W9ohhEWCY2rTyIPPpgf8+QN7QJcNIRG1I7b7ncajTgNi8K7/4
CQdEM99f9o/ECCH9FcjNLQpa635Wtt/uCXKF+WeWuaQcDXV2E+8+AErqpn6fMui6Odspx8JC6doH
Q1igQitMlGGIEV882JZY4lqfb5727TcJIpbHGXlF8tECWzI28lEdBmw+Pkk93lPRy5R3+jLL+z05
n1++zSb1HOnuSx1XWGUy50YN5i12xldjAF4/KLaO7vTQco9Fuf5EZhiuk0/sONSuXt10OxHNQlVl
P2dYCHwO7wWEWJ7KE41qqXbLwtFeMdLP9pBwN8y6bskAgwFptv/MF+igfTeMRUQIhZZ8QFFk7Eyz
gxV2PO3CSxbhBhptjVmaWPJmGrHmJA7EKU0EOw03srUZPaKbrh7RJGfQ4Vx8B+ieReluYgemkGRC
hYvx4FkZ9QzlM5FD1vQm7m29UzsC4HM9CwYtYbMXpk7hClb0xTKAWCTZa1lxf2ccmafeWpkCpCz3
/3IcqadzQK+siU0/67QJ0TVnnkUGJp+tYc4ub9+Oyb7wCQ62WPJWXVdd8UPgnxEBeHy2mWaq0Wnq
aeAKTIrRSaJjCcYUSdJlnaDCQJDVi7UDMc1PhX6Envuum1a6TcuY5UVAnK3WxudYGRsEjvKQsm3g
wB8cK8XaPy3NN+xX3xhkMCa0O4za30ngfWsR9nNXBHQIarvGHKhz0UuQfNn42U0Ku9c1tggP4Mdm
kdnCkAvQZWkoRtpmxKD4+OCZ3O0leAtYTgNQOQ82W4pgArLzCID/vXXKEDljMRBQ3FU9jV1QQV5C
esM968XFXL0CK8lqmy4Q3ntfqS5fuAf9TWPONmXdPFrxYFNChEVdwsXa5a6/zUoqCmUDR260mwkH
dXjVgKqfEuLkWPLz8j4hG+DQxx7qNNFbwUI4SfAvWkr/dIYKebe+O1CslphAK4VHlCVNiibpHMqh
enOxr6uKleK8VECVvg+BSQlciEdy7Nnpt2X7idfyLUws80T1D2tWtjZR+o5zyT4i2NebUgC2ML0Q
szE4Cws/mM7VdE4j/xUwF8ie6cymdhtk2TahGXEzDQYMbDSwLa5TrCLzRUC9XDxgnTN2CN7TsbMn
aj8NsSxFVlLomm3jkTaDnpYpY8g9/N4QZgubLlcREb2YLUfrbox2x5hDDr1jeHkV3kbefj3VgS3Y
kSp61Hv6SnvVv/NGdhXjYWGmS51tJ6uCaTFIir+pd3c0dkaNG78baISruOboMdV1jOzpXdW8lxB4
NIsBUcLwOT9Ppk6Ex3r+l//RgBTHAAwyuZJbnR7eoXaqVduPX+SqdzYa6M4vwUpbIPEXbsvxbJKC
T9rCaJ4io7AOKZeNDc2aJQsQYs8urpMMyYKxgtdFebEbOo1z36SgAmSdS6di1Y/GzIf1NTUd3VGw
b6gBhlJS5ZFxrBqeXPXG1qc5MFFAN1dMrV6qPzVoAGUW7u0RYUH1NHhqI/wnG1gX+4pFYMLsoPHI
TAzIZNMlzSGT1d8ZecZtkFonqB0chWCdMh2gIRbVmrmWF06GUajMwa4k1msQMIsbJgJ2ezLa/iL4
2WFYui+4yN1VFtXFAwirdWKHQBG4jd0/6YCaA6EVnx07hXivGXci2SOO8OxZqeIQaPKgDfUz/o8n
/KzsFH942H5wRhdLkQq5xlnh4c/mBtLXTR7a72NY1ztfiK3hU/opgngb8gpJHeyUhbn3erJgbmBs
Zdv/gtd/Skk1Y+L1z/UdIOmA4s2/SG5RoiVt3lFhkjQbatr9HZHeH2w75SFU9S4ASS8Bhe9YPe+p
BZ+eElhLcAmBTNHP4phfxKOuzuQnu3KGV+N8tGRub8OGV4tfQSOubPdXrWM9gcCESh/1x0zgqMbU
Si4fHAl8C3eNnwHbQKseu9qkUHL2Po7eWtE+sBgwtmejDSLVQpq6R1TZUg3AF685h9jdh2aLm6Ha
vY9Rf4hOTsC68Q5eYwNu4SXJ1VPTWpc5LBCC/89bi0ZiutMosugwPhng1wblL63U3OipWeyKoCHv
yKHItEyH5NrXmNWSyPP0S5FaH30j3CqE5yRWW21Cs5EBLFNTNasyNEGsWdNDWNvUidHYFNaDPEvb
BsPuGQd6odmuGLC1MZRfXDKvKyFgtDlZ91lJUGA1SYCizABr6rR7MWtRGKil9p6q9V2hfLrbMENT
wAOQv7Wo4IiqjviVjXWi530Y1hYYg2FiTCWGcMktuOK4LFg219rRCvutGofh5lhvUTmdK+aoa9N6
6aUBpYS8cxXlVPIkZOHcVzdHpye6Rp/YJEG9F053p3gaHg3vMcCV6T3xxvzRaLcddrWViIRiUTQc
uTh0VE4vWVnSZrBzqwxFRVB3A4xlwJN0rH0/2wFjI5MGrJOquvo1QZzYo2t1KyowVNi9apAKetNm
+azS2RkvH2mnTQkqXzthJ1tJnEnOcaaoGWzcBhxzKA8Xm9pu9HOu4QX34lMppLsqEip3WvJSR05g
LPfLD9+xaBKRttpxNRywR3XH0em+IBm2mzGLJB+fe1NpAqm4jbaGXYxnh0O9PbCLZ381YpszzFNM
En2YuQ50fnoA1SO8I9HY4qbAzCDG7t5aNr13sZvvW01/LkQnzpx6eZY6mHwi22iOOH3OduGXW3vs
nrx+NgjE9BhzIHabPjuQkPsyRq87ddQKNZgUNSy4rNlteaDkON4pK9g7HdNhZdJkpGfUywSteq5m
NA2F2RR8WL5P2rb3TzKk9Akx49BLNCBCX+a6qpIbG8YP3j+UC6r8B0AAHFEsPdf6TQTTcCFHGK2N
2pLAidV4tDRCHLYews6vgkNtttA/U//ScoRE++FGtdDtJqrqYeaK5lMaFV0BTdIvBDuInXrWJXyd
QjbRjrzZ72keKj194piIyW5VSh9qQUaWLXzFlR+cKa6LLiyvMA0ylbYOrx3SXWIVsowf3E7bQxK7
1qJmBkztZkWaEbv2AHuC36/Qk+kXlEI9BLRChW2t888FFdnrL2ZhXfLYNfe1EDeogsme7lQcZB4K
1UVyDG0AE54J7t+iakCUnNtPuXZy41vN9XkpKm6VJmR7PWvllox1uptly7QyXaSoztmOhmduc7eL
l5MawCiFPB9HUo4yTfUjtAlyfOBUep9IUqLhvpqSx6AfpjUKIN07AUmpHOSUJziizOXO8M8JA8tw
4BDLoTTHzEhXQKrW/zUQSJSGJ8ReAtnxmKyMgrQCPgNJ9mVdaL65pxMl6ykAp2fVMUdMjrZ35o1u
rFy8A2ShAFFGLMhs6SWbDn9vwODhmPrNg0wJjSX5MIN90dPCYxMdXhk6FVwdSdnYOKiY3xBJr1Zp
hHd6mBE3ntKfoF/Em0aYv3teQNB602dhZZ8RqRzLN968P38tCgC79OCx7QdicCnxCJzoL4RIuPnh
s1tvGhwDODZ4/IyIihEYNPsqmrnFzkCDX57vJx2eFiANgOV+/tEEioYDuTI1jl5JYh4mo5iORuLt
Jwb1S9Ygh6iUf5cWRxx9Adk9mVgBaEitKI0WYSMXy3RkW8s+Gl4bEnFOY8OwJXlCDi0u+XOxv/S4
9ZdGbxFg+W3Q8riKIgtPNFBar3ZuzkxTHuMOmpc3jwdVtfO12dRX2XvfAMooBOglAk/dEp4HrRqH
xGEc0uY/OjuAvGTa+wP1cIp9ojKh/9cKDrpmPGOmEQvPpSNr0Jh8VY9dPUuTVQO0JPyTCI+IIiVj
RNNKTw2xUSA4dkO/mhyOaaphMWLk9aVAcUMA5vvTDWqzBn9ji4NeDiPRtfj3nx+u4eUCPQr5oM2D
T9u0qC+C+q2Nr7VLTrW1+27550PHng5wNeP3gjF5UpWJqZ+fuYCcDPJmW5aCw0Yw0lu3qVHzPjgX
PQ4e9odGdeWxjsjgoIgC8bDdQ2xYv00Wd0DyMLoYHrz1pC/T1eSWuzLR5F7Pp3BX6ebOT9u13SIm
xhDWNsh6GzYZ1nVw9IfCMujvicDQFMz3U2B6LKeOvexGTHbeZzqlXyQzwl3Zjmsnc+c5cTb8dyZA
itBVC2jUH1PrcsEWLFu2+WzSH+KeS7rX3pSFp7o0sd6IMnvrqKMDEcw6RJsf8vk3sKpF6bYP2sAS
pdeqB93VLv6LfQVpSyT/H/gc8Q98zj/wOer/T3zO3y9m/ueUyv+K5Pn/rppp/F/VTCBBv/o6zrWH
/0DN5Mv8Tc10/3IsWA+u5ZLsRIFELfybmun8ZViGISFH07tm8h//9N+yvPojWcq/nFmp5PeUhcZq
WP9WzZRg6dAyiTxblrLcv0vNNE3736mZBoUewpCmKR1LCFfyXfxbNbPiO4smRcsgO4idrNNhGVZj
ucvxnKc5SSzNYCM+NlR2j33QHYRVKEJEF6JI5tmlT52pOabgp+nzk++PDxHmD8/HbdF20QH69O/Q
LzawPiR1JPUBG6aJfVS9ugaLOFeJZANkWD8FJAeW1TTGBzPB7WnTqdqgP1Wx86u3dYZiEopm2D9K
JvzM8e+VJ57jqn2TWsN6k+OxbV/TwNlVJzMrqbAPwl98uslKnxjLXPRIco0MUwWuf5yA+BrwakNM
zo4a/RnwSjVJl4Onr3WkDSKv7d41vXRbFtH3QF2VoYXPbupcsS59BS0SZZj2207eR84P2MGJlKlV
3uSvVjv8Ti31rQliz60QV7ba9i4I1EXapEOj3pmOEzD4JYrdInfZ0dUZ1mAYu7g+c0Uvug7eq3+d
wIFaLR63zjV/57n/ws7uyZq811aj2rbxqQF16Zlkpa31cLVSMhBm5qGaMAti1n8VruEsU6xJHHyh
qJjknAgs4umloYvEMVitUY6bBKMbDBGaE1LjtYmB+sHs+5IVwawx5Au1oogJwSpyekwClQArkYlA
rHSzvNG+ZrKZd9NNTW2am2FLUrK/OizwnTxXq6rh/Jzb2aUkErtqswGwVDy7ujgFe3Q6m+CRxjk7
2LZkALOOnGLbuOnadtl9mbnCcM96+4KppYtY1EHbvIPY6XZ8Oou+IGWaGBndU/U999sHwv/uptKz
MzchYQiAqCvZ9y8sZrsNtqBAsb93I/vWZYNYCY8GnLqRL23g2TQloZrWZfjJatc0WDBlBdU+ro9F
zWnypzx+mxI2erSZvVCA1bJYlYwjLjVDj55Ea+yah8KfPtISel1Y/SBl0PbcyDeNsYF9j0cDhTds
4ij3t5zgY9j77M9ucRPcCp1rkcjll9kjnfahdptcfOV/fsmQ32v7ktIBBeCcAgLWZijg4Iaoa2tL
Xcz65dHO8pc6l99htGpUC6FkkYac0Dk7/jiyPeRslqbkDOHnMW2dZ09UMMoc99xwTF/WyPlkAtun
gAFrSdSemIVgc4kjlYcSSq2jOQsp/efRhMYxleMNCseiGVoL4BMY3ITRbNC+OvuUxKRkQpv9sMiP
WOMuLbmAjgoyC0H5hrmwhMHwAUCeNXh8jRNaGfMk2o2xg6wI/GtJXf02sfrXsKCnSeYXd4hWGRFK
dzAZBAJ8gp0z6mcNn/jKANexICPNCpyOtUgg8Lu0zLRkMFeTznfb9SfRxjAYyEgOU74JDG2XWCh/
hjwzQxiED1PadzpuDIIyrXOOrIJeyahckvT4qlu6G7haPPyMw4EykQfPdnkmyqMOmUGV7R0DClET
dqWWJOI2xZ9DXX/j+X5UgZoJI8mvdqDJSDdpqvIuTeU/qSJkCeDtDZ+unxlfbDLu4SKt6Ob7Ng2r
efDa9Jq4FJIMWQacsLPcEyVUNDoyekH6xCdVNGs3lz91VCCeJmc31qDNUhtewdhbyvhqeW5Db3D5
mkIaONRddM+S98T0d6Vb/tZq+7MqgP+n1FcMAfU1sT1sq1wOmCwM7CqCqijiSMU2dIYnfNVo03lA
nyg2rpIOcjRltanG/GPQ2gdVhruxpw/HsFgSEaXal1OQb63ArdcQNsDIssQXgjwOz8zFUOuI1zYU
gQRz5ZbG22WkBiyBdGHgeotWdkXyv3BIjo8BNmfCgNro+6tu3I3YCmv2uWtHd07RpL11VeoeIpTU
RYhcvYRMKdeEA3Kok4ugbZ4r85SnwaPVqd+TV5XrqOcRaVWU5ZCDX1c0luz8qQaBLsGYVIU4O2lz
7uXEew8fnHD8clFMFYUCXtOse8N4iytsxJhdWKlH+4qkKTCMfCPZ8W2teZ2QN9zAoeO0pN0L/9iN
jFj8+TFju92xJhrLjkRHEIHZ8GymLywhFtCn4lkLyz0MxlPNrGhNAKOjTJ6wfqwz4b7K1v5lgVwI
Df/aZPVxYOKX6fhuB9nZVfFrBrVrgUHpZpOIDA1W5O2mK98hSi4zcql0Y9J15PuPRa/uudJWZdX5
u4LYnGdi43D5qG0LM7GeuO+u3d6x7uGUbC9BXu6Tyn3XKkKKgbb1uuljfCC59DOYmyrKp10Waz+Z
hl7tGu0XwsFmmmKihSo7G2m9Zqa+Jb+x89DwXZOfdikPEySXIj+4wJC+KI2wRFOeOzN6dliNataD
Zeg/njdeTN05QjfiHR9ueJbka6dyzkLUDunr3F1MVUiNitw7/pfwu5uH7YHg5WscFI/AUShp2/f1
RJM1CAHvj29fE9vkSwBodwL/3YAZoYreY5sYBbtsEi9hSnkKOejUDL75+qRam/DNxmaFD/ZHyybk
lByhwnSSte2p7wgAUpuJ54L6MU3bkH4J6aRokyU3YYkNBe92rKip4KvB6YYVEaa3oASX08cN6xU7
e3ENlexqYHgpaCm85k2xxNlwIUsqHwqdxD1KbBUmt6qAhLcOuuLQOk25t7U2hbYVfteBHW6oEiS5
3kQPthu9dUH72UVvjR3cciP46ovkaFMDUHgb8lYngD1QRsVr0+HiTmv3KbLpx/rT6fDnlz8VD/wN
Jwuz524cS+/I9ubEAQDzAJCTNQ6qLSQPF+IdP0soP3xqsWgdBfdaUE/FQ7cwbPO5bwzA2P3QXUVd
tBuq6DKItdPeVogFovX30WdtwFDXELLYQ1Np1KTXoQAn3FkrfWTbD67qbNdv3iAd7gFzLmZBkqwI
gxG35ZYppmEjWT6NOmLKdOiapt6lY33NO/cWWMcqK8NNBy8msNv3KC7fo5IFKDn55RABqUxafLQ2
noXH1HerdeauhpKFjh0OdzVNK69kHzvG7RmO6Q+ElGX67sq6+yMCYFYf5GGYt9+lPlLzyTqOoGh/
BGzlrlKJXZXdLrL54HE4hEh9/vNLCaKJLVj2UrbN1WM/7FUUEcoCQLtVPvZpeeNz+zGCnciDYJ24
4tuwMGjEQUhkaKQjyn9HKHzgrEiEpSQs6NV0W7st0kpNz5GK7JegLL7sLP3ptXmVZ1IiEDW0WnV4
oqesxO5E5zmZz18l+sZF5ahHVi5X2aTqPfluuc2jO0k7hoHkOpQD74TM2usIcxWYuUVjwlRmDYoo
MVwEEeQmERDqkMdLc6TRoae9SCvvvmueBs2n1opIkG7AaQccEffDt5/ZoCDLrFiM3W32rN+TVycz
PkRSXNOejBBQuPvYvUfK3BX58JqHzsck892UpzDCi5s0ChgybkQbJl0gVNjAciAHq6VA1iSmGdJE
ONpdTJIhvsxNSid5a7i/DXQRjvSUKAPJm+TJstq31ol/FOeqWAEPzjUa1ELpvsaxsc1FdAvb56n0
Nq1b3jD1uStisfqmDLlwuZ/YfhNPKcJKW+kWr8va9461gBmDp4Ireej7LYG2hj0pUldLW1Ng442b
dBB9iAXbEfCy3jhzgwU3BNfyYkjRu9R8jBSy9paVodiCNhwf4P9zhi0eIOs8WKzdu2T6xUewbMOR
d6tGvqKZsvohAIWudcm1nw/ZvtyFrARBLkXfbOkxf4y6RmAu7JfQI83cV3wQNWRp+6mdW9x0mpss
P3Ke5v9Cjy/wxCdEU6TymmOS60RfVI8mc/9ocqzGlVn6M60QR1DBhhTHU7hp9axc9o6+cRz8Gl5i
RgtKKvGXU3REUH1Dz9fW8LBrxdO9nPf2kUGQpZYaMVmBP2qweXUOJGr3RfbbHtVPraePzBd3TIdQ
bHvKqrysgQfWsv02hCR6Uvbg49vypZrIxxlkgEVjfZdwN6fAQ8IYt5EA/ogro+gC/wBlDTHcolvc
ttFXS+PUF3B0/XqX0VY3JM5NzuwDGx7D6DbOZVL2joMXj2Gh7+qyydaaSG4yI/3vWPa9ThQHh6Gb
W3Kokpjwm5MyKyhzHjpxsfzwKR+7hAY3L4DBO4AK78LNEA1QSvgbo/RDoJQ+NB2iZJqOJi1MIyUs
udsehRI53V8KTk7U77MKPAPvDRrQlPvi6N5JV7X2RFCoWjkk7P1Uy1n26++4WOp111b9OqV7xyEK
mCEm3CJZvBFPslFWa+vsWmJnBsOZfb09eyA4YEAdBDFdDrSAVhOhWNPXAZfbQAcYKelZMEK1lErb
6SIESqP5Z+Bl/sXJOLqE3gtaLNY2vtzk4uGl045uYZw2Ta6TZxxYTIPdC3VZH+KW0PDMu8YamFxy
TogrZcwNyx7nA525xipSDB0koRywTi29kYqeUEp+kqPH6XYsCwvrLhjUeKj3ve6kpyalHB6g5a9i
7N9hOt1LY2YT/YYsSldOjGG0BDeipqI+cvw5+hUqQ1fXB9GyutGeZde8aNCBuBbHvaw4jw8la/K8
y91NZqYnB8wxxD+uHit+VEL/LP0CIRZHjoL0sYIVmK8AKDyBUxshXwc9rjEtguIXeHNAuXeHtda1
+sYvcjxM9Fva9WOjF6iLIBVLR2vOltauI4MoqZE+AW9CrhMSXkfEVNl1+a3HDsV91lM0T0jVB1p/
RJLyN7okU2wrnibYd8RSAepgyqSitGg5MlLfEOKILraNjibXegYB0JQiCBoYi5mFMDvh4q3PJUFI
LqS5fVDOeozw7CRxPR3McH5A03yot/WLP6QQr8roDLjmUTW9OsKXeWpAZDKNEosMBWXeza3Jo6Pw
jC82PHMU9SVvAYROeTlQm8LRLANPBqWBztcoOYw43PmpAFO7gs/DrA/2KA9Onb71bvlTos77In/O
pXPtDK2FNqBz/KeNgsgqSdXW0/unxpychyKNGQty6+D0yZtemo+1Fu0SPE2KqhPQRLDLJyr9KE2j
7cTGgJJ48Qs9ruc2/pU2wbXsImpSe0jZgw2bWjNRFAdTroHfxNDJOSjN9MEdXObnpk3e3c53j6Kl
iMefRkpMawdiZIIXQMx1xQA7YcYEK19Gz4VhXvUKA7bBG2uysk1Q0GZm0FHXwhdiwbbxJNezkvVP
SlKAd1STrFpPfNpTGu8h4SE0SS5zvtbaN7Wa5JvyN0kTYYbtAI1rydXMOEzl7XvR24cEsGnOqRZK
cfVjCHKOhM/fZOkdBnS9rlOneqf7AyWoNUr4uioU4dWgKM6jz3Q2BC0E0/HS1xmdvUyduMmfM1fw
ft4nbnex5r/Jo/Q7JduDPuYX9Bq7wUAoGCOEKM1z0FcfmRHfu+7JxCrLAoktUpVlD3VzyiQE7KFO
qktpVb/LxEuOuAHvheRDUJO5NdDbu6meE4/w7cdBik3nOxh2BUWfE46AXaRKDs3TdAxt4mfCWZjT
QMZeq591t+S5Sk+T4wWQTtVXkaU0geCq7AwMzFKDieMivwFR83P7CpDis0j6ByvPGc7HZ58MPed2
in73HLfPYdBeVfBY0ljTWOmZjNZ7ZT231rjvBv/DZJPUNCYEdSUNGCf0AOIcrprykgpq/fJ96muf
+M0uvd0UOyANt5iXGVmIOuaSGB6HINCPNP/2JGbTX63h3GDScgvx8tftFrotr3CCvmfdcA7CCQ5O
WTwOmf4QN3wYuY4phXmpMnFbRYL712TZxug4R5UqubFjlwL2+lPWYkPgEu6IeS0btmW6sh+ochUB
DLXYeMQgHW0nGZDNHJ5ykVfnmlaXBYCPAA4NZiaHGIXwWCmmoTsHbaFLNK+NRoJWpL8KMojb2CeP
Klx3AP3orC069PgR2pYTTV4Vcj14rTrSRAA4pvTk0g31YVtXcy1ZmlKB2OUX4ILRPid/t9BazdnR
QJ0frNp+yWsqYg07e4tyuXetbCWoJF3qvwY9o2ZqhJOSTvaj5lDUXq1EP3WrOAMirhXiJQqnR7+n
pE+vY962gF5lzrMb5TybCzgY+ADsxe3KSfovy66oDLe0Y9Tx79ibib0Kjb6+1t3gXcheztDL/jOJ
hpekYs/QYHPEoeHDciFZiMn+5E72VyDbrdd7mwkO0DrARITFYy04WPaZOoZGSUFUd/Dr5qim6qsR
KWUA9MWdwQlHsz35PBoPeggMUWvlV+rLFsh6cIyBdh87YqmJO2y5MMg+5sQTpDM1a8zxnzqAOTix
wl1U+ThXaDcLfdQE3WS0QUYNMz5bFTaeIHiBkPSV8VGlvARHEbrbJrPjjROHFIGAaNgxHngwfwuW
3pUB/ka7pnn8Dr/iQ+sNtmviPECVWkz94NDqRmmTRtNgWkfuWm84UvcWPUrxVNwcLbh3hNd5uDoL
rhvQvMMB2+TjlJFYhxkI/mXdWZqzMb2SRw++QVM/dU7ynFbOUxaEnzmg8CXOCF6jhvGqQn5qyxVP
do+rZIz0Z99y9thv/V0g87UQ5gWQyRObnXucG/BpOkwpdQG+BTKp1JKjtg1i98HDq2hJh3JCC/MI
u8y0CjomsCY4/kMA+/kTCvzPxfnQh/7Hn+Ti3zKDfwv8zaHE//lPf+J8/5HuxZ/+V93LRp0yWG/o
NpVKuv6vupf9l6MLS0d3khRjzdrW/5K9zL+UZKXp2qZO7o8/+b9lL/mXJcBfKpxU/GHT/vtkL968
/0720lGYTO4uWxjKFHzp/1P2mikJcGgaYMRaOKPQBDCQMH7SS4MzPojAYcVqwdg6Yfdgz8NAM48F
fO93cx4UIie7iXiiipCBjNM0GYtC7UZC8ZdQdIeoMoCt1e6tgtirqmbXMZEETCb4bngNSqABkdQv
rlf4hzgGhJGFRFqmLbVkjwVzTm38M3tnthw3sl7rJ0IH5uG2UHMVyeIgkdINQhQpzEACiSlx52fy
Izj8Xv6Se/v47HMcYfveN4xWh1rdTaIS+a9/rW8BateDT8cENDMJAa6kAlQPR4kek9irYZTUo9PS
1lpiR9Ow2ke/Nz4r508FWwff7MRaQQ9gOD3Ji+uhTOjxrGNOs5jXSua2XA9wFuH4XZu82hVvAbyl
tGox7UEgp4ZKtzzpQXAkcrF1yeICMyMPyLD49SVkfjQiKmwpfuU7OT15TJg0mh5cPXLqvxj0EIqJ
7KkrRxgnMF1015dPeGVW5E9UrVk6bvXhs/NC4HKPC1NuOlcPOVPvqMdfoQfhSY/EDrPxzIxscUp0
zM1G299GZmilh+lGMfqW6wIXoE0qLFtsTCiW3Vh6DAdkw+VU5rzFlkOzgmRM9dA+ML2vBkI1rS8D
BnZnPnQUym1MQfsWMJaL51EDEdmAB+n4afcugSRfpkSoAof7P15DHpLuxURLKMbn1q9eKhSGAqVB
aMmBWwWgLFSICTXCR5WIhHdVVY591tdkxbtkTol/ImNkWs8IOYWpAwDywNDC8AbUTGj9A/UJ3zmS
CAiPC1l8XN+pfDFKPOSIJ+ni/mT985ojqizTjwyJhQcDRAKii4/4Ur5KrcQs8N21MoO7l/QFYo0/
1Duvz65GjvF4qIoXsGcMzsN3getRGRbe6aimjBUFCNZbHCAJGSNLl5bwmOPwvhV6MWr7p4iXebwO
Rf3QwfAqvrdaZ6q14kS5K3waLULRcH3fZPKX8txHpXWqEcEq18pV58EmdDu4N77RfqbIWwEyV/Ol
dyF8ja1g+aC1MFurYpQ63eCB/CiQy2atm1FW+J0WiI9VK2rwgC0EtjZtX+B59XVfxKTm+E573Ukg
yUVIc0JrdJaW7L6+EDxhg6K1vEqreoHW9zKt9FVIfkAlx32lWadKS4GsNBDhtEZI+cfCtrZUn+DK
7mxYFiepTNrrlu+z1hi5FVVac/S0+lhqHXLWimSr+JbliJQ5YmWKaElQ7dZpFXPIr65tvCTj+DBr
lbNdz/kS3Bdm9CK0CuprOVTroqsOyDoGlEYyPzhA/TeZVf0dTmF2Rv6W/vD9KtqHUuutfQiKCOz3
JX8ftB7roW+tCLSFVmpXrdlaWr11o6ndE0R1n3VdIUpke1bZ+DN1m184QH/6iMCRVoNtZOFM68NS
K8UlkvGitWNXq8g+cnKrq4PZmv/9S65V5wr5WWodukWQnhCmqYe9ZgjV8F8nUV0a5GuJjE3NRG/N
735XUytU3SwnCvjMpsU+GKoPnmwE1tTumHW6szGzJdtNbfNSauW8JZiglfQOSb0wmyruPS7/tRLf
iuwdZO7BZTMbZtUfnBYrCot/AchMzkP26B3FN3YwLzSD/onG6BO3x3Or8I2X5YvLXq40XCSx+tOV
3s3x2mcrGIgcpRihZ7asBGyDiY6nEMud5ExS7XPfQCwM5ujnTNR7NJ8S+ItL+wGn2r8J0BCxl6Cl
Lm7Pi2Ls7+vyNSjoxcgs80cWMTo6HFUMlMFrP4EzGs3lMYvmF2OSD0XXf0M2ASTr35rAfKmAy7TG
fJ3X8m7xqTdauNlntCGt91kXrE9BZ14a9i3Hng8W7b3t3koHLr56kVq229JNe/CufX1IQdWw6niF
s8UwYsK5WMfp3qmTJSaN/uJkeGd7+bM4DDWHB/7xnCxiduuy9QJ645X9I8J5l0Q3tKVfluXus5TF
ex384NLPYZP1FyrzwOAtVOCwiDbX44AIzIDIslqIDwUB+S5IETI8AuCyG0+1dWcLEo9gYyS7aXKi
HjXBg3quQxjPFepkz8qWxPDqEXWJ9nbudWiuiE5rNG7bjnzJnAfEdtLoW1cAeivFeLTtMTzW/tWr
6EeOEuhmGCHPAVJW2gzlXnTTxfEyC/e0BXyiINQ4tWJGhctB2qccgIbJAoRadoKx4azOkSXuhgSJ
YimgNntvVcPlPA8WawO/8N0e8g8CXoqUIXYIF8UxmLu96i0MLzLbjQFnqwXukpc7K95wEg+Z6v/4
krjIwh6ft/q7N5taUDXyHflk1sCqtE4Scyzg5ZXXikEnCgB/rBz7Gk99bJXjuyLkuOmwR2S5/di7
vO8oU6Uvc0SAbO/wvj5kPXvwSLwsSYRaU7in2lDDpg3HjO0Lr525o9akLKuNW/A98a3+ULM5H+n3
fBrJJu9HcJZxxrK0rqq32udAGPTA9CZGjrsseE8MunHD7sOXNgEsaggnND+ONOtgCeOutuglanHB
kEHlP5LR+eJVi7GfZ+cqSu2HsVog+fj+be8uaak399zs7I7lfYeDnHN3gAWc1gcUxXxLbeCwDY2h
i10SJ/tZQqeLUJOH3njtaaiPjBEBKG8+l8Vtd2PzO3HcRycsaCFyR1DkcIc8h0IZk9o6YO74n307
4uVmNQdrgZ7C8pW7oTqElFxjPwp2QnS3ul7FReIKMVTwa8jw6/iEIGOXkOsqRH79+gJvn5JuW/39
l4HRnNNwSnhkdPJ64OgxRP4aDIqbEDBMJJzSv4SsEpuqTW6rWqIb1OPo5kCHArXU3QV25qKk62aF
VVNzyyA8T0a1wDgt9qh12cn991ZyF537MpgmtGfbD5iNLPUcZKbB71+eeO/TTByFbFmc6L7Ih6uy
+s8wTOsjWD15n0XE7xPmwns8LOG+YOdLgmYnzAEYc2VW9R2UeEbFKbBjs/bMM4QEunwXl3uzCECZ
YfcKw9W+VFUE0Vh/6QYuVH2awSjjHfoVJjHc3j375TCfQdpJV8fpkl06OOvVdutHgXfJ4vnAYU4X
1JpbO5kv4gTN8agy2R8FDTFsSfz6MDh1dhoT41XQycIl2Pf2NhHRB1fhvR4nLrx+Pb5Nieed5oIS
raBfj25AOm2Y3INwyncTvzd/upfsfeKiuR3cqNmOjnmQ7ex+Co7+5FzsujmQp6LKUMNr2iGpoZKp
YOusYtwtMycmvxUbVL4QBwe4pMjj8P70OOgb3+baZP2wHFY07JnIS8/89Nyl3fShfE4rjDxTUnuU
eHm8pN2WF0kfbVT4NjoQ/gy7f0xKX2yjUP5kPfppEseJa4kDqSgtCqj745qDg+p4pVnmx2zZr04N
fC+yiNuaSc8qT53IcuI2KQI/dlr+z6URDEBciUaE5oKhf83jrFvJ8gLaSBIiAmohVxQ5xv3aLFfT
gGpgLDZVzKxoSCGyqJfe2Zx4jbQJb41psmgMmtFp3mfh2Ftjzh7EkH9TM5yCybz2PkcV0BFS3JST
Vznpudzmn6Nfjsz7yha/7uLJJIRGGTGrVNl8iqRS/Cz7bMsQcpZtB8IawLpKFeoHbVHUpbILVnSb
8eEx1NjG9ui+mi03Ijf46F3/1cmLX05HWmSyX6M5160+COl4JvQN91fUi4eSew8JV2rCgAWDWwh2
NLLeWJ9VmyUlUlxHzj7KDDQVnWWEnkWRikcNI23fcV8ieucDlrFlITdX8Nuzmb9PM8O6QSY+QVZ8
nmi5iZMlarZOuU47FEdnDwsSRGnOlBBwxK4JU5hDkGMyPlKDEqpA/+FWvZyHtD3jicLi4gGRFoFx
dNzpytWMQBxURSvKZgKS1N0lvKinhWUjrC2yQFa1y+u3xlAEn/3olbJnyhhLsFrWxLyln4CU8iFE
sPpPVgAy+PrTSG75upZoIt24sdho5WJIdp18ygJaMpqonfdBP8WrkgsXZuNGlPF5oGI1pjRyS6xF
XJBuho0geblnd1lU8hA0vvg2eXeFmrlqyr47Ayiif4ebRMZOHNo+9alo4OcAjt0VXOTHrOrwtLC4
2AjOFWUb9n1GAOfWpoDTVupxo2r9HtYeej5WznI/U0THeqBYdgKzJNWpS35GH8TLOfEtVmTUt7Lu
T1M9zScIGd2GKzcYEtSpXZBSsX1A3FxZrzgaAW5Ej3b4PWNpeswBNkTOKrm3NecqBaMBqKw9TJK4
pepDi/Cbn+0r/CInmNgHqdGKqAFkaFnRHxmOyGVkPp0Z1pxbMXVJNzJ24HqVf/t/DsWv4zHEKRq3
ncUhNwl1ATQUxX0/Q2MTqbp8fbH7ACZKJ7sN+z1uFuSG5L21rMSn8gw0RAhz0MG58/VlklV64W16
YII2r1/17j5bej7EwfHrb9lWZB3r0b2zipbgSmNCQltSBet/bDsirBDRKCWH1cVwCgDRP2sc9/Xr
C9eV7tIBze8SMyJWyBcaBWBIuG+i0hWjY1ifpBYUG6Bhj14Z7rlzsyMrVBu3WAoehVPIRzovakx7
rts5d5WNQylcl/TKcvHZlDteJfXbFEbRJS1mOAcpivhQec9m1VePcFW3lf5VvrKSC0mjHlIDhsxq
Cuecd+t4IQSOcNoNByR/eZfPmbyjY33mbsYmH5mHPa2dXbFu+Xdi6pDcib0CA4rYO07vq07ELlZF
mXda3o9faVmdmwVscrZ9krQZ74C7nEunr7L50BC3FTm5214ncG2iuInO5LY6nRtgF9Zp3YDYLhV+
v9TcsvqWv+doCs6gcDrubv3e1Jlfl/Av8bSUOgXywL1NMricyAg3hIX90N8VKY/R6twvJYt8QsWp
QzVa+D3Mflf+pYV3U4/DqTDVCyP7z4xYMq9FkOEElSOis+uOCs5+NxNjDnSemWjnbtIJ55GoMxvo
x2BuAC0R796xwKrpNaHHMSgotyYqHenMdIjZZzMN6TuIa65IOlnt8kk/yBKdBJMf4c3qyKzyUNf2
b6DvSQMLgWH6nNmOesqd8tRjzTtG2so39+RH+aioLPxcnJK0t6I4pWCm3sxVCwhuqDqoJvMSly/B
kFxtTMl8lpMLMfdfIXHyr7O4JWAO4+XEvLs1VhZ/FhF0moEOi86kS51Ot61dSFjd0g7OVefXHZ1k
x5T2cybaThvLPA1PySKfq4EsFgDeTlTPRcpbR5nmdyfk4QficYdNUH+28Tz35OhLAvU1wXo2B+Jm
Cg/e7RR8k1mNV2Ud793yahHKTxGxYm79r6HO69cKPL1O8Lf9rtOJ/lAMzdZYMJ1Xk3Otde5/AQCQ
qAePOmMKkK8leIAcTICneQGLDQG9z36VIQHTzkLP8k0WdEAGOHyfqNqCvqX5A54mEeQgCQbNJnA1
pSCnSgu5febESGAYmOsTVCT7Ltd0gwHMga15Bx7gA54QVpegEBRIBABR4sHSlASpeQltxhwFMSaI
tWY0SU4mdEfOTE1ayDRzAZzOyGZxpHeLqowa/y0//Ff2sRq0j5A5EKKlK5y9ITgHBdbh6xetJj2w
vv0TaPYDw8OD0jSIQoYTpkYIERJUBIHCAo7Qup2hDgTAJLxBgMOem5gWYeQ92mTATpiaPxH02aMR
dfSnTSiKRO7g3hRBtccpuOdtlB+HENuQueBojuq8Pfe9R0iSQ24703S1MRsSD/idhOZiRJqQMYLK
aDUzIwGegWF5uSC10NGFnbE/0PbCJU/zNhQHMQM3/1p6uBMqBfm3HlnZULpUJc9AD77L4mUdkdqa
koipa83l0UnNcG9M+XPJiesHFJ0WxCtOi481kIa15GCPpYUE2sR96LJYL3y2JeI3nPXikvfO/WpQ
EMZmjC1VaeL0HW5o2DKuZPndqJ0fSx7dsppPAEWuGD7KoNhlK2FIrOnJDoZFsw/F74HqH7t8Vqqo
d+sU/gLjVnOj4bICNOzid7xhO8HoWC38sG2Wf3HtMvPi81DkI35l2JaxwnJ0SSe6S3qKHa1JJzm7
N2ulJ2DCGsEi9mGyzF3ue7fVKiL67aoTKt9maKO7eUkfU6uixckzgVgMd1MkIUggYNjew2ja1I0n
gcdnoD1J6pPuA1afnlVdM8d+/98tz39/y+NF/zW08V//6V/++WP9z1iNX//037Y8tvkXWRx2MqHD
VPq3Zc7f003hX2YId9F08VKZLr/hP9Y89l9OxKIniEwK4pnj+Y/5d1aj+Rc/UNcP2P543On/h+km
x2Rj9A+sRttksuYZJTLF0gj/1j+ueco8zKAG0XBaYRnSzVI0XYMo4wJCRBd61FpiyUv8CwrnvAP0
m5Of0RTv0Tm1gx1iBlH3jdc/Df3axUn43HXFO/W+1l5YmcOuMqEg/bXCM2E7GR1rOaFcr6XdOoK5
uJclQKBlMJ8C4w7s1oNp1z9TObe8v0xczPWlLuU1pTfSicQ9BMB92Prfc2qoNhbr4M38J039GALd
US0z7/WJl3H9npsdjH0j+5Ym9XPWUenZp/1jBYtttxoP60LM12dDW/ry91KSHEhd7McrvNw1N0v4
/U6Mukh7Orwe7h3NZ5vl4aFxnlMh+E7Usw17TD41DRQD27EOYpizmGqtknoBhEfJTGNlrnguk0Fu
aXNHY5+9W2ijdxnV/EQ24ndhAzw0RVJu87l7GLvVhz1Q3Idjp4tgy7eeYEW6igVwVaPiFI8mxSs9
bVIln38MVbVlUqulitcamYIqSo2pz6iiS8Jz2VrhWRwLDw8SGtAh0vRsTuTyVC3NLTPhA3idKvYC
AKW7yt9uS25tjLzPxfBvK0yZ2MjUrrNGdycrNwbcSZfjUtHlNgx7M8kMhqwShJbpG5cgBMKR5RNt
ki24aWegv2uU7cEHD7et6gIy7nBhnQB4rMwQRfrYWSFq+iJ0Y7pgg7OSVJjYuO2byQk2Aq/9JqJe
jDpQugYzQiKxx3keu9mIYURt/YrI3cz/x7kx/WfaXLQ5roId3jl6a0ZJEf/MruhIi3Ust8Jg+Sbc
ETMcjWqiqopNEMG3idLuZHk5F0c2DsZoYhTBlR17k0Pyw59+IZj227mnG28ux0MIoZwXMuQ8kf4G
aeBeAHGwrwr1BRwzXO2omisd799mta4ysZ2tj7C/gWU1ZEF/EDOTmZlQJjUsBDBCu7zVxp+vrJhX
Dm4MzGXZLek2rQxvt2D8hY9lXKMI31pde2BSKqa2uf3R2vR/+XrH1aO6oZn0Rgk7PpxfUXo+bRjo
AdMD6g1pvRq7FD9le88GhwHPpPCaTsd17w+24vXz0sz0SoAJAWaHvQYC4A87sWm1nAOMiefW6ox9
r4lcqyzAdTlWHDh1QWuvKbYyQLGtbIPhJGdAA68XT3O1D4S64fR9wmVDAXPLd3KC4xGX4TeyBbAS
27bdh0xqCCf5hXwZ36QoLY7pyI2RUOi8Cdvs0Z6iZmPRsdoDI1a9B7WdDmGb9jcgmN5TAOjxkPAx
swbuZNhZ0VC5fsaDt362Pv2mTvLNMqLifi5GRCTqCRhv+KGbFfAue23co+oichCpwQWMGk56RfHm
sPOBnMGzTDtipbhJ8BFJdU+niv0K7g810QIM5rZDX+UX/cFx+2G3yjHYgVGuY5j0Iu6wOqWr22+5
CPVx6pjtdZUPM309Dxac8nmVTB5WuMlHlHXpA/0v0eIFFUJxM1LGCmhsS14IK6k9Y0nikw4Vrdsn
wC2AvaF95valzOln69vn1eWTMDsg64Vb9C8qcTkx3YtfwbJTwMpwQNpsXMyHOoB6havMOLQpRQjd
+lAWpR1XbRNDLmEXyb9v6rs7CjJpSvJQpaJydjnnn+oO4DcmxQib4HCfjFTDpHO9B1v96XaKPCa7
PwbXoObiK9R3QC/YS0Ha3ZDmdrIpSC4wr10C/q/Bto1nB8Zr0w1YWVTH0tdmMMiAnNsWwTjTYAVF
+AwYcKXwFo0pe5eE47Dx9549giMn+QhFZGOuUF0w2WIXlxkVLTTa8ZAgXM0YgZJ0fnKH+UQM0NsP
DmZmKLExfbyQaT0HM61R/A7c5XHNwJtWgMHjznuy02Cf2AKeBFf4yrfArQeg8yMTzaf8lg4GT/GQ
PLlOxXqwfDQEi1hqI44y4EzKeg5dQMekRJ1dPuuuSul2iJRGuS0Tx6boHf6w59ozcUg7iwffwkad
1JjQ+iX26CelWQhoCnOXAsnVQiELc5KY/K0ezSbmvwRZDs6vCyY9Ljvr2+yCfh+pINvIhdeAZrgu
xqt0uqORTriVea5i4DUpxXPmt5YOpXgCzXxYfaTZsqE+c2gA+ufYMvxOxmzhqK5uXGK7cxVXJtFH
e5SxoqXDjeb0OCX8hDCLAQOconZDKGDaldOrNEyWveH3sVbUaVeQPNk63zwe9e1kYA22QaGbAqYS
IRpeqM34Q45o3CJT7dlN3a3yEofRm26nZOadVfHW6EGImYLupax6LNOQHxv1K3PX/OgWCvTcRaKW
+YDm2VJ5Hkazbv09eBAiM/wpEAlp9Zmq5tpa3oF4IIk9rjKNqEYqGapum1ispO05U2eDzbpgDjjR
gzfthupFhsUfMudi66XJjcJxreFW4YaaY/ymjve+GnZ6sAZV74bUA5KSlzm6SPSLQBu0Q2Ga+4K5
v9LVLD7NZMYiL/zgkarq4RjRxhHmDgAUhx7ZTK0xTULOLuxTkg30moQJpyqsErYaLlYX25hSEj+Q
BjuLVmmCPqR11E4EJf29+Ogsv3sZ/PmN90N9XbEUlJTP8eCXD3PAGWISR8fBnp6JsVDXNRMLlcRs
R3rQOYdGzc3dN2xXuEcErNcxZTghG2ootRsyU5PlQI/J71Q7utT8rc2WZMpbuVrBiTgIBMS8KFgq
F5s8ovCjDjLnOAWFxU84/5PUlA5V6SFrT0nxG14oEOsq63aeKt+9XpdbZtS8TyVjGGPsyMTeH0bM
pUSksQCUyKRLmp+7rDoPUvwK3BnCk61rmcpPG4LTIcWXf0/wj4xwt6mxvgkOUH/k3J0GYDVpLkH+
4ABhOP/kG9HO9rqRuNY3reJskdmHI2cUsWahlZMfiW+u+9mgp8zJuvJcyYygs8OglU1jtYc6Q0rc
914biwe1IYvf6lB+ptP5Y/enNrKzkRLbL8nvZ6m6sfcnXceHgywgIf/MGtw7T96HfRaecq5A564n
MNyvjPhU56L0odlhMuqOa0jHALnbgxK8yKraROGP/LiTyXnIcl1pGL7Xwr53wPs4afqrWnngIB99
VAuzL82s9K37L3ZgS95aYmcDzMWOyNMHzik2ynqXAlXbzAONn7MYz2tCcikdwERNeb8vHerOB/mN
LNAboPM3dEVil040k/hgx7i0PPQFUmhfcEiye7E2G3vE4ziz0tgtzXDPhpYWFJcszQSga+q5OlUL
ptsFkPBQhtCuGwikRLa33oKTQ9LMY3SICoQ86LQJLP0IBY8iZO++eAtXwjDZO41ukyRztckxzRCo
0Nnl6ewX3c39ysBUKGFBKQ/paPV7i7F+M9FWlVPNzkitXicrrQ6+fPFU8TvEME0Qg56PbGIl0NZ0
IXmNCWY5sJ7LrvbOVJ8dZr88FQXnhUEmJc/Keju5rbXhIN8Lh8JFQpWYoqD8YUD+Djn7YjbLGSXy
hZRSHVPZgcU0ZYkmK2zJdkU3+KpOHHx9HPXtcELYuNaNaccYh+E3BQP5xLzbtkiB3rx+jrRGbOFK
OwjmlFbOEUm4cShid9SEwrbYJbL7XRUt+v2a4VExSRIl3kMScJORStK91LAj6iSnrtTVJqg2W7bU
XMZrYPCluY1cx77arXlnuwbyUHW2yNhRlOX54Lec1z5fMLdy3SPdT+yljLpt6BX1dhwIfciln2PT
Ae4ciVkTmq4dwqByxXzjaEInKg6my+14KaGDZ2H+LlX1PqVQ8is7f6fN+t4aS3tH+VBqj86mc/F1
UKK4TYjTQIxjrT8vFvR7Zy/d+ZdTdBKQdfeqCI1ybCUbWofqrTIxXUU+11robVyw2HBt8cH7/GpX
UrACc0v7A3xea5ig7JXgn5P/Ka2c/ZMDRKt/GG2AWmYNFSud3wDwLZskWE59Hr7NoTXFove+0ay8
HeYAhoPn33cw5zk7VHcQRkcXHi03uTkCuU006CywjoVlm9sJGsZWBN3L1Bn+vmOduTRpfrWwkqPz
MIpIqINqLH4a8AGPkZ29DvVEwIJcBYb69ez4CTEIaindongcJsXmuGYfkqbFE4VE9PJQ23tAIH52
yiSA5NmgkCb5T9vnsg8xawU24vDeH9Lt0E/GLoKTMHL4r1Hqb70O6Ws1qRKamNAmsNDbZIEmAoMs
w6tmUMGgmgdFaNvCfEgBJ08rndAc2fq56tgxmiWxKsPGNl8jOTPa0Q5EN99yLDkXN16dzvc0TWny
gWk28OocUGOFp8hXJMeJwB22Pe9KKS6qaEdU0wPI4AbvY+he7YjruCPIMUgTTAbb1HDTFs2O9PgB
f9T9kr4ZIUx8UpvdLi/Ry9ntE8bK/0i49EePqA82nPG4ju244yyjG9Kxxm2NOLwdg+jZJ79kk5iJ
2xb/gluQ8RHm8t1YJp45kxsiHXYDPssplDRF49vHcbITdBHGEks3tjk/Dgtl75X7vcqjZB8Hlvqg
NbvgvkzpQQmBO8zM75AlrEsGTvosrLLZyBn4XDip9VAXankwaWBlzrf2RP/xnI7Jj4nCxV1XJGnc
2ttWQjvFtdO7P8IkG7eIzTiGJg+ho/zTqfqWKQjzywAvJXIB3ebs+VEZIigCfGsp4O0vU+gaB8Yy
bA4El/ciSt4IQj2lkS51Hky8R/yw0q4mqCMMBt9EPjgGNxWZkfkREOo4Y0Wc6ehqKMRbUqrHtZgX
pJO13Anyhps8DOkyCtByhnR6LqbhlYzWaxlKrg+k+uJsbI3Y/8n/l7mFGR1QckGlHJRNF3TzNg2Y
5yafeXPkDuuUHylpXza3Mxe5wP4pGc8JGIJE7xLYbHBCSORQYxxoaEQjyPOWOGIM/SBV/qnHVEAE
zWJnayXprlbGNmskiaVn7NGfQfIHB2zDk0pbF/L0N19Qp9nSj7sGCzNiIFkTyvslWdbDQIFiKRSf
b5t7auCdTHvk/eBmz6mDqZi275vhzViadVZgngUPeTls2wQUY2+S6HL9xxREy3l96JeuZ607PA5o
2gOgmKWNsmPmQ4rEDYzk/3te8zdVWeMZ+d9CjiNMoWipM+QSo7twy6cxWNYSOw+U5XOdYO+Y8B9f
KBhng1jwoa2S9MH1Kd8DlhLEKYgKPtA2hg2BKcwsuweX5M9ekmUjFgq5VtCemUxTuQlWEa9L8S0H
tkfFSOofRns4Q/T8XEkigEw/JYkd/siNSxK+tNxvASrKASeSwptlLrvQCwbcF/0mc8R8cExml+/+
qsVobOB750NkU3oX6GeqmcZD2txPiZns+4hxPU8QGiRVTosz9DtuVvwonZAepuibP+JZEip5Rkqh
NjG04LrTAnySkoV2BsiDDi2r20B5ZheSYv0aGvUZTSMw2OC+LrrlFi0dOgRv17PdBt5NCOlfVx0P
BsVU9E3/mHnM5EZarUfseWF2YeWW3gOpZ51XKQ6YSRyWUN2lrfl7HZwj9UoYZ9I6oHxtRcEZowe5
/p4HyWo3CN9boOjk0vlUFJQJOPp1KRn0U3Qfyj8prCKuOxaOCfuYrFBZgY4o1yPVNfQtMUWMUQqf
vGtoIp+d4GpP/mlIRnYR2UvUuJzgPtoUIj5/CIdqMqL+C9dLthAegmOHHZ9eyNB+NGbn7Boz09bS
fQz+dO+G2IgD48lyQuSieTrxKm3JI7XxuLK2UgGt5Q3PTuyP+RE0CbNuepofI7nn5JxW6lvbV7Ns
gZyvoqEVkyaSkB7z1pXPUYgTtkjbNfaD8ke0mOZRDMx2iRgPPD4Zo0YbxCzYT6U0fs19pg6m4IHj
u8ESKkgefTfAFloUNOXMw3lwQ0ywqsMzDFVFofsF7csEk5LauSnaRNH0RG7xyXBB/5bd8LtAxor5
7YTkwRN5tf/sEbwy2FU1xrzGmTT+IEbMyBs4TcT6RnIrQu5y5h0Os5IPTNAY11I0D2k1mtsVfHLs
sydnxWhZaah/DFykFPT1/92Q/Pc3JL7eJPwXOZjX/LMq6bRixfafNlrxJ/yfLIxlWYEJA473ALIE
jLW/b0k8QG9BZMOGc4mTWGb0H1sS5y/WIL4TsjvhDeE5/1cYxvqL9IxJCMb3Pc8OHPd/woAjQ2/+
f1sSJzRdm17DyGVlQ7jmHxhwQabcoqqUHRsoJV2vspNa6zMUVuJoQ/vmEgvcEMi/pNRua/vYiFLE
2dss+3qCTy2bi92ViIStJc4M1Ly/E47HOfd+wab3tl7FJNiL/ma33E0dJ4ux6xMMNfCguap69ORI
4LuhqrqLbC9efzMwSmxY9EEoghjku3fVRNu71K/Mlndnyk3C0C9TIbhNZ/CPNqM1Xay0wZcBeTxO
9Gt44H3s8V62v17QFdwvt/zI9avb/3qJ8zZ3a6SU1p2oiZ5oB+KFzx3G3HZvUKiMuNJXgpL637jQ
twRuCyO3BhB2HRwjLhKdvlKAyil3pr5mGNw3Sqd/Y0MDkV5fRQauYqGsBzKYrDIF75ZIX1zQ2hA5
R3Wk2IBLjdNBYjftJ6vPfuTFGu1JOnLQ6svQrK9Fjb4gBRNmjYnr+s6zWiyXqxHn+kKFQ/2W6BsW
Ny1qDLAxfV2+uIUV3MYEPLSAyE+eUQGtuKwl6c+hdoo40Bc5ANxxpa92gb7k9fq61+qLX/q3KyCX
QSnt7yUOTn6C2bYRTRHzgvvYC4yvzE5cnFykwBWzfo9ebWEAjhvV76zEIh0eMr6WXDc2+0JfUVPF
ZbXj1sooxvVVX2QdfaUNuNtO3HEbfdldDX/ceuaqFZCRTpRmpkbaW+Ek2PiX8j+8qgCa6wt0iuAO
5Am6ezW+QSCEM6UYq1Eh9eUbujNzV4W7PgmRF8bVv7rMnCj92567O2YV4krc5md9rTeTY6mv+Z2+
8OPUSHehQ51MsBnWbr4PF3rQxrFb8MlmWLD16NCv4BAo5Ml0qGjrE8+NVdgupFkZOmAdBJiTmn3E
PIKGj7PH0wutTAJtDnm6ZuYXljKUIuqRBiY5Xuqp37Ije1ksWqqYTlLmSeglvlhjRw9HzNc/DT0u
ge0Id6zjn009Srl6qCLy80RrEX6h0UY0KqvHMfBPth7FgJGdaab3T1KPaYDTXnuQa0c/qX5GvTvu
Rj3U4YIgWoaB2XdMHJF1sKfj5QW8MhKEHgo5pfQ/UXKxZmB0mRxbPUL2epgMo+o0BK65tRs+2d2v
qQNzooyd1EXACvrlRq00MuWROd+UQQdr6F+XadmbtKXuQ/K9sS0Z3Wmchbzf5f02GsXMIsviIlus
FIz7r0ZqUOUluFwOaO164HeY/BMtAbh8M3M0gUiLA3QleFsa9y69Fg4KLSEMWkxI9E/HCdi+mixX
tOAA+83aGmgQGDB2syUwump5YkGnAKUI4UpLF5MWMXzUDNqytFjRbS1MJf/G3pns2K6c2flVDM8p
sIsgOfBkb+5+Z9/nhMjmHvZtsB/63fxe/uKgyigUULAfwAMJkiBd3ZNJBuNf/1rfUtIA5MRTz2d3
IgAz9adVyyID+oiFTkKbHt28WjqJtIjSJJirilQ883ydfVlflvl11bIL0j6Rwn7mtIVF3vXKgk/C
hBB76phr4aauy5OkfEDx+J/N2H1ytcgDU5v/jhZ+LC0BEdmWG6sqf1rxnNlVcVgb622pip619hIm
NlNRoiUlrF8Hu+eBctMI7R3dCbv22USHyrQglXn80jq9p/IyNOHc7rZWxf828oOHjvpqfENZjRmU
MZq908nVwtcE2STOqojtJFpt4eaHeeHtZxY0twidWxYOydbXYtqEqjZqec3ukC/CVotuDtSibYoO
N2lBDhmezi0t0omF0FvkmO81+h2W1ZcCPW9C16u9edwYOubtyvHs5j2UTpLAm7ig4kgLg5OWCB20
Qh/NEHKqugj5zKLQDHmbqm2Fvgh/Sx+XKXGUZI9GdVujRA5akpSRcS4BbCXUgVHUwwqp17niSieM
XZ01pgrxJAkfR7M4c22+7060NFwQ6g49QWXnb2LZWUjUD8aL0baPFqHmwuW4xTd5TIg7g3d78nT+
WRKEDnQiWhGN7nRGutFpaZbw3xXx6YkYdZCY13FgviRePeicdcA6n2KqQwW+gTXuQxXwy6s5oAx+
/XSAa6LGi6+q51lnuG2d5kY29ndr0J3+ejKrrCFxrdPfGTHweLbf8H18VsTDqzK4I25zWCJC9izX
WVP4K+sRERHLlCv1QjppzulB0pTwuYcgpLPoOO9xU/TE03VO3daJdQcHptIZdmrYmHt1rt1Opu8u
AKfXFQwOQqffS2Lwk47Dd+TieUQulU7Kx6PzkywKhH/y0BGlJwKYMbhE5g3AEZgADcQ5gvdEXM7A
ha7uIi8+iAOL5qXAXoh+LmIXNcG+H/pDEjk/K5H+hWj/qjP+g077ExZH9QEAUFfrt+uit/aaDZBp
SgARBjAN7cy8mDN1aT2ZxeDP2BmQcMAMlJo34AMeGDWBgKyDYDkduqoHVBDPD4wLNJ4l1GZXwxiO
29iHZlCBNUg136AflLdtftEfMYbYRK8AITgAERpNRiDz80LEFNP3CDVhivlcuXwwTqDbbkfNVuBW
kLIn6fmhmbobA7ofgdKCq1UJ/hCmIUHWUQuJd/Ykdz4LilDFAJqKoU0PWC2+BmPe5OAe9ChXgX/w
DawHbOmPSpMhas2I6DUtojHhRgTzI3WffC01UcJsHxSEWEyFmyRwaZihlHwBQREQtHRBUpSz+vZA
VPRl4eDRWDY8MgRwNcdCaaIFULE6a9kFeSSeg9K5H7vuwQKCAQ357ALFWP/SMSw4GTwZm7xxLuUo
nrs6ZwKDqAEQEi2KzTN7apTOvHK2cAif49FqjkNn3lagOVIQHXb1bCz1bbrQGVfAe3X4PWKAZjkJ
3AO/2ecI7EOJpzhNP+akuJFoJKZ93+aK+tDuJjp5mhaSgA2JwIdIMCItOBEbrEgCXqTxgonrCzUS
gEeydrjAzkg3vawuPmgSdK4728sOCZykbQa8RGiKiUX/g6aaFOBNqChcNfrDPSqfpmpvdjTzAx5K
oMko3jB51J2q2wBoCrcPLMFgVHhbYHEBVgkSr73NVkLXfnY16uK+0AwWgZC44ajwjPLViodPZs2b
lB0iuUwIvJOXnLA8PJbIQT7lDxopk7jzLehlXX1G3vVp1DyYETBMM023UeH0t6CxwiE36hulKTJm
AcpThTZwmf7YufKKuh7idj6TP3incILdWNn8Uxc2JhbiB0Xknmkm/fiLlAFiU43ZQ2LhBs69NNkT
XlIYALSsrZDfNAXH0zwctJXvTBNyKs3KyafxH3vhNCsjsS/1D4VVU6r5OqYm7Vggd2zQOy0IngQU
D7vNBBXU3xS1ZELxI17/hHuLpxk+eW6+JkTgL8JIWbJK2q2Iy6SrOe08zQASmgY0T5Rc4PEortSu
b6Xkig4W+i5avogB3SRl9eKx+SVwln0bomRBrLlDgSYQ6SE9b/E+gybyQRSlFd8EKwX1o+lFo+YY
serhc6nZRhi1qSc18jGMreAuAYDUcfTMAJFonXuXuTjPrLCENTw0mpzECETpbaeKs+uDRgOv1GnO
0qKJS5VmL01AmGxgTJQ7/SjgTF4+PUNvfgQUhF7dUYiUqUcTbNEFguGDpwlPCagn+L/qpTZQMcX6
i+dsJYwFF0pqQhSyR71jQwRVlD+wqTlStSZKOZotNWrK1KB5Uw7gKfYegKs0i8rQVKpA86kyTary
NLPK1vQqKJDxvs6K9UKuLwg7TbmaB2Ycjb3S/KtFk7BmzcRipHpkAQvJDulDNsMNui8JWY7FzBse
7IGzUDTneIK0pTRzK9X0rZjGVfwIELlW0FzMQI5fPZqgvcKc0EsoAiK5q1Pecuosp9U1tpk7vpRN
8mwNlwlEWKJZYYs7XkxnUZeF7TUZ62nTZzinMvkn9Zc9kaHXdpk+PABk+ABKsgEwySDxsFrnEWbl
K7b2yCOqCWaK+zxSePPHnw90ROHl0LAzoGezpp/5guAX4COazY26vI2CnO0juLREc9MsAGoYZfEu
m/YRA88x0rQ1U9PWqPPhX2HjlV38OjKhgqmNb0sQbbZmtblA2yCH8V3RHLdSE92EZruRiSXzoHlv
rGAD2po1Aw55StulQMNFIOKUhBVXaGpc7jTvtebIyb9EOXWZNGGumGHNxavzAeuBVa1DFClOVAh7
yHiko+aGnMlrDhIblptXbluzm04j8U8V03TnsQu6UG+GndminyaZWbkBzMjv17X+pLG56E0+ea2d
7smtnVMsvYH29vqg3rXXV2L6NbX7d9Q+YEfcZdoXzPLw4GAULthjTxRWs12L7gesxJ3WUxEXzb8e
Y8zGE6bjXpV3fDx285DjGPPfkpFKI9xj0QYAyI2gBmjfywIPc0893bpsy5SvKrF+trba8dxp77On
XdALduhM+6JT7ZA2sUq34OR3tvs4183el+QHqYmM4iza9bkaWbPgt2618zrVHuw+Ne5XW3wIq3zt
tEu7wq5tYNuO9cRXCVQUOVq3fUvt0yK/695MdlVtIllwV3W0D9zQjvBFe8Nz7RLHlYGjAeN4PKVP
rnaSkzTKj13TaDshPvMevzm28wz7OcO2F86Tf7QNJpKA4xhplwg2RB1HZvvCKA690fKBj5Yb/qo4
vF+FkWV8GZOL+7d0kvbJpZFzaEeT2nuEKC8VYR8YQHym2ZUOI5VkRf5u2933YqeMIA5OWiunzpmb
GAbWxNxDmochCRk8b94zTkjOMKhBZoZJDgelLtDMXPVazc0D3TnfCYcvVnKDC1XyTroVNdYwy31F
COUVXMzKLdegDDWI7ziy1xPr65UeMa7DsU3/GkmKY2lkFnbUnvij07mXgVBnpctAK8t56argpwro
EmdNt410cSifmZcsoj42enEsrMBs9nPGez47ZbodiuSDLr9LQRdpoktJwXGgX+ui0nJVePBNhYmY
rldmcYz/nAm2LjhNfbKXGZ2n5d3wtwCVJtRJV6IqXY4a0JLq67ZUXZsq3PifeOl/xXDMBmpVSZ/8
FvSsgkr3cQ7TC64rWEddxprRytoZy9OcUNNa6MJWjndS0HS4GgUCjaTVtWOtsGO/3POal7tZV79O
mXjzdBlsoGthHV0Q2+mq2I7OWKHLYwdaZHvW8yHE0J5BuThVump25ZZyNSPtBbhJOs851439hK9r
2K26qLZiY12TOtqOswvj3yGoKymtlvkbR+Oxbs0XzyvvVkn97aSLcEeFhsfjeLRmjES972HBadon
SGA3Jj26pkOhrp+P1z7z92mNb4bG3Ynm3cRPbtMUjUUu+9ilayI5ltyCN8jc5L4cXd4rsWewYh3C
KeX+QsFvRtPvrCt/ERQ+B/+gGvtIX/KvGWswjKGv2yM7LEFtsO2Dy+p6QlS6UrihWzi2hpl+qpQE
X0zxcLbsOjibZs04OljFeGxy5iS6iumbmI7MSY/jBLGENmO+Xrf2gu8tH6e3co2eylg8+6LSJane
y64uG+ilg/e1iuHkmNjzgN+/0EgFKJwm5TGPzrzig1I37mQdRvqWJb3LKCzt8F5y9G4k4GxfLvf4
04nFskI0wb1anTjDCb36us+5oNjZy8dTTx428bzXJpA3pW6ATurvmd/U6mrDhvzmFjOVFvEWNwG+
c49Ekeg2ab+GJry0Hy43MrTKALNsZrF3sAA2TsSe8Gnf28PZMkaMQsnMG0oal6bOnGj03vGtR2J8
D0zBSWhgRg8PZmUT20CGbNiwWO0Lb+HnmtqfhOv2VYLLtKQ4W07W40KRtqMbtdtuKDZGVTyucWxB
JzT3U44KZllYiybxPRpDd8U18llIETE2JxXIyDh96tGaKYO8gu01jougNVFx8YXNTu836Cax622U
p1K3gnM4q1NOUXihG8NLYem0UfIpdZt4QyOW1P3iTD2vAE/7XVYXb4bC4l81fyjyGm6bxH4eRh8C
4wzdaBbwUbtrnLDrseAZ4NTAqhtZ92YyPZoKa0ah0PH4EQwKpznmbNNpLVJT1isrgnwnxvap7NfX
ae7IlvXz2XLEg5i+Y3O9c7OKg21A1s2D7NPsbsqUqTiKB1Z3HRgmzEenlKAAOKDmeSzqB9vML0vL
Jqjr4QYDfCS2z6Dpmsco7SUOaD7/aHw8jd7ytsFciCbl4yKrRnFnOO69HXUvyZQcph69cjLtL7NT
d9IbffALET6zGQb88E8yq5cS20yjhuimrlkEdrhjKVL9A6jl/qGb++Mg2w82uAV2jAjDHWUS5LqB
IVl5/eJl6Z2pr5MM3/WGF/CydN33mL91WTrtW48sZ1HgVk4cWh0lo/DZGFuOFsok2wHskpDL76B8
6yxEjqdIhBLB/nvO2e16tFcwUt9XTfaRjd42kzHPUu3/Idb4vVjiaHFitZaDfv4PDpQvKyVlj3J8
u8a0YFgdap8wCx6abltY6c5durPTaVXLix6BbB0tZm2vlBZN8PI1WvLfObdwHFkkuIXr3Mup+aBQ
835KgAykU3Drx+qxHIIziX6kDL76DPQmGNZR0Mmg9uWATDu0DVeNEcvEiiX80B5L1dFOXNXMEKr3
9+gy+1wNuO1FcSpRdrdbrob3fTI+F6t9F0Hnl0S3z9QTgk9fWZTKO9/g4/u3U7Fd08fA40fIkpzR
8Yzdlij5siCLkoTIptfRF+9eU9k75qN6U6IQDV+zRNXFZvQ92njaM6Rpz55uEBGwMXfm59Spj96k
y4MrPq/gmO2MVV0DK7Jpqq6xgenTwu4JLqbGVByauaNnwXCJBFa3pIDn7TA1cDXlKI6GHZUM8tY2
p1SeV7FoDgCAYK3HABcHymYbz4PHGSzHzsPM0jR021Smugnsw1LZV8f+TLIUUZn1mi13azTfESH4
Q2liQLsP9uu5WX+Mnqevdc0ff5QMjj1BHaN8q6GJcbe04pBNlr+Jf7I15rLF6LEPhmrj+tUno8By
Rpn+wOD4EY0O2vjERcHtX9zlqZ9xuJJ/x28b4CMYYZZLtgp1cBvhGRVO9jJ0BrEb++COy3wiTEF9
Da+mWHVRvRXvG1eiWxF7mX14aOBc4HPxjUT12XoLcfIy6SEfaQ9kEs/XIr1M/YqxhIu9bGw6PoP6
T2FQUGJzi+UWfOKBOK11sE1FIM9cGimPMfyHyRnuc8YS3vjxwirwYR5EsWdh8aNW7yTdCSRI+uFV
lY29iBCfvZzdbPiYY+XuIpujrHQ7ssB/PyqgqoOY0o6cVERjJ9/8P8YbvIUPFGz86XGH2Wv+Ftfz
sHVT51muJ3fiHkePZGthhzJIAdUkxTfs1yApZI+FIb8jnO80cc/fjehfg2j4Y6W/89QO+2wcrU0d
UNCQY2wwessJWWY4eXGszNHd4nv8RrIfd0Pmk62uxK6ySQ2zPNrFtTh4hX0e4gXAq3Un6IMql4pe
V9u8x4kcH/Kp+TYMJ4GzVf2ynFoOUUrTY1IXTBugRT2XeATIBYa6KH8wBQ9eG5Q2HqFiPvmZGZ/8
xfgcovGmGZKrsAwEF8Zz492T7qe5GPRhLDbWr3TmgjVuJwGhRBYlgLpAnCtY2MLJyz0rmoxWEKAP
ODlSO8AUYE7PRPm79TwYF3OxKInREcjWJz3R9HtJV8FhBaIE65pgk+yNG64xp2469jm6S6leljG+
2ir9bDwIIrXZvTjdZOxmgTzjejdLYb8EFZaBpKaGk+WOMOCz0G9kBE1N/RJhjlw+tC4VUBRC3ZhG
aV2XMTRMplOuVIiEIv/BCUhNKQdmBVen5dTaPnhlzedguI7tON0qzPmlAcUviGzYsbMV7IaUqZZV
soF6OECyArrMNSVnAJKk3dpvc8xxJiruc0nwp2E9srX0EiaPX2PX+Yck25WF5ZvbTiagEAbLWk0n
7MffeWtnW2WxIMrjWzAYuV9aZ5qo9jXNUf1q3q1+RXK7QE9PpWPCFuaf7LjmV4OFfEMLD2WYmCiu
E7frYcifWIe82VOMfzTlUU9AHwlhvRSmmnauoHdzAI28ySqLq+OCeN12dXaiBG0zto0bghJibJS2
TXlykx6c0n13HYzjEFKarW1GK74ZLmz5nMptbiT3q4ezCKPZPskwyy0elc4quCYDlx8HtJmXVjCS
XO5NtcFPEJk28lOUv9nKdqYDQ9AAEQh5DcLY7N8MaVKEa9O4LLir+tBQGawsi0gt1x6jiAA8xLeJ
qh/tLv5j1EroWG6ym1z8RwABEJO2mQC0XQouu7mHobHHRCK4mkZc3cVaz9dmwbVuTnLTzGO6KXzv
xPKZ4ad2H+PcWZ4dr/1Z8Prc0ATGeDkkzp5ONRpoUtU+UoI2X+rq5HoUoflLt2JQsS/o6BCFjcbc
1ZibfFqn8xxnL02tG5xeXEwgYOGJrXUS+vxLCK27dGyKtmgKn+AXUYzqrwBZ8rJGwzn1tAGHZuBt
DSPHFKegycqb1AYqZIAv27Qz3BLvQbTIp5Zj1fhTnVvp1NEjOIKeH4CdiSOGJn+LWc+BtLjFSk9p
Kkd72/iPCWOamtz63Cg2+/Hi3RRN4V5yaE24HLrjaJDbomIb92KEcYuI+SnL14dU+k+umWG+nxEg
2kpuJ7s/iq6MQ7VQA+T0wXuWQxWtJUU56AvKMD9bt37JUHFYmqXeBkIu84rtxKhybFkSxzwHiEx1
bV5db53DgDKQUF9FpssKPPFIHpvx300epTP9GBW0cqLTmuTR+1dxrlV2Pxm0BdRU3CkB+Gru6Lj3
OLJX8l9Ji4u+coqwsbjXKIpoN8uFGybxMLrsKoqaJ3qIydMHr6NoyiP76NqETZDzQQLkiEGQKRkJ
OPnB2JldohZRK+/lZTLr+iZdB84f2I0YNKxXhW6pxLQdI3Vv5ek1g9vA5Bs81UuaE4RpH5OVoAFP
mk4e5WLXiunG6q1Hnud9Mbt/Uw8RTAaWUJa3HPAoPJl0YoQqcvA/BvYXXd4sXuKdBF4AV2ogSjUR
GDNkvIOFdrMs9hCqgU61aa7CAWQB8wb/xiRI8/+tU//v1imuG/9X69TN1//6n/+lc+rvX+Df8uXW
v1jk448KApBlwvMxQf2bcyr4lxn4wg58S0jP8W0Avv+OETb/JWxXClN4judom9T/yZe7wb9gJNp/
7VSAh/+dc3xfF0tcV+o//fv/Rjzxvk4JjPyP/27ZZNH/U7Yc0wkWLMfExwCV2CHh/h+bM0sLI+NE
Lx3SA+uSgOyOp+wfWLNSD//xBm1sp9bYJnRdGLReZj9M3HgaYI6449uKl5C47/BTBzaB7nHrNb3A
7cLFlAbyEx0zu0LUd7bT9aEaE3UMJCnzOSHcmnxRhuft/LG6ipIb6UzYnG9cduKy6G9aYI6bsier
QolQsg2WlF5s64b50jgPrvGyMnwlnrPucFm+L3oH0iQvZksscCjpo7CeVsaVo6jbA22dxAF6j79P
Rsh1xiawFvDe6jnHcJ6/RXnQ4SUFsJNG1ofdQUY0q09wsp73i2uK28hIciwCDJGp+8YYzn0uOUDm
6jPzYZmU1gcWTXy+LTJG3iUOr3z6ODpvtVlQMpLm126R7Jp3FnMxxFF17GG29AalMI71UXU9QGH3
FU4vQczUOVuRpG2pDmmqIAuSfkGYe7I68E+KDpkNE9jOqenMsFKgtBLHgbTM25GtOHICJwTq184c
WNxMfnXX1fXOmKvXpWcFASvnlbN7Oltyoh9Bp9HjltS0iO4zLfTE+i7ZUV24teb8aTB9BrHm4M/9
SxTQkCQ9UCcBcmlb93iXmnYvgY2EhuBeV1Dn2MFtUzmWjmKBq1P6OTVHeHFS+PorPy5G+7mDf+8B
Tb3zWa6xNCjSrd3qZJ5bvyMs3hfL8hYLpEkb2mucFKyqCtrebEgAns9WPGBrOOIcodwPgq1Fnc1I
s2adczfLZrfE4Q4UV4EOWuSrF6AWM4eXRvlOVWq713J8CN//0g3qUeHb5s1jTFd8Hpb8Nijxb9vl
cjv+LV/rsgNBs28R1+XFDrLTAMnY5vGkf94R+yTPU1zd8s5Mi1fvacEhfxwdjVvITtPYdohR010z
9/crrpO9PxOjUSx9TDaGO8OA+14SLqSicupm/9At8fPo5Id+HJ1bMaAK2LbY+MOAHT1pWXlgVWHq
+MNa66jUa5E3n16CRQXDBEBC/pbKKXQD76NxIMFg5XCBWPY1jTVI6oMTHCPb+gNx2bm1tZA1ZWkI
IJBxrY/PgXL3chBPvlu/NoNOmpc9FRCwH6rW2I3p8ClZqJEZm699X1T7augZ9vv5yg3ZyiJa5X3B
aGU5741lhIP2Ss39+JKZudzaHflpA9MpEu3SULCW7g0Tq4EyYVkZsvzN+PiFqc/9kS6Hc94B4LfK
5dfNcc0H/fw8pCs/u0DfHckEFrYA77dgySQRz4WI3BLoNlCnj9y2XlKGG95rbFSOhwDECnbF1oY9
yZ2MU09EzkrdneGY33GbndLI+xDElzBWMx2O/qtpAD1sJDJtDTPsLKsQv1aDGMmfvavVa8O9HDpd
jGY4pKE3rxgTFm+m9pNQ6BIAMDPaF1Zkr54q9/2Usm5DvZkrpwqlg4nJGVuGeueh9/FKMwTi+n8j
xkmMiFtMJjg0u/aX3xDTZYq3LOVXaCxLr4tz3kfKj3CNzca9ky0AgdIlv1RpRoVS/9b7ESqGQY5S
1u69FUznsqt0YBkMHbpgcej4MWR+nfPAUUaqfEg8eWSauBCOaVaI26SR+M0Cu914VLDsp2SNQ2yU
YqN8JAiSHA5HREU/hmL6Ykw42SaPj6F7LsfizTOg2DYGUWgGKIjIvXGidxCXZuvN2zEtyRkvZX5l
m79ApU4UKmvzW7E0f2zxbDAc9vuYxASKRb5FuWURu8a45POKHj82/kOK292KAX7kU/xCT5BLgtr/
CkbBIuPZdZH1VmxzLZ3FU8djmHM2l/781hrVspt4OAi21O+N21AH4Rliy6z9ga/ROKBdcQEG6jA7
mhFvkMGNu/SHNQz3d2a+rTEv74QlCSngNCOktTUb7Ro08jNsUW52A/Fgfw5+sPib23GxUvaKJPJ4
ene9kAZIVsfhlx6XmEydX/XPlFbBmRC6uQX9RxRybcsLZIA79h3JcY2nLBwXIBfI5DKMGPyMAGrf
ora4gMVm8Rxjw3FekTy5GsP60MaulodaXvbEVCy5fSRrVlpWZ1t7s8PnkU/lyS7yf8b4m8/SafZb
vrONd2166V7iOX+l04kA2Zpjz0+9fawNaCM8P7SsgSV09pQsxnwwAi18Wbd5AsfF9El1KQ/mclPJ
X3jzHiEBJmdJxp+AYxrm21bS0OlV/KOrK+AiAYHpyFhQTCJ5bnuTNVzfKWIj0CC7atr3fIXTVhj7
1I8+Ycn94lP5ZbXxJAvqJO2p/koT8PKrVfmkezUspLJfMKVz8mVRfxA9GROaBnv/o8LOwNVEXlAv
BxboBFRbgyIXFRGbJHxDDJVRc46ncDXJecqZxgBn4riGP0roQfhcReCz7mxUnrOrJics7PGY9YrW
YiUgS2TWyZrhyNq191V32AZwYGGeYVEVS38Kx9H8rsr02VVreYw985ErIOvwFha0NndkJMHHPN4E
XZqcO9goQZJTtZJH1plIKs1m620plpXmFNxHiBMLPPBwjmGsTW78MfblVYn5CW+lD27A57s4zfhH
3fncLt67AhV0G3CqMXhcINv1jCLZsBsreswQ77cdzbx6EsQA146nBpdvl3D6Z0Xz5RjrG4gJMnQP
czYdFnO0j5KshyQStKEOA3fOWF4C38RZiXTNXCnLc+U9LJn67QTfzqL3/kDY0lxpUpDBvN7kFTTh
Ze3AgdgKpFpATbmMv3NGHBt5pB1UCb7C7FECEcgyqGQ4mUwS2RYzEy1+vNsJS7cwhmq6662CBlo2
V/UiHypLg/4MQMk1IkzkGs2mHgDZ9sep8/t90VpyM9L/FcCQsbJ/Sg9fYVGw5ynoB0C8KSiH5orW
dXgKzbY/N14XYWstb1qnmuhy6n/nYby0lTIPVQDUQLivztzGoVN7zzz7WkgW7o7ayDNLk/xEkkUp
Q1FWKln8FNELSFWbc3UiPO6x/+2srT8CGY/LSp3d0nSJPyb5NsiA8/Nd2BloDOCHsVO3i3kya6o7
qlWhJkd8p/rWO3s50IFcoGZLSMBCRW9pRpKG4on7vMQ7PtDA469HLpo/NiSMY+OTYk/xeabsTTw3
A/fYIXMUifwRvp8eli4RR9NvoFOyxCliDpaE+7Dhs6Yzp3NuY4vq3M/EGiEeCPGdxN1zZDDHZkby
J2/IdmbZgrmKao0kKL+yejQODmdl0Mv+w0bGi50YTKLo8EXVvrUD5M66gWo0c3F2VZMzLsevLmtd
qP0pdxpuKE3PS0EfgZ+1xTnz0Mz9CtSgj408q7x/0M8H4l/mQ29P5bau4JQ7OIvzXn2TWD2QNSaA
WTlQ8VCi0RrpIAamUfCfDGkETAqldRugGLUODx2pKzLZJlHbocpxtGH7aSPWyipi42py7hbxMEMr
WZddlfQ3icfJq4zUBRKrqTXpXkz1shWmvCPQF2GaNltcwQAnLdXu3QKHEzBFA2DBIMO5K9/zuvpq
DPuVX4SHWMLDqeYW5I9l7bGNOxsyac9dFy0ouWAkPKememvJ9+k05+eRgYhBjNrvDdhZOIW4l8La
B2psZhQvUv6On1MS9ZDd0UY4IeOL6Ymg7WYEB7Kzi0iGYDZ1i6a87WwWr1nA9y+wi0uqxBr2i0mG
PFr/JBV5Qa+TIU0CdDYpvu0V3Hsi8yjIq2n98Xq9K8GuS09ZeVcOOkxJqfaW6yuxOM59UMLrLl1l
cyxjdQ9S4iVGGglRrsES3ZLswxRW2S1glBjeLn9fbZF726VOAiBVeLDsGakaCzhAFkx4olxfqhEV
vm4fUvbP7F6odX6aodlsanBYZCnwpyW+uhiNPVH8J2I0VY275xQVLgCW1GpuBotHOmmGPxTJHmxe
uJCGAWuXMFzg2qH1wy78+ugNrO1y62hU+chfQP/R0wYbOXGLcSmgQg2PeeDi29E/94r2QhAw5t4e
0+poTsa9X5I6sE35lErvQF+ncwUoj8M3N3bdnPY7SX95Y1vwZl1mFpPX25rRdKdKfXI9e3QKaDfR
AsqtLK1lH/jRs0e0c0PD6k/aVJ9BoQvlsa1S7zvktLiv15LV00FlVarJRHJbO+QIy9g7RJSNW6M7
HFGjrYdMeru5UTdTTIQizdh7xbivJ7e/8Hf1QUj73k1HaruhdvBmlzrKg/GmpjyEaoY1hKfJQt8t
n822oZfMZ62+1mQvTUb8hHvJvslhn9XTcG+1zqn1mdmDgpUwmOtA/5XiSCPIDLwU8ZixMuLiTpmw
u+lFtW5ig+s8jM6JBRYhW8Ebptw/sS5iFSo5Ebz6oGQmPnRg0875yZLjUe+JvTndZUs/fwl/eU7n
yg2jtCxCrG2ao3OwyQGHZA52sg+Qi8n1t7x4WwI1IOrXJNlT3GiS1PDbcR/M/ke95ncJYQTmRCJX
8SB3sXHHLjHFH8iwoiCan2Uy3bk0DjMQcqngJAFgQ2csIboby6NSVDVMFROvcbu0bJ2co+qp4llJ
RMU17oNVkvCNRo9BccQmS1ofHK7Mr70pP0abixsDmrcVWfMU9eKOQgs35HfnbfOsD7MY16jyE4qL
9nHp4DdybToIUQ1tjCR6lrI3WGrxGP5gv30i/AspDmNxO+uML4kxI9Kbqny6w+U3bVcJqrwxISVF
XagCHLeL9AvmBIfP6xDjEpcPlNCUZLDWIixAI2q/3sgZkVxYQYPdzFBIke3jDjDSEKt8P6cVq8y4
eBP+8I/p6nWMN5FlWIdp49HM+QxfAhr5JGlW5wIyOn0acr0JFdPFEVzwyY0KHI569qqUf9cF1LHl
qfMYJ9m1jJuTM0xvtctOLBp7AmlYSWaZ+Hzc5/qSU+VafyH4ohQbBE6y/jHA3LGJ0oknzefYiPjS
NzBzocHaB1txkDGjggfpHSwP6fhttumjsBwSfIrFQ4AmM3fNeVYcI91sLLvEHW6WNI1OAT5r/NEQ
WMissJETw/qdG4BpAvEUCRaadiPv3QDqYs2iIzOZFeSc7GI5uYeqtB5WXFdA0w0moeroDKjHOTaW
JD6oCqxSNU3wHxIMEqDjwJtMx3RonX2qKDXkrJ5t6R9aQfF8jaUT3lgFgztvbP7Ur1bRBEhNfE1i
BavdaF6KYi5PheR/9es12ScOqgNAnXAgh2h2Pcf/CrbJ9BgbVqu/WG0bLiNbQYeNEXne+RrExWNc
0n67XhojegkSmBqrN225KfphhZWLPxTPVJJN2LA7YwPKVR2LMrgqq8eOamXpNs5kG2rDmu9Dsl95
N6lwH3eZ/DGoR9gGFGlOpHz3VJU9J9R6HRmHXuuK6gHagNh/e7qRtoxCIp3L1lvZDHTLtGOTCXph
auXO8PMvNwfa21jrtx/H7ZbNzHMh+DIm08j1B9LBVliCmQ1uDJetMgvJQnbtPREQMCG++8t15MrU
5u+dgnul8b/ZO5PlyLUsu/6KrMbCE3DRl6km3vd09gxOYGzR97joxvo1/ZfWZaSys1JVpmmigczy
MckIRgRJdwfOPXvvtRuePAz4Mpqt1Vzbb07ocI3nbLCo7btogDo9pRiBTcTfuChopqlT+uA9VfM1
8+uagcA07NCxvyKzeU4iewum4m40vddKBPpytK6sY7BRw2HLefrKILLZJ4745wNup43Xo4jUq8IQ
Oxh53VL59ovEW4YxSMKswByRzzPPeuTjMe+vZirqq0ZMwrSiZp+zvXLyVm6zsL8YGNSwbKLrDUOw
9+zqY/QUm4nbSRK5LXlJkayy/qZMZnhs6XjhTqmtdIaKRY3Xca9b4VMWoZD8f+3gH9cOHJ02wP8s
dv3W5PH//B9tWmrnt5n96L+fvuYv+pOGIP7wWP15PvbC3yLCX2kImKsMrs62Y/oOPbZ/0RCsPyzL
xZAlbE6CPyDaPzNqzT8MCznAE7ibLIf78D+nI/xUDf4WHPaf//Yv/BP88z+kXM+0TMvWVTr74+0u
JvmA7vBfs2QWog2zeBXh6FxoHtSGDvM0HliyAiJxz0a60QvQn84MNDG+sSWvf00I5Db3YvoM5klc
DHu1RcOYRZHp8FVp/S/8Tlu02+exCs8xp5b1VOKwzqw3vZ59uj3QsYuQbGaWvWYaJ2JZvXUAtq9J
5YGdwi/JvfvchwT9ejqR3mzMTInN4EQn+UJh+1YY9GBjlHZpnIUfb/qsmzH6s9sbyVFFafMUGcB7
KMrNOLvxQuoQp6eRao0ovYzYVIK6eQ26U5h0lzwwXgf29OzuHMEyPRwObACxU2jCW1TokniMepju
BMZ6QIltpJVbZRFJHJRVyi12TEOgK7IkxDKkfZdHDjVvdl1fAG5fBWi7qcSsj2+KH3HBDafGqhRH
z5+tHQLzm6bXuuiWfg0hP5SkwWqV0EsgvRG2Sm/Yda91fcwPP1YAn06TldUXAzkn9hEmJjOfuOuG
Bqmnlvrt/aghLqS5d5EoEksuE3JRuzAJLSf7Tjiz4UV/sSfrlCAor/0Qx1fZpg9S4wuLQvM1nmwK
y/aj7j8yZcE2I0llVgx7Q5nxM3ebakF6sjg16LaL3gosaBzmo0gz9zhyOvR1VbHdn+uCaPHE+oGZ
yVjWqdqvhTqA1H435LiJjG4Jku/Vbojx0PtePMEnCNZa+ZBrhH9KhptDYkyvAQf1LQqsxnekv2ms
MYTw2SMHeXCs6ohpAzehjOqFOQ4B+dNh3AStHhCc41qru+NdSkidM705gpfv2ktaftJ1+J4O2otI
qZkohqehCR78Su6NYSDGo73ykluMGOe11CMPjFWKp5KG3cY/llWfrXUoclBk/VdLy84dnPsIesw6
ZkBcDOGZFCZ4M6DQaPZc9AlatQZLC4AuJM5xAablKSkm6t7nfhdI6nATuK1Bw0Dh5AMKjkFsIxv6
W1ewqgqNXxHxB+LBqQGUDMU4lnp2cfOhXTFD0FfQxyGRSZoTFlbVQesbgw/XRkkphAHfZM6e6yDW
djSx6MZ45YYDe7FdSxwL8PJM/4KdGQ5va5nUHXBAKYfxzD7OoUiALfBU659N1tNviYiChzQ5zVRV
shBsrnQMOReBRtI586troP55BIZh5WABtme5YfhIthpEqEo408rrPjInjS+tCQ4H35UGeMrMthC9
AJw14S6Lm/cgkOKmZx2qz6TTXaMbGIsQ09zhtrSKjSSvtHHC8dW0emNl4rEl1JkwvtTjSnqMjXNU
vJVuv2tYdW9yXlYQJY/JEARr1MxuEdukKk2/lJs23uNSxxlW0bAGkOiXU+b51ZjZOBlhfUMpydrP
wuEpLv1bi5f5NUOGGKK+YXq0l3k/dS9JUYcHMTYk/CO2jA4kCiwfycrSLkPWHomq2xfaVAEU5N6x
0Hhw4oBz1BnjhAfPNN1SQGxtwL5BuqWyhBEleShDrG/wifVFYffE08oRRRWy8FySfDCtJ5tVKotj
s15Ykf2hM0yyvowf7ULlARywqg2btbqPKGaMOMfKhtOI5r+hSZ3xB8PhCgwQVLllPM10NbK6tQ6Y
294rK403bebcsjNhK0rFpkT0ih9xdgx3BGpA+3bZ3dSknOLcvdskj2Hk3iSpd1ubjPUdB4zA57DK
17LzxnVAd+ExmV3IhdwrJssMOePCo/TBSG36Dkq/4sk4Ng+aw2I5rrF9chDiEGPuCo01hejK5ZRX
nNkM5mIv6+5yXlOQxFiz0FBIAUqJDiCVfNOPizbXT6mOlGiAQNwJs/0QUWlucg5YiYdXemyiPUQE
uaxzrTnpifnugFHfFsLDylwBEyhj2ewyImQPqSueRWNZ60rm7bGaixugwKY75hxPGEQnFHhmvf65
A+e36FhV752Gsp+0TtMNr0TgwzlcD4OeSRw3ecdqgEVu1rzSeZOtsyk6QSADMYIPq6l5QvhRluC/
svptmzfNcSYuEbSGd2Lc/A4K7ZtaHmy+LcVICU/OqRE7is1jHPMu0haQyRWku2wHoFNjy22tGWXn
1TiG36LmZDZq1aamNpFDgndoAnGrKjnHqpk2btpR/J7O6NSss1ZGibXKGpFjCijW1Mn5LEdwsdBf
R2S8acK9EN27aTnHoLL9rYj1cKMnqMj+mD9indeWM2YqGWTNNtNmMKXxY1EkrzH7odUAlZVYqbfV
yb2BD08vLg73FXiad7BxSIyZVSB6A6VT5yVE7A50WMgW2AXI3Iw1ltWeop4vVzMlCdLyhdtaxnE2
ID4cnEJhPIpo3LcuXAQSKRSdWC+D1lTbGT/1ws31x7rXWCE1KVJCyG41tGzSS1F/pSrYPLlOtgIN
AtUKCVgW+ZON9taxFFoVLqmaOQSAvyAiFR/NmEALHLkgPv58bNW6tcHnQMtGOh/Y+82HNNMAjv28
+/OLP28y2+UOJgak0593f36xq9nFtMwifu37B09qA/s99S4eCertqaaADcO9b5mxYs27clC6a6Ef
pHozusH8+83Pr/3lw5/f/btf+/ndrhv++o9VxRwdvObADkq3CHt2IOJxQ+FPa5OEEzo0HNfsrr4B
V6CPh5jL98irXKspUv79rp5jzSd42XR7rw6gToQVqWlZHn//hnExe10ehJcBBOb8h/FUl9Ph95te
hR2HXluGbA8POCvcw8971Z/f+/1hbLNLgE6hJagYESb/329M00hVcIYnvCp6tQOKXg2SYW2bgI7J
OYVN3VEwO/x+w5amO5rqzd/9WlBrGUJQv67cxD0OaCHHn/fsXrhHkVJhhoS3wknJ1aYrIE2no11u
GyzKA17ebsGauaOWGI2TXgesn6JKdiY/tUjanKJB3CHAmrF9DBTtW0vMv/k4GsP5GD3/5RN+/tTP
p8pC0PRiOMV61kftFEv3T2+Ay8VrSq57clhyH00kCrlXsu3FLp/U9H6B+H7PsfMuME03C3NJ5gv6
n8vtTWNMwXrDlir3Vll+rxEEXxUaH0AxXvetiQNkvpkbi23YMEnizNUxHWzSzATm2ftem2Fuj109
d5y72e/GnjTZtIDnRvfZhDwQN3DU5p1zjwkKxJ6pbYK5w2+XzGvwrLYqLugIqxZ7PSmqtd3xjKhz
l20P5aFx65n7kAUDISi51+a9luJq8TLIE02lm/smoQmCXRmwtSZc6Xay0yZ84HCfKYazqR+fx3hX
14zmM+r+JKxN4ToeW8z42+e/LOsBtgZI5nhQn2kUvkNb6269uP/Kg0jAkWmUXfhGhhD0ExullpMG
G8ny0RjYs7PwiImGEnTtA0wi9VCtkDeRaOpp79AVOErrPojNLwxixTbUafCcVZenZdLq6al+Tz0B
MCSo/PRN67YrPoaRJtCmTr881Q1K9yJZY++ZnTBcZVpZh76BjkDVGdMcOsGYOPGK+X7b1iqulJE5
wGF/wRUcHfwS8INhnyPAfwWlpVnE0x/Y26krqRboJis8grIZFraPJT+j9lSvtLOvelCFakQlQz1l
QDl19yOf0+hkt9Y7wfKVgN1qVB1VGKuMgtXQq1adalztFN+6Uy2sGXWspeplNSloTXAr96qxlQA6
Q4lfRGw+SNI4lWvus9Y7tGbxgK2OLmmqX6mAbWCGq0bYWnXDhpTEVsZAhI0JYLSGdzFa0MWzLSlg
Up6qYZZeI7RVDhB4TY19Z1F3VKc00loD3bQk1d4HT77bLZ7dkPpat69uKtVnaxvsFXN9Yn1PiXod
jJLnbrUpJ/uC4xxT3Ex80KAiN4n99ziXpKroiVn0aLLOqIQl+8DDcHZJYhBiI7li4DPR36g6wPk0
JrtkopVDmrNqSEK/IzuGLBcMx5LBlbSn2CVxzFWaY6M/0kGVgS8QtP96er+rtcQn2Ko9hlZgLEq9
o4DS7Ve1RUA7AMG9rWb6gnOOqQrkvOALxI81NU9FSa1jPmO40xllTeeYG2yr8+YssljupQSsqtm0
s/X8ypR/wrJeRAmLcY/GUq1rbk3k1DaDOyOrIxeYagGr4BdJj8eqNwnLx2/cIP1rrrqUU816rrvx
OCQaFQYIoVL1LsPuoITZoow5oEqRHC6ZMtlf6N4ZFoVqbiZT9RyxsWacp2tTtTtzVJSq7VmwJucB
oAEa2ZXuCjqhTTEdM9nPd05MqacPn3kzqA5pOGbnELOEPTC10CwXeda1QPfVouqRse2mE/JBzv1t
TX/MwghUTTVpui4WBICz6Rf5ZXdB0YaTpM0l49/pBjK7NG6Xy7ET9nVysk/p7YtmukMr6zWHM3ci
iXRS+kCBdkaRtjbglSzKTzpa9s5EW7FL47agervszCuExS+9No9MK9cpTR8qqrorKrsD6X/h/+F1
3Tz04sFkV3yeaSAk3mEfc6TJEzLxd5hra77LbT+95XXxWNtAP2LVFy69rkLYlMx1JDGxmWY7zS4e
gbo3oGbx9KAgspoHeJVY0SdtL/MBXB4EVcYkT8Mr5sNoOST2xpApCup0H3vdgUvLZ2tROpnglaTd
a34cneLLlv5p6uIXmA44e/jb0I72UZ6D5pgew5pQKrIAPWAV9roo/IUh45h+RJq+9ZW3bsptrIHt
fN8bEGTykx4Wt7Y2PWu5ewea6sELP7xQEOMN8alAjZj11t06jXtO8pluiniTgeA8mIZ7pAH7grX1
K9bsq2PupJXcc246e1g2iCRc0jC69Do7dF2PzeUEqL9H0FOHbl1/MPJ2nXjFeeLShTJlbjwhP5IB
qaDxo2/N62n41jYZleqATfv5tYiIqzXjKm38X2FZ79mGXHIx7z1HPlFd8su26cfxcEb5Fo7FMu/W
VYMfpvAwzA7k2SmK9GOYXomKDqvSFu9l0lpOkWJnG0fdMx+SluNXVRbPjl2eE6H/QjXmIt4dwePd
WNxyhHTeoNA/F7ngPm6d/NFGLCPSTD7oBLd8X95bSXBf+Vh2cYY5IB6SneNjbpe0TI9Foy8qrvCK
YxPXVXgkZAsKuMVB6MPVIJreFlsPKgBuLnIEzb6DQbNuIcCQY7VfRm/u1oAB8sXsEhlouaz34ByW
IEfOdaWffdM3ttxZNYT1Qe6a2JrXvlMdtIndD26wem313neZY2STp65q7q3MJlNBDMT1hGKG0ihR
E/6jbsGD/a69OIZ7ShvRIiWFq8bZuX0WrizUzgqkzqLkR203LSt5n1U/1ZXwGOvhMOOvIuBfb6HN
4VjhKHRpBQcekumklIeUSLoRR+dOXe4z7D+rnw81fePW5WtlmMfIQB3BC0nypfiUMA9gJTz7ExKG
DG6dCnbLnF39xn/sB+leXUdDGHJX5Ih7zG/dd5B13p2j0ds+l48h2DvEEreCONxh7SEGVKyygvwi
iYhLgXlqkRrD+5z716Qjy8ZdfWlp2DNssCWIbPFAMw1Xr9dgts0dflgye4mJGqvdUWHBHQC/btrq
L3PL6tSPPDIFwls1rXMPzo4Rmmyr1M2nWvOgpvVg+cOev3jyublj01wYOlA3kubjqsz8G80dX6Ax
Igq4OB2TOn732ODSiUAFro6JoR7G76RLnkOfmbxj/zPV50jDRJU35Sf9PNVyBDUVhkct6NNjaUOp
5CLTrFNLfqQdXbklvsdm1uhY1Wy5TfAgJzrVtP+86vBQ5vzvv/+3j/FfP8oKAl0YdT+G+L98dI4/
MG6W391/+Fnbr/Lyln+1f/9Jf/M347VXH4df5eqte/ubD8AIxN10K7+4FXxh1fj9VfzpM//R3/wv
/4zowMb9PxEdTvJd/h+EBv7wnzCvDmEFW+cyaLpUNLqqZO9PYQXrD8yLjguPTxgIB/pfleGhJghL
Nz2SBOKnQu/PYQXb+MOkdNLnt6DAgix2/imhAWXj7wIL3GxNrqPqL8R1hebwt0JDhXPHKCzEbmmk
t+DfMRSNClzGMCw6sDYdG3PKcqQ4mILWJMlmdW23kH9YQ6Q7S05P45zjr/JqlnigWnfj5L2afUxN
fMXfmhS4OQVL/Exq1pG6GW1V9CGbVYwrWHzSRW1SbWFyCuY6y77djVmGqziSm/UHJwPYPUouUTBo
CRwBDtL5V9Er3WsTjnelSSLLiZx3Q7OZM3DsIg6ofOHTlMBgY8ppdEYlhmGyBE5yMyfXPoeVwC05
WMw1mMMoEBKLe/tcduVHMAqC8ePVlsV57mGteLa5d5E6h54Xu/GBrsuaRSXnROHR9jf5T76RbnNR
bmeLkGZDMQwOWF7OwY0h+41lF0wpyZOVc8LW6fwpCKjtgqiEnwn12YGxZ51JOvX4m6c3J30JM77D
VB85NmE/W5Rc5UB7PtcgJ5ZxQWsJttAVKTAyiXFnbAF37KYIupgmHO7zoLIG2T2ldStuMURem6yW
9xWQz4UwwIFn88voDncFO4Rb6kmq28k2rhFUttDmZhkTifPDM8ZpDg6Mnbu80Lj1NbbBNCm2ms4x
Iq7Yldpc9+sueGvzYsQaHPonLaKPNZnhXQxAqkeZsFdPBmMl9HLNGvg+SXh+sB3tFMk956KJwasO
9W0MKRezkt6ubEKolPCNX8LFpeo1vb+mT5RTvaqj4nzAdEudVsM9HoIu5XWq7ibyHvPys8PNstRC
O1vCux0OQWTQej68Yr79lFU1rWeMTZte8WhgFx0Ti3Mlu6J3WEs3fsGBPTQJjFTByYbT0pcV+F4s
fTzJKX0Z8itnPSOr/RUTDKRAZmouhFDRI/LFMbfXRBPNxpwmROYJwH6rrELu8OnWYm8T3eCaz5mq
SjHBl7S/5w9zblbbEj4b6LBZB8qiW6zeh4y1z2hRi5T3TFRULFqsI3me7VmxslQR5Qlw+4qc67b2
xkccDxB5B+JxHN9vOJNgVWQV7MkMYAlfQUV/UeiFGLzjVD+klftspSZrwicq43daOe8xtp77ir2u
HidK5+7uGk9yDHahexaNOGkN42nlF7dkeG6jRRvWH45pXcAsLLgcfU8RjuR08JddCk8qLPEq4PYm
DGOuZ7oTNkGqopv4m7C9UrCWuElzKLybxDOcozPq4LjQAevxlzB5VoDureh6zZ1lUFb6Poq698Rh
/1mr/ZPZVWKLCbcrzfsxJNsb6f4hLoJsU1uef+nj6hQ3M7DlDi2PtSmFtfb43Obxjtdg6ZT7PEY1
0usnFw7giKMmZDNGOqhad9JklUw2QZs56vOqwM5IPpa9Kd55B1a/3FkZ/UhpON2UvZS/hB8sDWwP
dkFM9LXwgnyf9FB61dplaosVEV72qWBOCYcQ0igvniYeDEQ2CIjZ+xTEn3EXXTueZB60p1VhaiqA
WgvwlXyFKoodkApwvPmxIqNtjO2XayBgDV73WKsYt0meeybXnefto8Qg2g67sAM42rFEUDFwYtUN
jw7R8JqMuE4eAJ8bVySD/HivHUefleOqdvF85XQY8nrdzWTOHRU+d1QMvSSPHlYE06n6uY42UfWW
zDrtGiP0BlxSBnl2j1x7Qb5dFYR49L3bdCpkENoi/1VP2nAfWd6wd8pYLNvOalWj8q0x4J/yVJB+
wDwUq2i9poJRkFGmrSR3H4ZWtMkGkvgqkk/N3zW3uAoR7F7xCrvJ7fmM//9gjc62GGkECrkXFQWH
8Xz293M79GsfBkCpYABl1QLgW4YSBTiecx7t3HxMewACk0IJiPgTOQtAwfDkQRrQFHLArq33sYzu
LGyLZRuS+aexjtAZWOFf1sj1bAJs6+oPpdOCtynj56hH15yK79KJb6ucxVcNACHj/wNFRPBSNjY/
VixFS9AE4tGkCAp2In/JbDwIzT17irHgKdgC0IVudvft3H5MisaQC/vW7cdj2xHzHsRw7SPtNlFZ
stjIQXeApoqGYT8CeTCBPaDIcuAH/+AqDoQNEGJUZIgcgU2RIoRiRsi4uRYjVbLcGrC7/0Aqp5tJ
kSb8aqSmCPZEg5HIUTSKWXEpwjq42IpUwaZsm/f8lgnCggvHwJBNxvxkNuVN7nMF8yru3ZVu4fi7
78Phkdzlo6boGIlj/RrAZRChYcsMQCNQIA1F1CBcUywjvltIGy6BvFWIF4s79DNgNhMmGVyOBkBH
iJzKfdT4QNZrFtJREJjQ/jbd+YZ/ZD2D+cCMiev+rQ7MU4XA3EpEiQYmF3cMpH595ych5wRFDpkU
Q6QDJpJ7bbXVJVodHCAM1ow3rdPbux4r6DpVPJIJMIkGoKQeUZYTxSwxFb0kUxwTWxFNAsU2CfX2
5NHI1ESYQiuLiFEPCMUAiNIpMoojBki1sFIk0BTk6XffwLo0N+ObOGQZuCVHUVZwWL+IbnoyMXx2
uU4BpSiXhV4eEvIrAaAWLmt3ltOCslUMF9Rf+Dv6vu+S82QcfOfka9sU7Esb9Q9BMFw3hQ0RplNs
mAxIDDSeTa+oMZ7ixxSKJNNgaWUp2irCDKQCdxlE2OrdaYN7LX2yBTyaVpFphGLUFNI/EHy4Q027
hAnPH2ccr67C2ii8jeLcsP2jtIa8edg4T55i4WAEPo4z/S9aeM/MR4lj0h0Up8BJoA2B0+EBgtWl
CDs+qJ0ohJQ0N8Wb99UoEk9FxVgNE0xO3XsAqidWzJ6iJqVhZr/0wr6aiuozgfdxFecnh+o9NaiK
OYwPfzQ+Hb8oNwQIwlPD8Fi3pXfIBNIWHmQCQAXLchNf+MZVkabuHbbLkSZngn2KQOSBIhIgiXDW
A5RRlCLCYOa2bgLgO1X3S/Pk7o5U4DUDblQqylEF7qhW3KMCAFIMCCkGiFSNV2BUDLQWXjOqrW/K
wn6zPI78ITAlI2geZ9O5uq170yHELhzJk38FdfzZTgnSygqbt6b4TA6gplQRm2SuX6ISZ34cUu9W
5Agj5W0aVQ+Joj2VhkpSwn+S2kigfQSbrhtnAMSvnmJF2YoaVY7GjaG9V7Z7mzlQpYaYfoZuflLJ
IKG4U7ECUJmckmMoo0s5kYnXK6wP8sEAWqWn053JIEmTWMVGtsVfSHfBDOjKG5yVIemaTEMOuaCw
MnkRbOy/G2o7N/1cPDeB3q1fcJhiYSAokzgZoHV7AvUEtG3JaRyNdDxaTXQtTP9xEDg16Di5DJ51
JMvy1MUzSTCBn9ud+GbHQMPdlO/Z01vA1wQblgCOvCjz9CLbm3xm/rJF8I4KS7PVQFuXFiPUk8Mm
/hg2Oy+E6Zj2dbkvan44wsieMBZt5WBoNzZqYDEIRJiOh6Ad6iNHsgPSE5mS7L6xiXnY9ZOknHRi
uCdNaD4nVopEMjxb6P98P3elm+9cvVLhxyUlVatBi2+dybtME7NShsEL3oUHQ7i/CXktwuW8LWd3
a91rgtm/D3kBxsatdBhOOadY3Ddl+k3Wlnty1r41xjbOp/vJtS5V9uSJt87Vb0jlsoy2o3u/UEgh
epra4G0ss3gdF7/cwPVWnVtWC8uJnhhaTJCLg8/jCqCu7ett7cjv3sLDivBWLDKzfORYRzUHICo7
pWMtS6z8FLccb2QBwU+Awm4pX22Gqd0ZRXGARGWA+kJr92Iuen70y6VYEzpKSWwCPW40xu8scW6j
Vj5qDQOqL+vLz5t8SpoLek+w9gzG74ZIRims+BzV2FBckzBZpJMt6AoHZ4NLie5UtCtZjjkRMnHX
yhkNYmClxh0NBhdxdj/qTlM6nXrXHw8at61FIQDPBhObQ3qoXzNs8zyu+9TLPqsGi3I3818Gb1RS
kyTJN119PVzabCkXjTQeXeaXlFAAoSCc2pMVcXJl+5zqWMK73tY4BiB5Tx3FPS6ic4K3ayK7ScWZ
FtyMtopEOvj2CwzVPKmvM8XIuz60b9PcNw6xbek3Lofds8tEQfbVuBlq3OE8/PdB4+l7UUFfAuua
tFhlE759ovzVAjQH9tcM04J0/Hw7ZvE5G4Mz8lwyV88OFQSIu6wwTZ77KfVZQR+TJmRL1ocxgwvn
/8UYP8A+WY8Uu81zS8sxc9OyTrrnfhfq4gP30zkq6W8wQeIjii1kCK+UXLlPUeKCqMy8cUV8FOWN
4zxaYECWrt8fZ+nZ/Lj1GyKXNE0Xr33nn/CNvIFgYx7RzM8cgwIuZDJmEengDuuJmdir2BebQfNu
ClfMu5YYGBcoeIWNw1OgMh+JLFCYOH8lGthbIeMXEUxkHYkyrNrG2zsVgL/Segq5EnMHyzHjRuTn
SN9qbgfwe/CprCkVGWaKVjhjbM5TD61lPDta3G60bmAHbXhrRwcBlvh+u+zqkFYyFCoWsli/AVwW
HqIlmsI79urnWiYrCRSCKutgIjBClRWt93e9dC9535xq4DRLS/XAZ72/z01t2nkPSUxfXspqn1g1
8qpt3ZRZVW1Ravi5tNY+zwhzBhMPa9KX7wz0TDfVrveHYmXXDJk+mYdJxxZEVqYgnrvsev9tDDyG
/ESQJayZwCJUuCbfDR4Pe9dzc+0QED2L7WY7fWBPYVXd5HeUfIN1mUgh0nHsrfk5XBorqVcISnJr
te67W1r2UR8/Z8/edtV06EyBuS9GjNKhVKRlZZ91aZ9QFY6Q4n51rAVWep1MB2/ibjmW2l4Kcjn6
0HxpAQz8iYeNOFe56aLb2cY1FKfcObhZ9KvMr40V/Pf70U3nrQaPc0rkVVde/MzIX6JJfBuWS6km
Ae9VLnITzfCjybGWmkFBSmUGCSH9+tnDXLfyO4M+8Cwfj3DK6S7ndJU8t4Ru1l2CK79gq/TpT1c2
xB+lyHbSJXZcGCTNtRyqNrzHZt0kHMwBH2tLw603umjAYnkVYLhifIqQFrGEUj/mpK/CJS5uJb98
Vw9RQ8lqWbI++1SqxRrmKL+QOCBa7aFKaZTskuxF2vIpKsMVDbAZgG1x3xJhWIBRJpqsl1n3QjfO
l5EP2akrWCmJiB9gSIeC1VPHbFfAB2tTHifPW3FJym0rgPuTNeuOqm+7T+K1aSD/usUtxS10TnqV
IlkQ/A6VWqE7hMNr+tAzTXnU48PUJXcMq0FTfoeuFmxByBJCxutJIf0Xp7+XeKKG3IuqemVN+S6S
uDQrH7vA5IXfFpGQZZ/qlNxqBvE9tRocxjfD1R6LAeJaWfQ6Jyx5cETE6QA91h8senxHjFFl+Wm1
L5aD/3Oy6/fax4YZTPj8NKN5nQJcZ0brrB3J2ZAo0LKiM4P7h27tlBMoyNiQCQ95w9lT7V1A89Gi
NQf2zWj0Fzoq9tSllg+aEgikLh/Ton2haRtSOROTdM07jH7B6tYukjcWYdTehBkjLm05UDtewiiA
GibdL0B15pa1G54udEt9KDusXMadEX+kofMAtWVr9fPTROaOVp/cPEvB7s1gnViTvXEVsgw2JeTf
6FFLQbyMXUKPcPlmkxchcdGgo3tAq5nvODuwvBqxEgbNbcImludTvSWGhNrpETDxISQs2oJURmLo
G8wWHtku9XXF1h7byIQJo4rWY2Q+WUgUC2XXS52PJuVoSGIZh2bFzXjRjYhATUbgwmrrp8SayjXZ
+W1ZhNSUjKsmDUDjcmWIzbbeps02NlFVqNvgOWdmm8wiFWU68cFwp3RXifzsGTjrwI3WK5Bp98no
HoF6X3qCbKoJEgNS758S3YWEOen0FEyPVY2K0UQZ6N2Bf9Bz5pOvT8kKOR8zZ9B8WHxywQxj9Pg5
avc1NWGIuQWuj9rFAlDu44ovDZ/By9h3D5NOtU/XOTuaSOt1KN0tYMGtk5dMG4hAecWyrMivqeOe
aQxdFtHtoCdX6dHASRhXcdqAg+RV+Km6RRbSrfatp5/qkTxO4WQskzgT14G7C4w7u8Gx2gf1Fmrx
sk1Y9nEypIEnMH/987LKP6aZ/N+IL/9P6iq6cAhJ/CO6yte/05/3v//0nxIcFokLG0ETCUTXbU+R
mH4LK8L4g8IOw/YNtA1bEN//S4JD/CHYU5ku9Y6CCZM8CCexLvq3f7H1PwSZJp9Uh2fYlkCn+Tvw
038EgjKFQNcBwKKIUb8DHHRTetBaPDxwAqVGZVj+OsCRDiNBEZq8V3rYQGMh+QBuL2PQNZ4HUuQr
jTy/oEaBE3tT74Z1rYxUQcgxLBJ9txocy4IXlF3o7roEVhjdBBhSKYa/NB3UYXhOysySk2dw0Mo9
HPS1ZH1pKec98OjR1JaN7YcksMuTyTVg5WRTAZeeOhD4EPcTpQk7bCcEsrhWr+NkXrY1ZZd+5twz
q6XbBOfDVq+ty1DBPcAvugjoCVoR86Jn3Yvsgz2Z1lJ2qDFWNezGgA2gHHO8/0k1rfQm7k9BEj45
6rLWnbzGRVEtnG4z9wNQP9IdDZ+8iCqvJztm1mu+O9DJNSgnz0g2ifvpz+IeW5HDIiHnVtV3jCBm
t2n94eSTmD/3GAcQgzY41R7SxH9rpHcReHe1xrxmXbsyO/qpDAExYme1By/ocb8qTwCjJZsrIcpN
bx/tbJc0p8Lce1ROjUTGRDOye2Iei1chzXRBC7SFwQ5bQz7Dm3ybqzXpSEfetPjiSHNzccHeRK04
PoYbKztkEbH/D0q9TOPL9CnG2TZVx4xB5Le993D7wQjhSXvTtIJv8iYP95wdfF3baum3k1wQdxkq
SZD60RrLa1CJlXSuvXEgjQH+M9rTC1SFxab37oPhf7F3HjuuI12XfSI26M1UEilvMpVOd0KkZdD7
oHn6XvzQQP9oNND45z2qQVXh3lRSjBP77L027O6CBHWE/18zPycoeyMXQWlYuK6x0RfhbiI+knvH
rKPYqaNeFG+hlQeDmwY9QeJI6QIN6ygWAzgPVL4+piwNaCFUJYfIfGQyRwrHF1dGx7R+1r27MzRw
uHj3ezPYoX8VucmQGnGtPbQwgW9tlb7YZCTrlrbs/GCQNezlo5XNs0iuIyuUNtzZWR6M/LUINLH+
U5iWuIzk/sx1lMjIre/VwF4aiwZxcgbDL9uDNj/DElkNju6bino0VTqiyhdTIzNoed6Nb+Rif2T7
f7Emz2/rhwfZQKVCOaFh1rO2s4Ka1XAZkpCwFZwA2onW3h2JCB0kzcLJxNFgfUgcgGO7dfMiaFBT
Z087yuKwxwE4ujuCHLcYZrLGd6jw5k0TngUWoXy+hjpzuwU3zdmjBeMF53nFIocbEAl6xIXHQY7F
b++qTwy60DPoJZc6HoxvkQZGz5WM31U2ElbmtMUCNI8/aUugGlKOgp4r+t8eRWaa+1XSZFBcaWih
CMk2gYGTojhG0adsAuov2InRNnBysrNESnPN8uy429R+b4mAg5UZn2bx3A+sPrmRg8QqNGsrk7eQ
BFAURoGHH4XKNFaoyxcG4DrvLSzdtOFcaxqfSykvbZMSTaHKAq6i44KBxe80ctirTnQVwFZkZW5D
0yFAn8xvPepeQVQyMSFFkBAtCT2Nles75Z777i0ecE6BzSiwo2rC9jumxbynWXCPj2PtGpfIumGi
rCgnUhSyn8+4ziTY0RIRVHiHetBOXvzQR6he9MCpxnaxxqp2gvWbYJoKU5IKxGb4seNT6EA8b55c
eJit5E8N/6WC+g8+z8oZgrhud1aD4WMuAoOwxaSE60itnmU63e3qgscJcxR6kXB2BbXmiYFrlsoD
mq1RFmEBA10t+3eX4Jkx0gMAgiUJaiK/Y0dJecGugMCwfUsLArDdRbh7MwZ8ldiHTDUOqk75SEB+
D2Gq2dT5QgxLdnH+MRUXwJv7zN2X2HJ7FjclF/Honx2p+3qwjlX42SfeWtrP0r4azUKfJgOgOa/0
LXNRrIN49PZsJsxVzFPrQpLLPmCJvJos5hiMsV1edY0yrQnGhi6uBTGrCjxuahyagjmZMrjaQetp
eQARM6gXcHexlC+680JqcG1QzeNxETPsndHj/+WSAXAabdDc991hqoqXFhMRoTsKAK3VTNq3dWKf
YPi9U0zUatSs+WusrYue7+iKBczA0w1XH34Nf1VDe6MefGeKZVmBTlE4na/Zu9QQ27FSNuN4zCFo
RPKZYkH8gt/sgHwygXyr25A1AbVSXr0bsbUWaQ7ufldpgCgSJ2gWUcbKxDUyCIy7LLkohQiJcYny
WuSPwcXQS16eaPSqjvRrPiRfZcyrXYuISEbOqUZ+HfcGLy8tuUb6vYYX44h+67SnecY9JWDiqq/V
OO0pGNnDYzjp+8ZuqPjAGugox9kOwZ/QHluwo5E0Z9TlndcCg3N7L6B+qaG2yclqzlP2popoT8Pg
U8XBzE3uhDdxg0Y4sQkgtj/R9Fqz3rCeLefFall4ENabYra+05R+sPk44j2+9mkABZMVB6JDisNB
cOqW+pOjnjSPPchEhh3e6ip2zH9wvo6OeW0EHXu8G7WIzTtKCibM6SzjchMhqCemRw0vXWUgeSzr
dbTiBW+HOd1Co2RxZufGz8jVyOn5FbdvesZBE9VHESo/kwt82luo3+5T7MxPLryBPAel6D4S9Sny
GjDEP6P90s4fTWLQbZL6AL/t8C8j65CaJm97j/cG2PdEBkZNCKHsyycZm0dt+qulFeiRsQ8bPiJr
/K7I3bgTm3PUIo6TJoAo0vPe1CEvYq7qSdI0Z5Fx5GgNbGc8g2yMJ5fFBMS2qL1mMUyQBmuiIz9c
pKXZ2nqI9yPst5meW1lcdUq1VAk03UMUNZ/jHISJuraXx32+KLSydswc8At9wlwZO903zaQAWKev
rHiAjsGEWF0s6ChG+zt671OmHiPVWEvzjxDTioV+iZOe3Nq6Hff2SNOVBOPL6ogW4cgTQWOc9Ikq
YrpOp20KrAy9AMPDl1qEftaIk2JaD01An4+ABjis75eTbAStZDyrYGNWrXmZwXgCHsLks7J0BLQs
o3PVWetFv7doYPlrXFYamGKAfgDNyHZGd6zLVyIAhwQFpVEDzWp2peBTSBvIz9Dybb7Fen1wQji+
zngqHa6MLia/9gJ63l4Wguup+gUm9FHGO5qZDvCdtqWo8OCamwSkZRUeW1qliko8hdPNEA0vWF6u
xrWycojR+r0cDpiFIczdK+XYJYcSpA/fCr5yzzFBsBGqlmy+6IZ+MQHkGDDyuspgVPzrxS6qgKyI
6UuWNPaKEGAj2bYIoAtdQuSl73H9yjnaJO+h99U7Xzg/HO8l1+FYTXRBFdoh7/eUbW6L9oTVQVM+
5lrAj+IxmUvOmnlpidwB+gwW6AesoaAwNrV2GIC3oQKuvTuI7siEsBlgbWnFgu45mTe7vZbIdfDU
1kV0CW2gTLokgHPPUrgiLTogK5YtmirKCFdxkgOlGHa5ddHYDjv9sFtWzJJtkyGTMzklKmIwaOE4
onYE8hVKQMrLg6VKJeI3ie4ah7clovc0l+TCqMyqqpcuc8+gRzESLtIR+JOjK/ogSj48AI/jrO/b
fqAeqt07cX/m24Bz5yfyGNlMbVvx5ZxJHc+8B5fknlbsy4RfCos/NQqDoV8mr2Bun0bd9OHKQrRj
85riSxoDnVGlUL3vtDegG9H7jYVlspZa0XeNWE02TN+1+MvA/+jGoa8dv2uOCZ7zvpVBVh6LQR5H
Fmj6+NLGvyqKGl+3VTgSs1Ft7CVgCBf8POuhSL+NaCWlQNkh6xm35lqxHw7ZR+HFvs1rdXKTTUcn
dz1dU9ZEk+XykxS8Ur3thIXsec7EPi5oP2NxZaLiAM1c6HjrRvaHPENyTa8JjNcxpm1lqXvk61aK
8onF9bMNetWEzZjn4SWSyfq762b4oqpzVCj9gCzIysF3GnXl8DqiEnJd/pa8+pauIppLVSPQBaw9
2e4l/3mvwT5h70iiPiLl4OlLI5VK7UtzaLNtPCwNMlv68nDrMMQVV6LAWIvJye2jXJwXSr/bX4cp
PLTkVWBsStLqUSABsY/10h5FHau21ErgiTDPy5a1ToH28QO3w9GDyuuVzU6yUBumS0UAQUAqLN0f
d4mt9OQ0oL6x1Ye+PW2bZYqqQNm9w6jZJaLfKFIP8ERv4AmuFI9IKkUGlL6FfEvZ0PtN1zMuPmae
5Wb6xhLu21W7k/onbia+GzOmDJZr9Y4llMNZraYrgIOZgmr/rlhbA5dOYrfgADIGhPMwkwhV8YgM
wSALEAjdeUyuMQ2OMU3UJREFeH0egALp8r7hrU7mh+k7PfCkFebMHmVHiGcgZxhNh6EjXJ1hRP+w
kO0x2dKLtfOya2fvYWmtB1y5OAvpI5eb/i1BomOttVa7U86IUZfHyiYLMvHRcQS7V3WqeXMeXCbp
qgt3lUn1yzW0up0+Kqy7XirrH2IahTMTvqxLpkT87M2qXqzF+dnG+iAtn5V4xNWpz77N+G0epr1j
DLsJ9g+FAWvZ9g/De4pmdQWdz+cqwzBDcMhhxUBji3NK4n2qXvAS+ka6J3CzGzNsCviTy77wMTLv
8/M0Md8582ay79I6VFW9i0Z0d/VYK/8IX66JzmvVobOZxBOE+RROaPRjdL+Z90KzFrmUZ5TKbaZ9
ivo+N1+D12+HlEFIM3wzZzkhjZ06flCRte46cmLxsRYHNbJB9ZR7VreQZdl6KcppCnW/BSGr0xto
VVDy0RAcVjvuvRvqFQcdKTRcYrIg3j5D+OETsM6Ght5X2sds/gUxsTbMaT1pn06zJysbRMq4wgE2
WGw+qK+Mx/C1K6nkdSqfheW/klkUgxkW1YA49mqe7xbvrd7FPeF8F7zGjc5dKzoygDpBwC7ONl2C
S8ZKs9J77FhgEeq9ZMsP90Ywd0U2TOOOwvoh8MQnEIEzzS60P9h5Gugabn/q64Fd4p5vSGj30HUr
KiTymYbj5MeiacxziyPmrqp+GZlkjImcFnRJjcJ3mJ1ZfwT/GiAMTYyocrq1xrCl1Wk7A0FDUuHM
qN+ltdzcIbBpeIpkdcbhvs49ebByHEDTq9PVATy0lQET1omSHXag3lubXnXAjrAiKb0S2kOIkTnt
LlKE4Gg95/Fbx7PkhCHOe6JiNCy9mOPXslYnwrAUAW1qZcAsZkProB6wXCvdX1X5E6mDFSLPCXf0
KtefQiK0WYM1hMyP0nq+Nn3M8n1yNhalcB9h/43Fgii5b1vFVkavZWnes4+5uQKaRjsA5WBKnF0J
j7N6qypJuBJuBa32g/lud+juKU2gvfsczZ9DzperdI9l056kPq1SJds0WufnkDUlwMh8SWdgzITz
rc00H1FL8RjVGYYP6pjNmW4RfCjaXY0YFHneSp8eM/14YcNLjqO20inwG1iCjF9w+y5m8jYNV9iV
k2YTfswPtVb6pBhW7KyMBGq5nT0GhDlHeNiB5ckFR0GW4J5ZGtHU/uDWtIpUNmi8boCsR2FpcohQ
14s0JkByUjoAotEbzh6oHTOHy3vDlaAfm21a03hbwEFVGg7tyB+dYs+65MXi6p0ohymRfjFCcdfm
TZEnr1ScrEpKeXqHbTlaOFDIbVHckvTFrUq/9ZDq6HiMANmlcYz3Arpg476IwgIkYrKgz4+anNca
7Ymd/WFSsOBGYjc47nnQ0pNlP80dN+AS+ZLLn9qEgYgwfbsvEEyJCT2y+r1P7FcAFt99zqrzUmgm
/ZbEYOyjUep+ApdQygMp4Tl39gLKO5U1DlC6tHv1CLSKay9gYNc3CjbWtH6TA8UZ2h3T8F7q11jD
OJ0Zr3QKYb6Ugm8lAx09JvKPPeS1TYutmMU2kfI95E+3WvtpaHIiK9Ck+24/4R6UYt5U9Q8hZr+B
j9hw95mbBBcZuMT45BTJUZjePV5e/9eE86S2RuKuEqj+qZPhnr3xilrbtW6GgcneyJFbxM09v4d5
CqQBVNKF8FbFO0giHIQ7+c2bwG6fo/6kzttYXkfvJTbvItA4cDX5w0msiGsavzkN/YpuMNfvSfbk
JrcJ1Fx3y0v9WOP8fq46Yi37jiz7q2buU3nWw12qbBN21h5EYWxcLvqH/Vln83eaw85UmOyEGbQ6
8eQOHoC0uBMRcZ16CvmKfKtU9LhPvxCeD3ZcE/ltg6lP3sF7UEVYbLoB/wbsl8G9dQgcuX2f8/6o
DPk2qoOB93s3J+cCVmVfTc8xLT11m3x6C3KvZjmMkcPM9Y1DW4oEMVhpl5nuLpWyOKCCwTgUfqJz
/slqnzJszE19ILrm15yw+oJpB1neuHcgxk4EWdCMDrGpsJaPcDCP26xuN/bY7uhb2RvhQ5n/bNot
F9Q59qB1q4uPHAff3Dqbso4+Mekiua5SQEB4U1HcsLWT5s1HwmDObXSVz8i5k/V+NvUnszuZA3hs
aDcttJXa1lFz37EWMhFQLQNexNCfnV7ZpNO0tZwvXdv1qPUdbbxt+KtOH0zzfp4470ZZryPtHynE
Vdt/6oM88y4wZyJOMze39NIlV/zgCDti5fDgzeBnHcpgnBZGkcM1thr+VemnHVOpC6FOW5iwXreJ
sm7rfHW64BIs+WEfkh6xArB2muv8Vp5i97XUXDxOK+nLmV7LEmDlxHdXP8b/aPK5xvRtEt5Osu5S
5l+l9SiwDcFx/1UgPhZ5eKODFPPWl6UcPOj6Qn8TjnruynDb8Wwr+i91d2LW3pm+SV+1a7CvP06f
AWGtdwmmfQV/jhhHNoSc6ma30QTjhLJVOdBdFtiJsN8K5zXK/wpTrJvwStHuB8VC10TDxsspiVPX
HyCKirzlbv5cArIJaXyd233D+k/LqZHLFF+Fvj+b327VXtzBo1lWvJQWhgXT23uGs1N7HJyvOEOR
DtBSmO0G793O/6yCz+Dgxm6QoAG3WUBGc21xutbIaiZ1rTx4mII2MbM2JkgfEs2LFxi8AXhF8mvh
OjeQcLb7M9WvoAw0omz2boANVLGvrOxkJzKBoWXcY/49AITc9Yq40/TgUi4vO+Vb7zy/dvoDlTeo
mR12jOwAJoRwGWofoOQub/zI9U1Is1Rjvsgm+XXI/A9c7OmkDqz5N5NbUT8SZ+ReLa9qa6za6lfH
m+5yN3BZGXXmeMWCzSj1ZrmHNErXEUXIlYHSVtdnwwvfJ/1JgYQTa+WR//FYpVQ+ufwU7/38slwY
Sqd5dDafXTrtHB3PQuES1+MqCIh2W/4tIOVcr15zzwgSKErPfY+UF8K7t7wfbQao1cfbpmuDhDT6
aOwoEWF1j1qF9y7p37NU3cJ4+4Uw0q5d715WLJlAbrqaeY1D9VoO+NFKsJeEFRAJVjnL4m6UvgrJ
BeEd+oTyjPFn3zblnpAfXAtGRzSBsiIuA/yqHS6lQ4GRuBo/JaIvRT+fDisPPhYW22rDBK5rdyPq
jw2Wqrpv/sYiyOA5hbO9rVxzL1oqk61hG7niWNqoPXCpRXUW9OrxOovIzFSag/CP680abACcFNYR
4ZvMFUz5AGvrYlfdqA5vGorJYUfhfWgHEr/0lpe8pbSmu7tj/22E3eaY2s1+SPn9JM9zwwGTFSh5
NTZxsZ8MJPnhKzRb32ZVMSAQslt49lJQDVMBkAVbXo45FAp96QHSxVmnMkoYlK0qFo0SiNSKrn10
83BIOLQ0ZX5xLAMOzQTPUf1kIUAhMpXRjbavRpML8tLo9DTAC+/j6tZpzYn2EcqbtX0vW24UD3eg
9DjH1e025UKiGyHslDui+iBcQ/IyXLiz0rdS+4lABW6y8aYkwyq81Tg7JwZm+F7yngrv0bgRc+9A
SPJVy0x0N4gE/eDH0Y8gptLy8Je0esdcHWvzmLNXLBTzpOndv5E4d9i+NgybcQLGYlXzCuhJbp8z
NfRttnPz9DvOP72i7JmYNhMdUnNRsW/FCUll3K8pFt0bi6ze7ltGMkUcGUuGpn0rlm8eZOup7fez
8+c22bkox20DipXw7LpIcWTQZlDGuZ85znqW+pvpWhsjpMSjIGqa4x7WpASYxAy6HbiahGX3r0vL
naCi2u5YtSbbilRH0mVs9R5ux9nUIEZHkbKTBYaWMhjRLHImARYlAw9HMWyWxu6pfeo6cU6ncRPy
uZvU2zdcrlvUFryVIfCcOMr9yo2xr9c7IL5IBMobL81NmeLlXvbOlBw0gCxn+HhQ9GziObp5AVOH
xXqBMAMG669RuGvxHIUDPJY48i092mmUzbctdGIkevQQok5U+3VVYOJ4y3Wg4aV9qPTiGkLja75c
HsgeENOyKkJpX7PD+yjKN9L9V7gAHO7ICvHwRC7JH3oFfL37TF04BmOUZm6GhU3fzVMNdKQHiOw0
kEkshc+9uif9tKYQBgHhYZqPeGYQdbiKqBtn4JECn1PoR5YMbw7DbyNp1NDOKZ5AYAcvVUcVqhV+
6ybf4nKsdrEpn5XUeOgto5JR2NsWDSZXVb+ZOuJI6bbulcs4MRWRl5HpvFOJ7+jMSlDmVL+lw8/U
+OB1buHoF7UeOBVYp6YeLrELeW409kqEmOOKIOUWmdBD4TKJp2gI4Q+c9SDnUgZl6FVZmgycecv1
dHOr8e1Xwli73XxI5p8UaPPYEs4pjY8wwTxDaZz5biq/FULKCKbYKz5c4jVRwqa7/gFrZ+jcDsS1
4/zESLmpoOU3+osyarupMtDzybJEeK56EG/rbgG9l+Eeg+E6Ye2tk/rq8rMmQfAIihHSfNNU2N+i
u2H9m4t9rsqg7vkn2bWm/aq8u54ouwoqW1gINvuXWX2Oqmd9/BwKRCET+AH3DpPOSz7ZQRt30mif
qEb/dWgcKjgZGGW7kS8J5Dj8mYa07iIfjgL2COPjuYwJRRGim9wZPaxbG1ZCO2X7FavDQ8u1lTaA
oVRKFjD2TmFRojEJOt5WUc5jCXxF6quGl1k1d09jz+xi89anER2lh4wnVmxvwDVYut7v4IhHg7Re
WjCfYqM/N7z8IGxyTxj/zSGvhfarzCNGqSI9s6BOjebCC9Wy7qqSE8/S9PU8dhqKR/iRmRrYCWxI
F89MeRoiiW1xuvVzfa9LcbZGOvgmHX+AesQ+oeJTGjq4W+q3RK+FpzzP2We79OQsnYRryOLpbsC2
j0y6qqssCgwIVcAUfccjWWWl3gzTLt4KIfB/DvWlIkHpE4TfToZQV52dFxujYQL08kL1VcWdqCNb
AkR0UIaGpCchmoO6yUqaGB5NGaYbhFiAkVXvl2rLra8Txdaj2ThpHV7xc06kTRkrWLuZvCRwyxck
5bLDjd8yU2WUzolLeYSJUtosFpbeWuLfZ2ICLGlpExR0RVXRzMcIL+9ygiBbGPgN2UGxJKonjCmE
Se/jML0l1nDrGrQDLkL6pnPNGHzBs5nX92yUcMQIL6/qZH7q+ySF4dBApETJ5NeEPKRFyqp1pohJ
1AvCbLSx/hIqU9zGJPcJt1yeTUraoBw3nZ/Wr1Q3DCsj7yZfawFUJqT7G7yUe2bIjadDN9Fjfdyx
AywSuBXoKMuHF3TpU6SmUYALkAYOnQ4KF/PEpgznWwjkfh2GlA3VzL6E7k7RjDPEctlGzxE/eNGz
aFYaNdso4PnApRa7vpzRj4YOAFsRf0cco2oIEWqS8x+cB140wydiRbI2aRDaYELHB8Bmc8iaH+Cc
Kw8LCmrsxAsR87LNlHTtrO4pk+20I2FBfsVXGvzhAwk/WuXcTdUyu5XztJg30lulf+ru/I/buIsJ
rgV9ape/dRSdBWnclaZwBVI6WRGuMf/B9KaHnmBgbUf1qaH4Kiq44KENa6uqp8aBVplNpxPQtYem
2NIv9qNHzN4ozOaG1duMI5cM73/kNNwGzvAWYTPIyixoIY4FVVeFgWFbeCAGdg1h2/44lP9t6wRR
ccymVxlnzibhafdFqe0SmyNBBba3aSlagJK0CSWex3HpFLW5YgRNznBcRArKRBrBEszumtp/C3Vg
ZrKMrWWbzkFT0aCX3ZShvBoNrxvxZivdvGGTyJAQ9wSKvOoNA45HXx9GX1sND+bMlmJK7XZrlX29
BvYlatJrbd4jdTP1sQdhN5M138C3ZUCYBsmDb3Mskj/ZCzoCyFVs9CvllOa1ywT/rcSyLSNqTrNi
DI9jqd0U4ylzdANeuYL9NYnulTmdjfwrSmW6mNj5yZUOh7a62A8wSq0TtX2ose6rEVYrt7H2eZHJ
TdM00m8auhTyxHwuaFODF/850ryz0UwXM0bIpRuYVZBR/bwG+MrVK2QWUpp0g+2VojDqVKECUlVT
XDsvm4M8a+Vm6T8fOzMJBK3uvkPtG8XHYHudMhBL8EZqBUOwBcax6o1Tzi9qYxbsJ4fiVXhWwsdo
90EXgk1bnrReuGenRnkD8I5/DSpnp8itbGNsmZpI/KpxvE3Vtyf2AXy9Y1wJekVxp1OyEBpMGwEI
Hk+UfVXu9GnlpeZjFsaVY3EhMqEfwcLMfTuMCDXgTNZwoPm0EX05Sn6far0KpImnDVQ56wvbd9qw
3WJn2w4KqHePQ8YYsYSkutGvafR5HnMMzdCVrnotwm2UYiKbdDYTfGBg1BEpBZkIO2bEdC372Go5
x7ggL4QpYYPBt39qkP6FBtPMil8GqPjrfFkUqe2SqQ9NWpniMYhK5aVWwh3ZNTfwIBnAy0N0qDDW
wcknUQFIAFhG+AranbonQc6FNYUDAB6nyYjM5KJTgarPAuFCTDAt72YXODmSIWJdacibNVUzNZOa
b+JcZ30zEibgj3LN6WsmjzoqzTU3DHxM8pcntkTMxr6kKSQH20m7U8Kz8FgAn4pqx02JC4KWscmd
gNFLDY5n4hFxx9fFhlzHrGj9AFVmvZEOmyq1sielNMaFBzmjtCkX2Ql1U1pOREkFBJ3a5mbDYjZw
u8FZTfUSDiVds8l1+qHTyKLWpajXQzjeTIl0Amf604tVK6gA066FDU/YAlRY5Jg+UhWDjGPWS632
TQmXqjCzKwgVNz9ZnZBdjnTIA+VA1x8X4zmZ3sLmgywznGPTvtiK+QoieK9jEkRiyq6O95sRmgZn
oyfUJxD8TOr9CGQRAG5DRB6MQUGh7F7rIfUsVYLd9Cib2NsmNWYI0+FwjuJa+KVtIjjQ9Gzh0uEb
WgdOT9sAbdFUCqAfU9XMXaiOcoZV+x34zBOHsIuVH+93yl5A17R7yZtSaICkYSu4dqtsu7p8ItXQ
rmO7JaUj/6LefEwOQdN+rOFzxNYNiIKyUod33a5qUkm0+3gNrDPNM/9pxvRLNZ/DJgO/qToB4LCL
j9rkajiZCv6+gY80JKBSkbNjdQsEKFY7aMlWuRZzXtDMEfsl9rlAtJihFKfm4ZDqIVGyUwqaeGPl
8ZWz1tvQa3V2l5/Nbnq8151zY7o55Y0hdmHuUMLnFW+9OiMwcidTPEGS0Bu3pQp3NezDnXBTHrQk
9UOLs7d1yOvaMHcYXBiVwuU3h5Sf6MAIulrm+5SXCXBkhTvWvlnGAZfhoeyoCuEo+Rsisa2NRBxY
ya2qNPybQzJ0BKdonDBMlNIZ3rhqeTseRZ4d9BkW2f2xGssXNraguNz8AeRLO1XOfMPsmvpKn/DX
E8Ki0qrkhB+1oKTdFO89AmBec3XM8xeriDwKSUY1GLL8L1TBkaVl+ddyR50LpferUWh7vA+kWrrs
pqX5kSDTzGNbFoe4at76nNYahupk17EGrsqYJ63nGEw1l+U9I+wGn2HHtXYdYpLZhq25hU2nbYtU
M9lZ4E1r23cvb0WgirDaUukJKsA8TGFEiQgfH2b8d2Dt7Lg1d2A5f65hA/jGQDnoqMBa1jwdhbnV
wfeh6GQtg05CRRV65lkIY9uhBPmwBdjE2d2uHyL3FlMbI6UBrhoBEGsxIqXz5pExOLHh+HXK+WSb
CVPU8AMIks7KDKvUXDdH27FZOac7K/wBXiGxVPYMrSoLpwbTokapRxpmb6kg3ZgaBFFHo3+hmaqA
FaFbQaR7XA0I2PTLKWlQDXiMHOcx6LSl2TGWSAhT1FDbzieBJTKCCSeA9d3ydrvEpFWCaNQrbADt
S5vSWNUn5Y9XF8/aHJpbYohByu0YijV8ZI95gNjN1YnYuESSoJjbM0mC9eZlJmmSzLn0jiDtjYEI
JPd2JteCJCnuqwIIPnszlSODHtbqmVLKPp0NoF2YMfKp4j5qV6dWT1mQZ84DqfBjKtMtgJnh0Gu8
42RIjmyi9gjA38BMncY6is6Se1YekOSKXTaRX+74stKt5+w4VdmiW5SrRdFIyZRBQ+l2QHGwAAva
hHtWRXkSZvWh6bR8DTrtuLS23yiOYSCOJxo+4xRVBsj4RtP1nZbyTupGE59abwYWxHPeEAgGJqfl
mCUTrBy6JjGzrJ28yUCsS2cVzgxgpTI+J4bWc/qBCbCczzbkvcEhPW405h8/4zWGIliCJGhTjQFK
v0FudNllkaj8D0uOuGE0odwiI250Gw2DsZYGhSF9TycauyboZJDnBDJE+1JO4TGxSPcS32ti9qoR
o/uym/tjjfZH03F3GRX3TKi+C5ou20wGP3cUto/S679M7qr05TpnM2OZFkV2EoR28SjdUWwpoNuQ
m/EOnBrJORXxvxboyNaRxbhPlqxtHqdbkxpmljOTQ5SzV3YUoV16UuqYNEiwAkK6Vzoqqdv91Aor
E0J/ECm67tvzmH0EvvKVqXMmSp5K4D+8/KLksLQ8qtV81oDbXTkQKYpN3CUJSJBQxC4OlmL+EvFg
XCq8nI3hTO9ZmbwY8RCe8vI2NEGt2rxSRpAYY3FiLqHWiFRnEpU6lhYxbCLEa9R16p3mXpUYlUMD
LyC3sgLkT1SxSY0zrtgiJEG6nNZFDnxWNbFEjNDOcymYG6UATzIem9b5IfdbrbsUj3NbGoQFKZie
xwQmC2FQ3NZYFyPw+VXRr4VK6Z9WuxNOEn1T4TVRNXbjnk4MubUtc2OBHPSH6gGmtb8YIPTWMz3T
TB4hZkbBeqHLPuM2YXMUYr0iOoskQ75pY7r9d24x6k45zUreYMKJ1fjV9phX8vTMlMwDM/MdQiqA
qWeVn4prnROPxH2r21SctiAeauG8ccRp/781/r8FYSO68/+AsN3KH/SP/3vdC//3/woLGf/DM22d
lBCkM11zHdI4/zsspOoukX7H+8+/+i+V8dS96JajqzpXHjJD/yUsRIzIsTWV9JGrkjwy3P9OWEiz
HPv/DAuhBtumq6o2vlHNXDJS/zUslEizrTv6Uza1Z3MhBCa3rhhJ12m1uBsb9gqByV6u1PITLb8U
X8+W+Y6V78alOD6mgljqLLEq2KP6NnjmT5SqJ6aNh2yj8p3yZmCTzlvhUftXKVa9U4XAqwc500zs
CRTnhBMO0IwNZSt6tpQFeqmz5kSyZSO0KqkxuKtUU2Em9A1gSQUnkjQ6618/oOdYcKtAFpnMIS3j
n008PiUZgIckexRuRoUlEXvZxwF0QUIZiNpzRWVuMePV4pUQb4nlZBnab5hC1gwNhwOp+4HDHrIi
dL3nMOaW6gHZpfAdsTE3v8qUUruE0Xjj9jSDubHzx9LFBv4J+ooDzzVN7UhUlzsJl0vmtibapln1
LlBr0xbXlzWpvk7wxEsoGmN5OAvK0bT50IVvyknjAvM/2TuT5diRbLt+EZ45emDK6CMY7LvkBHZJ
Xjp6OFp3YK6v0O9I/6WFqsmzZzKTNNfkpmVWkZdNhOP4PnuvnXs/sXM30J9lp1DZHk1jLuy5uERn
SKLqFCRIJrRktTjlq3UfS2KLTwgyZz087iO2IzHlByHFgEChLC/fNQ6VptXao/s+GLMPUnUSbC8J
t9YCfRCf14QTPnfciy3n52TSyaWSunzxqAWBLC7eqgxrQPU2e6wWujy/a82gtl6OO3kIvyfUMOLK
nn4vAWHzkGSsyYMVRMFLKkkftKNwAoynyaz6bzOcs7E8FvHgHqYpJ3OemnFvcUTeGI9LdKOxNDOe
bqech2pSYOY1LowuOeN5MD1ms7zDmY4nS9On0e2l+9yOCIb2uAUwfmMbSFwOGTT7IRUM3HZrvnLs
R0fddLinKDnYNF5hvTCnzw3ApSVTNGbahWC1T+OoH9z3NkkVldYvhpzTLO8y5hlXEq2evhccVlUu
SHeQnYcXaDM1xVyWE9pGozUIa67rGm2qq40HKgdWNryAm46OGFrTtwlrrxAV2GU2ajyxC9GUJPHX
dc53na09/QISwtXQbCbvFTDhUQ/sYZAIl6ceZ1Msv8CwwXji9+r/sSg+HXnelg1pGLGNvG0BN7Rh
4+1i7A/YBEofChEfLSOKziAtF+WxsrhSZ2fjf1b1sG+a8ZT43xPNIIA8GZFe7fyREQeNgq4QOMwN
RcuDwlV5XLtn8uCQ6z1Gtw1g6rJe9raL1QJKQqlxReHqZhzj1f8BeCb3cBoPd6xTOvVSqfcIi9Ak
+hM1IfSXnJvEw6z9SEvGTWxxOSCm3gAj8sk2ZRO2gWRTrVBovh14R1l4i0qvsGhXLjdN8anFjK/s
HUb6jVtAYlWElZKXQACAbz4okNrYrEJ6+GoDeDYqMDY1NdIVPzUkATpzLo76ZWFssQrKZrR8TcSE
ysCAi3R+44bcyCh5ZLBdjYZU/ipCV3OGRs0Dt3zGXzTjeBhuRXbBsOInqDeatuB5nw7JwXgHja8j
9D8n+0kBHjA5NcjzPuAZ3ix0ctAzmUyYDU6xlexY2W7iSB1gtmwsdiHE32/SH0xwm2q4Jd2CvN9t
cOIV2U+aN1iy6LlX5AY+K0Xmo7lP2rvVLmxhZ+Xu0bZ/muo5q/GqVhisRblzRxBsFrIY6zg/a/eG
H40z3ib45KAy0K8VY9gDcKH40Ri0Kur1yFoRl+JWAX88An9t41oD0zRG7wsWRN++U31+aVx1Aybv
tlb4xdQHWkRLfdOQnFedGsuRsi9y+uskD+ohwaU/sdrQztXAsK8xDM+Ggt1T7180xPIBR4Zaniwq
3IMUFbm7hMmLgx4Qct6zDDiY8qXKp3OBISNVzxQJet33AhPROA9tin5z7om0kSor9HWO/yYTTjoY
PBX8EqI5EfsUV8MVW8TehxIzH4P8MNdyW/2NkZRx/J9K3sQdWrDlD/sg/g1KTpcFS5vxkdX+ihQb
gN4NC98Fho22Pufcv23vVRh6G2dIjf0ZUT1NoAa91tykfEwHhQMK6pe6NDiELMmPjUeMisg+eVCo
Oaj/m4qj2z4zH6Pb004S4dC3Tma9gIlHq92FFtkp+95lQd0DqSCG2H3YMgDA9C3ZXY4DlQbNm9EX
WAsRc2jWo5cBcyZTkbPwFiD+AvXHZJwde5AfmK/OMT42KREuH6a5Bvb20RW/PGhvHJ9uUk5LN2tY
RvNqyPubqmWRZ29UdXKLlyX42wNpKT994r3tT5MV2ybezMN3gIJIw6SriA35XH6PISBw+h7reY85
pKeE/SFqnsJZwOzp2UF37fQ9a8U6wrGDkz0DCwujzN5CcLxpw5rVOnvvPbzC9GD1ubWl2QL43wBy
ah21cdW6wvsnWFgG+TNrg3L0k+fYv9esxEMoBW9WhhircVY6raTrt51/KCGO4Cyt8ppsP7oRU3rW
NNg/R4Exh4xEE+EXDCHamAjEcu6/jsOnU+fhri6daqsNRqTIemyDWj555XecTBD+KCDigToAOAyc
kD3h9Fup+T0AroZxev0NPlKJxo8zeO5B6hwokaajCkIbNvovdi8N/CCKhjAvYyNQOKxGDnwrFZQa
O1ruYQCMmozUvbTb+3l8FbztPb4QNwR1njzaGW8GwjIxfw/mVGx6DvmDKDtl4ssU4ljXT3VxO8Yz
4V7sxNEvlVuheOBm/jIXrH3q5dw5v8mAg43SpEX/DuGx00i6t+CJgMk9sovZ7L0sZHX7VmiCzcGx
dsfdCJI7QyvUwbQN2T0E3lPPjCh9DjfaXe3iCrIknry7OP60XBwc079s5OvD0S01rkFvV6T6tgMl
SW/4uTCEjfwy1A+gE2taJipoP+KfsnPuqNOD39/hkFgSxGm/VQShG455ODlRD50MVb20IvsH5fPg
+WNxO02bPEmXhzbrT6nFyFOFOc/HoEqRq33/Qqs91NNufh+sbV+2mqpCgG/Rwi9H9kjPhYVaszod
EnGb1cVdNq1YuhUg2qw7uKUInkuoLiJskXgtMBKOUuaEMrNRA4gY3D0+aRX0TA2J4qG08tsEU7ua
OZx5L9g3TkQzRuvOm1L3hkuefKNdurk6Y5fupgKNbVzK28iFaEUDz/CUeHfYlZ8ySmgOtoTMAa6J
u25FgriBEsbSK7jvUEV4l9INl2UBKdIzaw3alTSwqDVk3ptZXculJhWfo4O3xRcrQ2cdiBF6dXmK
w37hNwXXynqBWIh0ed/Jqtn47OB3uQUa3lSf9jxJLAVfsy8MZjvaeukbP/RFS3ihKP9i2FnTV4Rw
edtin+UL4qexbSP7rcl8zWvogW8OAF4cGZa22b5LeL53HVGpYCSumVnNucLkDsJS8bhzZ5+J0T4k
KQptTwsR3vQjEFigv21Ku1AX1puF8jLa3SSWlgnBtMM8OJA0tQa13k6YFKUw/R7/RL8Li5S8TVo+
Vz5sgIxYTUPMd2kJojQVj/7Obv6pBwB2ZXaO1yYoOiWQtrmNbOvEvE4u9wdi6oqOC+9DrF1S3Voq
RbmUZduvbK1vPQEuIMZlFbfVh1sP472p/gbRcLXQnIY5atEJ+c51gQ4zYIDIRl0dF246ZBhbuSU/
+IW5IOOZXtzZGvdrsvZimTWwuzZl5a78HKR8TR1ApQFUkBqcXlgXBPja4pV9MMKeO+CCCw0yfkG1
UNZ9YciTJ4XrC90o3cySWvMFkNfGNQvc25Ylb1fTjadzTW7LUfgNFsYWkvn3FvFwcJznOah6hBK6
whA67jXlYXJtEWuINVppb22ctWGsJSpBKpPWsWTtHxNz5xwFlWQefrh57SiLKStzXBByvFFv59x/
79Y+M91DR4hSOs7ate3MX3vPAg7gNLYudHaWu8am+tFO9rKQw95HQcKsQ39avTap8Q0Xe79bpZa1
Z40WnJjX0fRuHIe2vbWNjZ8ErVDOBVfdfbP2tdkdzW156LwXa5dbndHq5qox3FRrXszvFpSe3P1S
FS1wM9HMjaYYLosM/fXz/AxWwWW67b/F2iIXeRNgo4mOvAGX7ahbZ339coC66DR5SURkdEiEY6JW
AQp7CmfTsUE3xYTl0pkeu4l/tobE70TDmpmouUsba96G1nu6MpVUwUCbwYHjCJj3xdqVl5gwv0Td
jj4pnNoCQnbh8bcWDIMU7aUU7kUU75VkgQI//TN2+RPd3LSkJ8GEAfGlK9gxNtSYEocaqPJr106/
lHK/DHPVuV6AWMjOfisqoluzxjARxOLa9+Efns3cb6J+N7sx95ICO0jeudxxuCiFtWTukZzIvfPN
rohdSoyyb/fOG4Lox8A4o9eOwsanrZBbGx0V0rDHKdIXd2ygALQxq1YLbJ2Z8oOncbruqBEE3m2x
L2jDiNotPOoJfJQ7ObeXxr7La7ayQ0Gye0JSrTqCl5ObSo6OYvioLI/ESNY9G+ZFKUXz0FIkpdh2
vrHD3fmJre59rk1sIMuHYmn/4QnHtjDmdsrB78U0P1Kgzh2CHNRNsfZCZtll7Iia8ELJSXCNR6wg
f+g+ERvPKww2AnqooLmyuYYkFlI9Oa0dlIoyykg/zms3ZWTTUkmlIWYmxPUkL5x7MzZfQ1/IY6cI
j60tl7GvWHitCmq6BOldlHzxOOHlEDYEHewc6PdAENLUFG/nLIk8aHAjpZoo7gSG8X2PwnQPgvce
9y8aOKni7NdOzoVyznxt6QwgtmLQormTGqwV+EaXZ8aLVo9UqVQR1ta62s2lxe+GClDu6AAHk6NP
NSizmXuOfNpCp0UGB1e2ZOEdtiWwAJNlaWEvMLeZ7tUaihc618zZTkCxMpw+SYejmfXCtuMWx2al
/nQHc5qLfNoKNwcwPKorcX9wdkgM1RkS8aaS3R3uml92Pv057uJT37RvmucYzwJKALEStY73yqXt
kCbLo8dDqO6INE5hDqrMwVq7hDwEMostSllnX6WHJ6mqzO9AxUifwtIap1Fg9WIDE/npL3DzrUdV
0mLCN4FdZzN0dJtNznzG7MYBrL7zkVubTUMI5NizXHJDQcdF2EwWeW0d5BQ779OIx3AyTvbvfy1t
RrqQPPtMmPeu1Na053gkR1VG9rZssi9UDkLZsm7vFTcROFPWw0ztRs0jaGtiej/XF1+5JG/g8Dn8
i4KO5S72MeVMZyuUFQmt/qBG3gTMfcOgfqaUN4sz39aseZ6VlgFOyijZlPE1yjEPTCEWNIiNOLhS
7zDb3gPozeegu9QquCtThy1pNQU4gIfnZXFfhnRU+2x5UEN00d53Qdsvw1b1myv2XUsTXs1ifU5Z
mLG2pwxoESrZaf/JW9DpjiHGisMixWdD/8AWEejLF0S+Ft9y7rqCqDTgwSwo5Nk4+mkWsGdMQ7zR
KR8zN873ZdfzAWGEeiPeNUmYsQ+9Q9ZS1cT1Meld/BZOu2eVrPcw/F3S3+6ztgcu6HFKEhJFoei/
VwdUS3zGBPEbUIAtxT3Afeq/Xf69yPKjiuFCJrW/z7ukJ8wAAp7extdsblkTem2518aFohrQNzeG
w9fcjfsliq59w4MqczB5+vfE0OUBSu/IuE+U0ULbCUKGjqUyxxwOOmKMwSBCFyDMGfbhbnBILOtQ
Jj63zsbbD1a3Y5OgJC406y4ogmtlQMUk3ehthw6FEy2RN8nYpmzA6vZmJvMMR4L8bqHzDex1+LjR
EUxZtSvG8dayiw8vexc2Q4ar4+UQmKesWwl0YCkCDvQ2OqnAfa997ycMSXjTJ/fi8WJc/olYh2/h
/uFkYu9axONDXv/iCCBnWKfuXdoOL0u3enTbrrpNw5GgMy87Jf+aoffPngO1eyqBdUvfpeMYOpBY
+o9MRp8hu3s4RYN+HoYzLS7XYHB3doHYCmsd3SAQ1S7MzR/amU7srxoSkM2Jjk1M9dhy6opnwuK3
D7yOHiKezfsS7sfCSFylbP56vydzu/Ii5MKa1zhmInUVHlGdpvMoixh/potFOawg9UW7tHISdEUa
phvEEnzX+6BrcNLE4xuUE3jBLgdvkrRfGeUZhBLEIRg/ki4hMckFOoH4udFEbecPM8hy60UKvS6C
l5kRa6JnbtlOqmVYLIuztf7BTeExaY50Tv3Dr4pTvgzY3nfp2SmJPcPC2/uaTbbNYho2DX943XTf
ZzPq8xpRJCbcKyvdx1P60Pv5p2UiZo00hKYEDGJrrcjUbsBA1Wrz6U4gOqrhJZs97o8B3p7ZGb6a
2YahCPwWIRLFQOHGKwXtlzE3MfA2rG/H4Z6U24eM2VDPwWsTyj9Jmo+UJeCbRahfr0M8vFcfnUha
b4Mr5mA5755A+kY+/YsfBYEPGEEHneeGVT37UTFTMkLwBD751SlsNLLU+aS+7W2e9a2yRzZUyJFV
q57CBUlv1cNnAYolxkHfF+QA+Mo+y3j8UH3zYKdYsdnsd72doBdxH1uS9seyVXTwJMNnNALYiPhW
ROw88df+06RDuUmZZ29Gj1TIEHKCZxFXFrqt/7BJx2ZFkDblFNsNQ79CkZDjxUAhlL8vsvElKcW1
bd+xHxACWDlAsGeecGa94z2NLmMosMVzM9iOtjKXMXW3Vo7vIxx4+AZltN5FMReA3MipQeg1vwgv
x5XUzx9+OD0vDReYOADKOL4XaY0lYMmtQwoDSDvaHICycnRJOpTw720I/Sf3uGdiL0LOdppjsCTp
vnfx9IuYaOGU0N4h2/HkdDlKl0dSoU/WmsDJY/yXL04zHii4NodgNeCG2OoqCAFqteYWPA8nvLr/
HyD4f1/MBNPr/7gTpGSrbv7nfy//x3/73y4G//Up/r0YtMP/oIDJBffHUo70Kh1M/94L2t5/0EgS
iZjNsQMT8D8xBG0+JIpodIoC1nVc3f8zRJAP8Dz+K/8M1rKn/weIoO2L/7oXZFUZuawEXS+2mdf/
K0Swwveb2ymCZeKW2U1UAkjFEbUcvECuxDDr3ctcJpEIjyHT496LUuumywlmNi59jjrIH2h1MyUL
8BnH9X4wtTmoqTqqvr1YA/ALaxF0tQZDuuWT8VXgPqQUYbDTY2OV7z24HABm0KkWqkXyjE/suwuX
YxDufj1yi2YHoSoPewmmBLZYldwhHalSVedJhAcHUOA2GLmF+TMs6wBWRDcCa2a0QCXSHkL3TEqg
deHfL+JbdfiohZWe+HqYz2vq3Yc2AcfbIPmifqdqSR9Eif92YUSVqIDYDzL0a1IUle6iXV3gJbak
Ps0ZyKXF/M41yU4z9hEXDSdlkrQeytynC9JM8ILydx1nLscRhmbhEaVvJeAkoi5tP29156Uk15kr
JAw8jtCMxhIUGUJCW/r4IHKRjuecJVnD//aUamQ5sCTFG5XKotbsFOhHWvCI7jtl9jVPLHqW+xvp
OVc2u/l2FVstF11bFFF4A7dYn7Mnuw7qc+LLWzrw0s3EH7CetE/1LKgNsCwfcFS5V+JWuKHMpCqq
qxsqcwj95ej2KZNFF2BVEtusXO+iWThgfpkT9LzqH2hchP2MT9KgYYc25Cwi0uo1GUl5aHfkCh0N
eJg8fQga/M8q7ckuWewbusa88t2dvbS9jUdNqWXGJigLUHZq1V6N29m3pmHd5Q+Sy6MFkzrBQSs6
vCkLZVmQPo6Dawl0WfI8o3rk4RBe3b4Ey2f8D3pIM8YYDd6R4PcY1HdNEnY7mhCCTZZ0Dy7ZZHhq
YCY7RVOe7V3zLEEy9llWTxHtT14Q+EQW3+Zwiq8Ue3x1iCi4gcuPLuVD8fjqFw+DzM4HumJZUuwV
uYv9rMlAzUTRENFC3PIR/uoI2KNdUMhHWVRHbu9nFiT90wmVvO785xiM/aXKYSIJiyYPF00xoeMK
Pz6A/yyLboyGV033bDCRgaKCi2Yn457iGnGldwleCO3fOxN2btfdGI2H0EuE2sD+unc60hgTaxmp
p8+BdeWmtOpnz0Tp0V38r74EntXMdKc8yWlO8d+Y5NA0005qYFVR2myXwD+1zA47alGx0WCDPWvw
1KX105XeZZb3rVpe0hKKSLKyYYJOnJ2emGCBZdXv/Rh7kXNglA+2tLTYrP3SR4CAJHSN+yevstvF
iT1gBaStwwSpHYw7pD8XW5fvTdkmq1zBO699jUZYQ2CwWLTHzdnFvHwkl4O7P4cgOkz0w3SV0nux
3NdEq2nzQViUuwDKg93X1ziExSMdm//sYBHoS5K/rdA7/J/HXBh9m6S8okcgezJnFK6XmG2exQHW
YiQrw/pd+uu5MTpX+oRALQM9kvW0cjzZWSeGedbyscTPaNhdg4mh7KvlzNB8Ejp9mDXswaw3eFKp
7WVZu+AaIKZv1V26DwXvR5yZgFu02cYtI5spaEIDt77HU3hPf/2j5ST021iMbjWCB293NghOLFc3
NAkUSulZDs0++olI9+OqcCpeqft4nh9iR35hfyx49zAOzgUR4wQQXs0Qni/jqxFNc0VqovWdn/o8
cIOnLvvbNpTItVALNoJZjJU6hkPuaD1lCbaM30y5ePumZDsz0jbpkwxYLkMsEvb0KAamdstt1rJk
W+qGWSkcebPuBp+W7DrJvY2u3Bfdlg8D1xAo3D3MRYyGPCfaYfk2Qf7Uk/a/ET5XMHOxaIJJGiay
xoAr9Mx8m3YwXsrlXFbQwIQkeEPZAdNowGqjCEiyt7p67cf5kzICWFdZE+ASPXhD/IFZPKBENUVm
RveI2jqgBIHvT68kcxFAUDWPSNbOSSd2dUYORtGSkGQbuzuWRXBJ2bjzR3hte212g/aac0ZLYN+q
6Ek5azkF7KAKNAxv2iZB2+alfBzxlzXLsXVF8hT2PqhG6tdiepZvrOcg1WzePQyD5brMT1ROHs4/
qaj/pNUZU3HYpkzt4zlx8LQVTvMn4B2O8PnZu/mwgYvRXf5SFH4OaQo4tBFtqc1APGiNo7hF4W/H
KqrP6qIs+scmhbBKuPwSz+i+fshorepT7cPoy/uVwcpTj55nxFFwAMSdEO6uS9V866WdX5bSeRqJ
8eO/CU/Dgt7cC80PMy3Og7T0bUVUndry125w0UaISToh+2fLI4IUKiDvWH3YXNzgSkx3YQZUzO3k
L2yep0bIu5FM0dbpPNBUHPhx9TP4ssE6jDTtsMHYTl5wLQuXEduKAqRbGp0QccDgYS+o+D/cpJLw
XmIhFFhedV2yFXwM+KuPb+kgZmO7pifpUdsLMB0l2nRpyCJaRVpt+a0sOz2kmEnZUcCN8D7ooc0O
9ME7ZxUsim2j8rbrUECpdX4KZ8YWTjF2xsmMqcH3CnQk1tGBb79mdKQ7GXkklxzE2c8SFKWCfrkJ
8kM43OLBx3HRzVztsTyyxnLF5V9/kHGRpPNqEKqLuFcxSd+JaHhU4TJZeHndiYJLT4k/hBK/8EuG
7Kgci31bApFpnop3P66BRwR/i+HNcHshX5ehVcOo61lb2xMs+bRqvyTl5KSvREDS2h8p1ZY2bXb7
KeO5HzcUI6JisR+1yvU4RQpqJ31XdxANqub1qZuwvYsV9+WW7Z1uVwWo+IZ9VQAbcdmU91huK/t2
mt1r58ESQZleIsBAS1BwCCD1zGjIHESsKyBaZhOF4438Gbr8S3koDoyoL1VyxZvAFwewtM+YzIap
rrd9yxxp1YfQc6qT8v+pRoZM9VNlFEFNcvynyPW99OqSYktMNeij+H6XncA4j7i0yQ2zQrbY9Tal
sUiqWcGvry8xUV86xXYifsUTw3lOp1/+G4USUJt5d9bGP2TQDDcSNhNsMOw36QXM14ZAO43Os1yR
TpQHIjd4a5dgt7YKFhgnWE1RMzUbCGoxfX8ZEcmDYzFeZBQTgqm5tAuknBkgTWfuMfB2vLfpMmzW
paS19huKtelwofIwpvqQeardjmsbYqljUlN0/oB4/g0KChMpThxk+83fSJkiSd5H2VM11nTObb/2
LU4pwB0PWpzwiXPlDZMy75drHphTkrpHO3tzC/eQq/A9wV696pHecVobHr2ovUYYd1uWD9HaAVnA
jlRrK2TTYLAPluk1ALQQ5RQphPVtszZJRs3JX5sls7VjssK1BwNp8FhC9Uwb8zqNZ4PYeQ1WO7E2
VVpUVgbII6SvirOySJpw63VB8HoCtm4v2qtPOUHnjVRnDjiHoaPDlFQhJsGp4zOS0157M0m+xFsX
pYdCzaTq7uaGmqEwQj1cjU56jm4tZ7iP1jZOlo/3mXS+pgztsdL1ZYkSYoQBHZ6Dos2zn7qfFlzX
aC27RIQAE0PaunhODJvE+y6nV9E4JEVcsq+h5/X7qUmmzTJTnBpK7M6j2Re5QvjDoIUJcfzr+fSO
lhENpKgZEL87WkkXLI0iJdJdtGASa2zYqEHzs7PAXrDZOsRNNByanjyWoCJkARZ00wQ8IUUJLKsl
M1DOEJeGlSKi1k4jSl7jzqdFde1TxSQ+H43F6eK31wCWm8wTulcHRhjKWGVHKyvVnuqRfM5TtXxQ
86EO7drgyuJ8fC7p4oJt4zzqomN15LP7Sr3vZW2A7amCDTI6Yd21HTYT1krbIbrc0MQA8v7dI/vb
ZCsaSdAum649s2EBaXj+o0mq3chbrPEHbHYbgjVimw8LJlHK/XTbku8Z8jdtl89KjXuKc+8Nsy4y
JLFzp99UI+n0MT8MdfiWTLa999cHhyz5PaR/NDMBJiJxK1rnNK+NurFTXoNyenBcnoJ4OlTdvksk
P25aI404ObiMsIKIJ/KHksLeZm3u7QUdviTx8V7nj5yJb72Fdwy9zFlbf8M0+CKkyRNemqcgCh9A
QeATX7uCpe1ALGJUC9ceYYbL6cyME2V8znjtGvbW1uEOm98Nj8Cb2WEVtXAjvDEO3tO0dLzLaNNV
W+PuLwOSa0sVxbsyDT6HyXaOeZhlJ7vDb6QL/YaSVxxjvJWHMY7tXahjNKCAdjozkeoeHeVvIvA0
5ZSATm6wkVZ29hhSLmEULw4SWESv2Rfbqn7WHTZZi/pGOxRHO/2RqfkmvAgfKIMe5QFKqWuoTnTr
gImx2z9xz7fBGfC4VOw1hDjkdZ29IMYxIqG6ZUgAWU3LLJ2HzMylhohZsaGzw/iEzOnCfcIRJyqM
s6mTc+edaRSgoeCCWEppWovgW5SvXt0dYcF8CvGkB/Ws6hoSudt5JFrcDeimtY0D+Ec3z+epwaKT
JN5RtMRcx6RpWHl3j16e/hMVMbvfwHA/43wvCXPvquzPXBfBznXpP/Bn8ygyNtgOb1zP4jZiGsxg
IXcujb+5LHyYU5w8KBn8kFq2FcIMPEaChT4FAJph8Vxn5MJhA1D2yNYXm0B5qmIiKFbwpBSW3Sjv
/2ZEb8cV2AmVEQyIgoOYQ3RFVA/Oon/U9K4kdQf+rGi/CauQGPZGJPvkGWsL+EVzLWqAluPIFrPV
HMTl9JhDFTt2689vChtu4iwYbtI4P4sYYqwdvJC3vC1YRAAgGH/bqku2gT1RS1B/FytY0yUFuDE4
E9heeO+OM7g39VynQNOdn5GwF3SKgcKzEYJDKu8Klxm5WfJ7V4lqQzvm3pLBO18kp9mYf3AOVxtw
deR/vOU6sUPl0WVTeDnY02FRbE47ssWAdS+klaRhAaA7iuMk8iZ88WCr1sQ5IgCqbtpiG7Z5ONMk
uxkhs8/MRxuXEZ+YNubnphHOTYgPVFFfv8XBrvCsg/ayxPsUKwQQyR5+7NrwRJPUqVRud7EKDEOg
xZe6vFW8nBDA9LEw422cdI/cjml0CT/shDidO11GGf/O+EKOCUsWBgMGRsd75gJvb+bU/bW94nNZ
xu4gq+Gu7ML3ImxoRyBi3nxJS10piPls47UFwyeTA8juVAieBr4Sl0g61zIfb2epH+rEIToeDc+s
cHwuuPDy+M7B+4Y4V3xs64TURlo1WhmgOAWbJVzTkMpm+OnjT0iTPHGJNt9bbvCte/VnmiMChWre
u3RnYzS+D3OpzxXrET+CM9e90zLMu3AJ/nB5wGu/eP3WjIId5rTjwKGmiCKq0r3TLP4XzaJowRgj
VS83fOfY8AMDTNCbXpZevWKsruj4JBaT2i3XiiUazn08boZFfWL4h4svPZYWmnBTNJiF7Gv1snaH
VHn8ULnpttHoQjpSwbZwwicW9Lh3sbdSoDi/x9CEfSaGcrjXjvsW8PjCbQDa0sINtYwpghvv8LbD
SkFpKh53fK94mJ5mUpLb1GKkEUr8hLf+0oGsKtkh5BQCjyW32O1SejgMnPK9MzggqVzYNaF6rb2J
wC7p4YKpgSt0tw9Lhk3SBtQO9JfFcr4WkoiDJ3vsfgUxt7SaAEJK2oG+WC88YSfhLAhZ/bC6hHdU
c93KeYpsAmYholu4yDluiDKKtd3Pb24sFRw59Z/IZ4MossJlo3s/5S+Lc+5p/XMhW2AsPU+EDoWn
iCmOJfQDWGuKuS9SvuhZrFKId/IYj94rApgh0Xhl5QHrA1JUsnuPFEUZzpS89f34Obb4OoMBGGnZ
sKoejnbpPvdYhB7HsgApaPPR81DBn/LMwZAa2/hYXAIWullxSRIMOclAsR3+2Hsl7QQdSaCAduW3
rUmzV5Hc6ah855nBC1nGNuwTHCFRF1zIErc7Lw4IqI/Ib28Uetvnspm2ca5BT0XVXk7ZJzRFilft
5ilxc2eX5OF11NwUm8x0ewvsy9DQRBKXrsasDORn7sVtX+BNwHl8iCV5r6CyP/MFH6QbOqdq4jAf
lX3iTcixQgaWsPWPSpuEpwAikVghHgOxWpkJZ6cGmOkRfOAk6JhUEoufsA/ZI/E7tVEuBVHRUj6p
ejHUc6BFW2XzMjYJNXQurduLolDGld8VEt+W+DoBZDt5aY0DU92lrBsWsLcU9n6RHI6mU4fIgYko
8mEGGjh1B07YfWzF8d4i9iHwyxwsD8UoMbq49nV17deNcEBh+X1uICP7RPhR/ZR/zHMq6yR1Uin6
td3Ry2JnwPXgrexZIolj0ko4xQ0rNW/8kzcFfTCPLQDKDWAVtAgXSCjejQvN3MjEbrHV8k8tErgy
TXrTOAkyxWI4wTX09DhxuLjLgXs3fmO7Gqy9qcDAJwtQC/lWYhHFnrRu1MbHioc0+1OFGNpQ6YOr
EdUoLhiiCf6wVHipI/fYkwJiKQY5WdR7RO5LaiM5JGFPkiKoH4bC+hGVog95DM1GRupxsZrbQduf
44Tg3yTZfJPH9sO//i3ixrytyzRD7XNx08wgnfpMl0fJkZkQw72JQvZtPXXoFJtKjvSAH3Si907A
XZKlAQhZkf8OPVKhTPVTj7TeZulv5q9lKMBItmjNBFW52zBPnWkUq49BjMs6x++wcRQTXZp5414E
xJVE/TBmeMilICQw5/l+gXiK4FE158mOTnJ9XGWC39zIJsWuPb1vpuHOzqYzQZTTZBXmIZvNbzu4
ACuRa0OHfXbRg+dKEgBIKjSXuUBq8Qey666aGTnBiPoZD6b15UEkUtEcsVZZNPDv3HL4hBli9hYA
7s4zNpHH6TejJ3dKvGrnWruBWjreppqNJ8RJ5YRcjbyVw1DisM1xUMcJ8uhQ3zlRtmKQgIxxLE7D
XyHkW8Ua5bZf6s/yf7F3XsuRO3eWfiL8Ay5hbssbFr0r3iDIZhPeIxPmUeZ99r32yx6NQqvdjZHu
50ahCIns7iog82fO+U6Tz9RNw0OAcODsddVNFLT4G4iXTvOuvAi3f2vNml1MkhDSYaz+ZzP5L24m
TdtzLRyC/41b8Y6MsP97J/lfP/y3nWTwF8tFLhHLY/PoCIut4N+Wkt5fQRi4tknofcD/qPeBVd39
yS+z/rJNywoDHYkWmJgS/76VdMO/Qt817VC4lmkJbJD/zlaSH/0ns6LtuLbLttRmMRmy7MQx+Y9m
RWXFbNIjmP6dSQKhOZPDkBugMdGPBDp0CKnQ0R0ghKrR4NCnwg6BPYGCU6zROgcy8XS3eLWgzbYe
jBzWWY47w3Ld124g8XsRCFyS4suIwHp49b7zsfX5JGMSwwNfszN9QpKwi7cJGQSxqs/D7JAXrn6x
XtCgqkmuiT7epSBkGYPvezKtIHagFOw/Y7zAuxajY8EmrvSxIsRYEquIm6hvv/ru1nUGa8sQPUI+
vvKmed5ZC4c6CJCLDzg0ih+8RdpIJ2W66UbxHPjNowf1igVVawJ25XTGbQ927jczNLz71NhrS0Qh
aG9OqCHFkyUm4gO87MMyRrUZRPijiKxKJVzP2UY9PJEw1geZzk8BL+I496Rd5lsAV6TFEWVjEv5U
mUMFzcPZpWA49ig27xHZyFMfD9wmSGYY2BwyWZnrwUe/PTdIz+seopjwTnTNLmQ2dNE2tQoAGIWk
wzeB/bieIhioRscW6Wn4cJhGhGyIzcGxmEeqxy+XMF+r6tBWjSRLT+wzTs1idhhVzWsmTSauRvzG
V3ALW8M7TlCQwqEE7BIuELlpSBKLFpaNMJZLN9lhkM/WucI2l9RfpU+hK03qK9LsblRiQfodG63I
YIRWer+ou3/HfYmvbWviJ4FazxVBtxKgKFyHWejeKKsGbGNGYESQzIyz8cw4YMI3iztiVkFITRvQ
gM+7MS+33P7THhkr/wD7pbGBSOVVCB45J1g1ai+2HWxKjBsUrcG6EElF1qxgPl46ZxImQjoGpoOR
E/3K6+REqhh8IwyJdeU6W8UYY9Wa8KmdFgJGKRd6akSd3BaO6h9lDUyJDuu5gjekSx4+YBHtIF89
EGJAdVnkB/Ql5c0k4tcWjx6IvLMYu3YfTUN/CqTnbeyhvxWLTaR3H/pbarDjRLDE3muLfK8G6ray
Ci5//mMxzz38jW0OfHOtJnZ1BRfGqm6ix8BAbg+pL91aynkPdLSImb2W3WdUnGznoRw8+DcxbryR
4mdJzPRQ+cs21S68zgvrnSBiTFDOF87nFFT9Lc4csPJjR14I8SfcwtW+BqFTusAaQLLSp4qXYupZ
dncmJr2GLDoj3aCcxjFTafsi7P6CzIeknW8ElYgtAi6sScEDBIkDCuuCnZWxgHJhSDXVvR3iMZWl
9zGb87l3I6jb7ftM7j3CwBoM4EAzgtpoNQd06AE0KOEGAVBkxJ3o3iEQWAC63YXBu11gslvYs+yG
+VfQkxwMEaAavXtX+lgUC8butSItzJzrZ3SZdB7uT0dUvNVfGGoEqOebJ0vZX0YWCpxP2ouRgSei
08XDSH92Sn372lk9hWRZnpn7M6pR1purt8B23T6nUDt3ZUtYnPL65s4xWP8jMzBZVCJjrk8+Pd2w
wBtJF1YciCd2Vaz53CLcsul6MCUL/dx/V6Gw7xahyj2T9zvAVSZQZNRHQVG8I09rWc9ExIeX7B6W
1F37PLo79Npm221csDGrpjny7aU3Cbam2x7jdyj8YZX5EPxseM201Tga6b5Qgj1nxtmI7OBK5ovp
8r5wiP5W9nByIxTLWb2wzp+yl4C1jKEYwfBipGg4BsIjAZSQ9A39sgY13Wp8VY5yHGsI89Dao8tg
x7JtUuM2dSB1NJKJUNfZxrkiE2zbqLw6DYRkrYpgAS86Z1Do+kmHX5QksEwWl8FhKSx54p/4vhhS
Dxc5J9VurpGrygg5Mq2kZQ4P/QRDxkEIG40n/KS9yRSFZaeF37Pf1D1rv0JwqMfemG3R2t0n/HUw
eyVPFq6hzeiLY2AFm0LDbWVKmRdNyx6yy61o5v6sBJFk1O0HqF5rq2pfqkmQcxSiJwuin8hzf4vu
mVCZG4FipAo9ZCAfXjFrMhAMqTDMyxsxM8wzYJc2CXJHn1i3SIxq7bTNfYi2Yt1IV2xc3pfUlMHZ
LtmVxybPGjXK+NBHJ9vt3Ztw2DUdatDAIvfKdQh1L/z6XOunc4rL965ZcMVkxWlu2+SYoS+cmNST
oWYR6GLzWJglACn9HM02eQpWdHHwNFPSjvCI+0iufGBRaFW3qBF3gRKfObzgrRmQiDT2ybPIzb1j
YDAdRyQ8ZMrj8Cojkg2sx06Ml1blgmaVmz6Fdk0aVfvYcLrgvwif4F0RJ5mnNx362AC3qs2qwmTT
sxNZ9InE8h7qUbljgKcplJIuKxnExopifs/IUY9qi0n7AnanwHaMow4iPQHirP3Z0bOrF+zsZ728
j/Qav9UL/Z7NfqBX/HHNsp97/gBmKeZQRQiQaUmAJ209LTTu/Ege4eQyaK24OieUBJGWFIQTrWKj
ZQZGieCAvdd9pCUInOj2BcLiSqiCqQ8yhUYLFrKQPPaZAKEcZfdOYlIy4nq8kWN2wPowbvt6vFPo
H0nKRgzBx8Tq0ywuXAnPIPrirTUzVO5ug/rOmBBn91pYYaRciqYWW9hadpGhv4i0EKNfUH4qp37J
tEjD03INhGjp2tYSDvxExAqxmFpRPxIqidLDRvGR8GaR0pM8eFoMks0g6I3Y2g8jwM6+QPwkbQzz
SWaeJJzHMKoFDu3pObVve9QmGaqTydpmWoTSaDkKh367NVGosF3YJFqy0qBdYeEW7ceBMayHfgp1
C8rPBxu1i6NlLzn6l14LYThEWPioY1QnMHYT8260qA3QMIQYhSlmyHoGjHQXsLTZJKov+JvYHEyU
WULLcHiteQZNtqC6vHCVg9Gg2iJEhkEkcTYCoz0Ef4Q9KHyYgFgbgBvAxbPvQYuAJoY3bLLreBeh
EGr+aIUWVENtrSQNVEImGxto/G/48rXIyHGQG7UJwiN4Qu+tliIlaJKwFCFOCl5dBowPCx4G8osY
cavYQejr2xeXonk1srhAocBPoHtKtACq0lKoAU2Uq8VRjPVuugFEI33ru6+C4FQ2JQMaWT3A49n0
WmQVjgelarEKajKibObhhhZkeVqaFfZoc4aUjL9sIpAmmccDASFM/a0GJlZfM4DtT8Xkjy/weG5R
PwTwrpV/mvpp3NuieySxDJnYzLR3EM/QjuUNecIEAAamvZ4WC4d+kF35LOkFfGtAhBYZEKg5yJmZ
7nwYjg40UlcL1khnvBjyp9FCNmNmHRChbZu1yK3Tcje22ggStQTOQAs30eifUvY65XgK9Fi6k4Ci
MgZSUtQZNZ55wYEBISJvSvR5GS9bG9+Tx55STLXPXm05GNySvTsxopKzf1uU8X1ZcKS7ZApsBNKv
TUuip4zZloLkO3btR5N9mO0g1o1A7bOEwbph8jjX4suNuMH7ivC4MdHhzCLfOq71MYn8sa/Y5JSV
fOk8wmuWCq5VQ14W5lXOCJZMeYH/JQw/A9wi2WJjRMh/jcPwimeMTWX2MbNjYZmJ7y9CeRBPhFDM
VcXowezPNgKc02zzwFsKN3AlnwvZrLN6wBEEKWU391on5GKAW+r5iDPlAi8GdrCswdlWC26kKnyx
JptX3ILjGZFsvLMxXJXoStdZjMZGOy591YILJ8Gnr/E96CWT8shd0reynUm1L0KfGU2fAekTnXbG
6v9HQJxDHj9aymTECIYA5chri+alCSHwYolkupW7HOgDwZKD9dN0KZCFIvoo0+RmQbfBRiT8BRkZ
qgEGR1NeJwnpwwanjrYJdU/ufXFSPuEmJYahpX1TG2ETlAcmEAPfQ2icemcotkUE+6AqaDK9uqk5
UixSdovYP/ZKHcsoEueYfUXFg3ZCeaNtwQPIGjggS0lYvdVxPyB090SP/sYq7jCpXUuTA0DNg8Eo
htXhGLD0MLjd7X06NtzJbR5gxgTkklXZPjSzjxyrM8qipj8NQn37TcwBS36AOeKfSC1Uhoqwrqkk
8rWsIL20zRPMYpN/UpHhPFq1af3jF1EI9DJa9v6Yv7YQMMayY2BZxdDWs2yb8lLgaIqwx4aSOfJ9
XsM3Bge0Kb0amaHReiuvIUTB5os3QuswWsEnaO/M4wuzTb6S3MtJzMh1G2V3nylkanZx90VCgT93
7h3ykTfVQRJoW854loQw2XrwaEBMt7gDkBPBCtilDcQbwIAsrUarZpKer1PYadwngpE3yMSVEvWz
gexgnVDUr+wY5ZUR6ASexPouivqlZUNc2UZ2ljYpRh2zynVW9p+Gms4eVvqV607XospBbrv5u+e2
3dHt408zJcTBYCMoe3jUxO51Q6MOtjBvo9k/QG9+tuz+Jg5GQnHn+CJZ+8Ezr76bLqZS9IOrU4af
dS44dZo7M8ieZYIEKjfairRGOmfyjXqnurNHgsHwJtb7TDBe5P3n1aCWwZpG0Ec+7pTXASoPcpBM
Tbb/nynavzhFsy0hwn+J+ZV/ds3nr/8X9uvPL/g79kswqXKYmSHlt9jW/dckzbb+slzPtwPxnwOx
v4/RzL8C22Ur7AaY9ADcWP84RmMqx29hIhb851ju3xH3U3X+0xyNP4Lf77s+UCT+m8B78I9zNN9i
n+IFYYjMeaCOI8Gqa4hFMc+d9YTFCYARriqbSXo1+rvI5m4OcJzmaPNIQ7Z0sFJHjQIIgzw/ZLzc
lVwYNatrbzp4UBdVAQrvEk8AhTBW08311tphEkwPviYducpxpS4fvvXpGiSQqp1FA4QiaKcdLhjz
mfkjUhs+m4TVt/yjSvws362BrTICjJxxBX7FFsJxVsL5dQBYza+achTn/U0OX4Y/gQkWMGqI7y1m
hY9pwCTmzLugeWzat4o94UcZPzdo9YLpYpOoVe0Jm3VmJlKIJzgvMZY/MFygN/YE7zOJhsQbWDaH
KhCmsLsYzYOoD5C2WPiB/EFpbnxUxSUEmRMjhk20yt4H2+C/M5+H9EFJ/QiDf0WET/NZc+oAqo7k
YYgAtYj+1HY6BRfblrkOCLmXhPMZ6DVP4L/XLZ5385r75yxnud9xzYbrEf2Pov7B0K2sH78/DBWb
uGb6rQiNdwznUeYC1bwGe25n+Fi0fJKtHKIGLWNQVKEVVrPMlXhQiapwofvwpQn4kwPwQ1fHp7f5
vsRICB6qs6828dY+Wccx2vVo4wS7IaUw8C/KVpjT39Lylzac9UT8+Uh7Q5opJK2lMd61xjFdWsST
vlZ4sJacyFgIj0vElcK2hkThFeHCW+TS6FwQ7bOKi7qCOdhD6U58CcQh95uOnWfmophzQj5dxjVJ
i6og26jD7DyNYcJQNTh2EVDJvri4RABWcjk5tClmdAm8JzT26wK+ohLqEkpjpdVxmLHYpjyGkm22
RXZpS2GQ35BvwY3bZkeM4qsseAaUMTkvjivuVSIfqPRDmp2EHQzjY/Z0d1N3E2TqfuGyTSDqj8BM
Fm32Zc3v5jclmVosqEl1WI5YGXDv7nwfvMiN7+LUeMCMkoL+7KBY7J3gg/FSGaR43alpYGugZ0W6
gvFGsR/OwMgymprtYN9ny7YpXoKch4blZ0ZQt4k6VBJEGY2AhSEqmBVZZFWlFVirBFxa5YTrro2P
RnromuTeAXhgJctWetPGJKfHZIGUk0Xm4IXc9Ps5UhcGJm3wijlm5TbAieWUHJD+LPXr4jEehf1E
CME1iKNbArXWdtrw8PK+sgGcwvJcIDsr7M9u+XHsl7bgN87APUfycWChALUtlYBuUO4F2CfmMGmP
ACpx+t3S0W4uW/rH1AnOfdMeiHl7Hodvp/dWcTUdVPoWBO2G9mrvJ/m+9rs35LyrEmoVWGdoy1tj
ukurTxe1q9k+yx4NIgQAsr8W6mHVjx8ZauTmV7J8+TCzbORQIuLRC78K54H080eFImlGYxLxSDV8
3l79oi2qxDEBxnDPYwqgwUTGGT8JLe+sul1jFdtE2IeiYmuZuYrg+rvZwo0N6qwCeIULfJ+WP4qT
yDf1DhHfSb6tSnvnNOKYN1+976wTRQ62C7jOVeRShKdYveiiz8ZwYNoPmUkT6NyVXrKj0dkuckGH
VZxcjouY6SwGkEvU+3pwgGe4O6YZYxPjjInBo8OnFmGicYi65SsjvEf670sC4bjrEZFMQ/KJwtWj
/dtmqiLtu4jt7eDT1FYWrZOCvbCzFxdZHNzIVe/QfYwRzsoeeLQTkjdeUm0uln/B3VLeusyWx6lp
9lbkkOVbz/cduWFVg4LHVXrQuXy7qMSpjbwJCoLRXeqTQdU9rQL73WzTXyh70XAaALHCyT/ZIn21
CfnaZ7HxK0zQEAg005Nhn4kJeoEB0RFRQ/S61xXigB9+ZYLWno0noAMMm/tQbdkJ43TKdrb2PhVN
YGzc3pm3mjQJp7rdmYH8bfXMEPA0jXRb+cR6iNgFL0xRXkwPbYoxu3TQd/bKY5KJck/P66sBmFhL
ao9joiwXdfoTZ2Z44GhnzC9ztJ4V2yh3ORjA5JFCKSZ6+D+OKHzTAvK5xPfbInhDfFdzEku1QwYy
rdwHu8ArnnSbkD1xUrF299FCia60iHJIf1DSydBtUP2SUzgVtXlsvew3rI6BT7DFK1JjKKK0pPVu
AT6shmHfi7chuk4Wa+RgIMN6LO7dCJkvdo3oEE7d97z1OyPZLkl2v8yTxGQQlkfcYCRfAmDBIvPL
ToeHcXa/Epy4D8x563WHZpNce73p8Cd5ko35e9KguLblYIzm28hMd8NAXqKfxHsXA3RB6rxs/R8O
t3blWV1wDNKF840te5G2/qPsitvQ4rBPteQH+sWdFfmKkHqis4p5n9qLxekNABNgMmihRW5p2l7y
qWpPhT9/ZGr8giQ+bZuF9HhLeetGoRYfUBqNaPz1k9HZiPF5o4fytY/sl8XMLe2zeUy6d0BtvAFh
zyHmwEwyOZMRns2HmZNEjPRkmC/eWsgCrLFJvF+WYa8yFbwYqgpQ1PJ+hN0Ig8w5JYkpz9Tx/W4M
7FeY3glmMT86ROBOZpBpLY4B9hv1qufDQYFZZSdJCq/G9iIre11AFa4GjfR1IFDy2IiLCe030Nhf
0zHzdd+BESTxp9Fo4Lz5g40nVJzwPeTiEIQFJGFXI4VzDRfu/2CGNXBYFp9mGLHvImB9VSWEKGV9
aq8NPmg0XlcvA0wxYETdRDREG8vq2LwBXcvhHNsaeJxq9HHwB4LsxN/TNIBFBhC+MjUqOWv3g0Yn
Sw1R7jRO2TABD/TqbCwcDwYeZhILc1h8ZNjkQO/FpMad1bkMc2E6uINfbxeoDFE6kDwvBQvReNIJ
bmhq6s4c18j7xk0eA4Bmhh7etKM8z9UNL4eiuzUXxL67MrzzmzK6adLkuWrk/GYx14cp5NwC9YZ+
Rf8fMTNZ+TavMnwRWDhNE94FEFI0O3uanfTkJQEJQe1tbPL6DHw2WAw4CVq3/eV0lAKdhmCHwLD/
QLGhYw8ak81gk/0b5OzYBKENsVWfhDN2AKSae3gx54DL/Dho+DbKlI9J47izHjB3DaGb0ibBqFlc
awziO7fkmgVRw2+giW4gfMeqvS4a+Y3uY1P2QMBnTQPXWPABPngQ9j8UmawNNDrcJt62UvVrXcU3
LfOxIAdZYKia5E+SQbqgfDMnPBQw7IlVq2PuSYg68cLUmiTvUq+tYysNVyCM7yeNNlcwfQ6lxp3b
E+BzXyPQCYhhHTZ8RimPfqV/pg7Uo2wR8TQeVWKgYeo2U+Ze49VntKtUfZIVqfDJBaO240nZofBG
TlXkGSm31qE1WXcGuAtw7oNxj/XjixXpftKId1vD3lO3ea/rG19D4Mu2YghSb+t9ASE+0aj4VkPj
Cf9j4qlB8p1w+OY6oK2gMQ/VYFwLqPOM87H34CxZQ76l3Z8oy/h70jz4DLYWFkMSgn0AyT6oa2Yy
Y3dT/IHca9z9oMH3lXsPdyFH3T5rR00JH98z2VGR+VAd4g4uiGboa5h+h2tv5SWdAi/GuIvtUOww
EYIFHq1k3d4llMbEPbSbgjkZ25yQT8Rx91NdPJJf9T1oqD/9wHMysXbzGqvemelk3tr1d+k17a4x
EZwN0afvov/0dVxA7DCGrDtxdXWUAHQppOmOBIZFzEC0KLEzgaBwAY3PSD4GFOTEEhTkE5g6qCDu
IxL7KIUMMgz6QPJSEQYX7lsf4yP7ubOhQw8SHX8Qjt++y+MW6FwE8hGSaaxvasN9BbMp9gYrnC4y
PzKdqaDDFZQ3HDwPzbeUBC+kJDAU+SXXgQxEPDRaBrnLe5tJmI5tmHWAA/pdKq0/oQ7OBWvzuJU6
7gHW3FujAyAWkiBSEiF8zdPQERGRDosY+rdFh0fUOkbC0YESBskSJIuhhddhE/OwcTvMY/1Egypq
btdWR1MADllNFAEHkrOsh3QZoMcw6M3c1NwKB+9HV1GyOvO95SMgBLYLA9DALZt0P4aJxm0iI8Pr
CMsAD0lKR1k+D6UO0kBb3+hojWVwSfNwmVjr2I1YIT4MdRQHrKH7SIdzuKR0jIq4jpbcDq+XZ8PC
jxQORHqYfXBYXHq8vudLBriLgo9+Gc2v/0NU1qqt/PhUC2Pnte5PzI2xy5ldG+2AtbYx8yP3lEnH
JVsdNWLjH3JsPj4WZA9pY736OpiEY5cbQLAjIvRhm+r4EoMck8akYkLVtofy9okiVfY0SX2UXYCq
sJ5a3oigxPXYNJdI0CrOdolBtcpPsaeupYWlGEnRVcV0W1xKH2aRAxNxyJVXXXDNVArHB699iTaM
wCj2ezi9Bkm3iZ6eJkJ1r2YV9Ju4Rl8zzMBsHSJirJKBQMkCDnjWsPd6466ws99+UD+UWiEx9LQ+
HO4AeZNineHT5ZTxiAyFj9Fjcihs6xy4+Z0rmaUHE4p7w0v6jem14Y0IGj0yHx9HgG97lhHZzp/r
7WQ1yx/j++3SEj4kIYv2nSUpr2Dhlcx9e0YjLA0nY2tXsHVlysrWwVZ/RHYDWi82H5oIhScT93Ft
js0W4XJ8cvHUrefR/3ThfcTtMzgIcWYRDtgk+kkzAisCAM6PLnNa9I8ROWITawbHpoaXzsEIC2IJ
URiMFqvUoVf9wazM81Ca8QGOFU5R6dwWjjr5PgEK1qjOzmLyN51zohkgAdktsWAKJll/dBs72hUm
OF6vMTaq7xilqOoToTYrfBzMqlZnwoqWdYUX5lxXNQZ9/oF2Pv22ar5rxLhMJ/nstnnTEZvbIoRq
R3b/CiPSGg3jJsOMWQYNfASVjqs57LJjEJLNVPiIlRcViHO20PwHVxlfKQDE/ZxFw56+grc1Wl7C
LAtWhp+CXEgAXFtj/SkKWjvEuE9x7X0vpfudBNHH3M/GrvdRZnUV0g8vPJRZrTnyUPaExExhRXB7
2tSzSfXBFsebemgwex/QabCIwu2fdGszlzc92SAoaLzv3IWG1hemPJg1/c6QMdgNySShFtybefLU
Z/1j1sUhg3hPgPcVYIsMvFh6V0p+5Gs9eITCOo1/Mwbt55jlR3/6jIbkN1f0MbDRJyemsnZdhQS1
Q6LRWrSLlqRZnxmOr8BTIX5p1I1D3qrvaJ9RKLhaSb/1Dc4GAxcrOFs5Q33FOJDxkILK8Kflji12
eSaPlPg6hfQKMkZ46n5TlH5zhTLKQ9G37gWXxZTjSg4pepYFIHmTYzcLfO8XlTM1h1/BcpPZCTcP
2zSF7pWpS5IyAYOP+Y5MBcCviajIoFWbDX22Ogt7feDNMuz4h6PD26NYvfaZL3DgFeV6cRCANCxM
G4NosCKY3rKsv1edCOhodI1gbhw3AvxjPE0e6T1SfJapwrvDqtmkOmFhGGinOnI9CuezQDmyRuWE
m4jhtyFzG/oGdVFDbV8uZf5oB8137iTkOzsjSR1zCQ43BYnXtAiICR/xN900GMSqqbva4GIz/LAE
q5i9RX60sUzwWBzZR8WGbcOmjfwZprTsd+F+IccVyP2paT0rnjha4B8Whkn9vnjubY7SD7Aj+i8r
2drllG3SoM7RnWPWBHq5t0cE2EXHlgGoz0kQp0MbwgUUegy9+uGtTLPtAsTpbGdzsYsbMHHST5h8
mcs7XfuwTqUDbNwDZeAsrEy69nvMRL0F3j/VMtjYb4sCKCSKEFpVZTHKIBqxg+5q5aQrlAU1h2A8
KV0S92QWncok0zZSLjTh4WIL2E1FTl2zCMViNPSSNDb7K0bBEwlnGxUtSG1CVYH/JSxmpoc0HQ8j
YcFr0lzxcaYuvFO/+WgbqKB0ZUw7c/E7Hr0P3ZA1tZdSUiHUTKySvb3Iby4MbhwqSXC6tSN+zeE1
c7pbW9KDEJGu8bD2Mw3jnyCWfOMo2qTJoIA3fT7Gwc7espLhCFwRzGEzsBSfuWKQoM0JkuRNMpPf
xF5J0o2YSXoxjksXPhoOkJp0b/Kg7kmRgBhJTGejR6CI6AHlF8EL4vF6hfmQ4sACRJCPraA4JmZF
FvF2mtkQJVDa59b/PTHAprWnjrIA5+K9whDxMhU8JpCeonUfeymr1kE8DM43YYw/YkbYr0ov2Fj5
L8p+SsZwgtmHkDJCiIgnmCpZkb/ObA5RZLFdco7dpjZ3ie9E3C3g8wOL9tBh07CuS5TriCxOEL1n
EMWZswMPyNwprozd7DD1cWxzb9a9RYaEf78o2BpWTHZCvcDUkxPHQXkv4nd/7C/E3J55qtqsfTGi
HyrSe8cun8SArh032S7zCrHNRPYiBf1W16S/q7l5t5mwoGeR3nawLAF+jXiDUC27OcF4kKYNQFjD
QXiENbU8+3WbbwjmIUHZbo4tn8Q+HybCNtuPSsbgxJKGPW+w7X2LoHIIuUv82SKEQanvVTg7kpdK
9gfZyfs6KM9GJ79jG/EVrkPAtDafS0Hq/XfQGJ9W4/hY1bMfkSFWVTY21MbNCb8gPeeGKvlSdhII
YugfReyKk7GgliTVHXuZixaq9ajiEeNecGhswzk0bnpaBwSiV3y675PdZjuP/iqR8VMfmsMunx5D
C2DAYssfe0KLBaMW43jFodXwsBU6dgONHoWCdwwA8cH02yx8T/zh0+MUrlIq1QwgqdZoxA6ozKH+
FtrUFH9ZWXTuMh1prNnIn4teC4z+YYCFoIr8OclmSt5iX0bXwR05HUk9N5tjSgq2W3r7JPaOdROe
ceA1qyFuTgYjjQLgMoGW65ZgyJFnK2ZuYKwXmd+HZbeW5AGUCw8avCQGOcESHTqZH1RYXlvI8ekU
n+clv5IxtlbGtKuDa2ezR4eBcQqd5AvWox3+gpVxbtKH9iqa+N6y3mLngzfuNM4x/hRU0RaIazc8
4d289TXGqem+PKIiepZA4xs4bGb9Ur2EarrgB6M51s49/ooGr+NI6F/LpyDb6Ub03RlpaO4WNBI2
B1S09qW5h9b36Flbpwp3TAOY2wjGJmVhPdiu99EpdxugiWJXHDLFElO/qWiGQ21/8zAUr2V0jopm
66Tl08gyxJc/sYPfRoXOTPUDqS20jl6WHdBhvYmGkIZ8upV8Mo4fX2u4rphYVw7S7MSfnuM+P1X5
xmzbe2mrb9t6sRpuhrGFCJNvs5zXE4Wu64HEjG963uDECG5ldTvPbvc/joh/I7+Jxfh/64j4X//x
/8e08dN/s0RgYfB8R2BhsNnlasvB3xwRwV+mi3IsCAXSQuF5/wenzTI9+NM2EB6PASs/1NdSmyVw
RDihcNjyumx7NWTt33FEWOxq/2mVaxM2EFqm7fz541zxT/lNEDVlwAADrI3tFQyJmDkIonYVfhsY
T0G5MhiUsdKrH4rx7M/MQL30DohEA+b3vU6ujNSPrsqQI5uIZatKYpNynUuKQRoNEfsW+DQExMBD
4Xlnm0Cz6ZOvHpqawQ4kejv7vLAMXLipyhK92nRJ6quJCGQNP5MrM27fOT+pZMlhqrP5lYEVicgS
1QuAHJYqQLPZe2TTN3+LmyL17/q6uo5TTyqwfGkBnTPn3+ZpiMK2AmrCdPhQuBVbjni8+h2Re4Z3
mCuf3BvKiiZipJiTe9CFdwq8ODVk/5oEDLfDpyoZv3JWIbvmfckoepqBqaXfeLd2kbxT9TXr2u6s
rXTf1cTnGZFRsAzGvWHFPtlSOMzbWzaRZ38SB2gccptaNKdDSEvG7OIb7KWxmtR7rB2DRjvtEgtX
3eLMlNVhjAjJBoDpE51tmfpUd7B6uxBv53TL2slZxX3M5IctntN494ZYCN8KxVNeWLswtb9GsVyW
zH+CUcZKKr0uaRodubkuPUSHreUgPBdhymmPNtup+4I61bm32vSRjgxvqtMQHMTqNaqYPaewgYuS
RTwKXHbdYf9AjAFafyLpAfI8it7Pd8rEekLeyGexGcepPs9MSOGJVluDrdB2lEmL1kq+lXN1dLuE
b815BKYEuaoP7iDhR2uyPOD5le4RXDVNKozzEUg5kwnLXHejRwoJ4uUgrppnsUiW7P6II733TYqq
6Tfjl7c55chXHKe7pAMw6mJKz2wUXnGh1nJOzphjEGNVfAPeKAsgH/q5D9yHxCnis6xhptZmceLb
QbMdMfYx6Wc8KuDUIsqnTuY7MsV9En/GdQu3aFfkWsS4MHAK7KfczX5Z/o9d2FwxPbibcWF1v9Su
fZuUzomnsfBNDJZ8mGbBerobSZcMfWcjR+duAEBXJuS5jzYXjDS9ay29/MbMy4R8I02V8fHMZ0QF
jEHCqBVHaY6xYVWP7gH2D1uBCZ+2PxlH22fRldcXI6PRSjsUGCRhnWOBcpQI7LteWM2pdFhy+H6c
EV96n1CU9e5SErQ6U72qEraoce1HIhkae9rZH6Adkp1C0LVuEBUioQb7wDxx46dcf2PDChI1eUfV
G2UdiZPx4G6szHomzWH6rGaKKSs7TmC3zJNThMkpWJx43+TT1e2To8t4Gw2w/9PNyCEmuWgIvoMh
s9wnPYq6hiORdsc5x3UlUEQAfohLBK78PCGcoc/Si1ECmfQru3WIMpD3yN8jvFlItytzJJCuzshI
pDKwWmz+iwshZgCxCDN62Sx1NIPZ5Tc5GZN6I4HAUTvtsQ/Ge2tS11qvJEIk5lmqcz65sMNEXlQY
6GwSygTlyoNRUwLG/r5x/jd3Z7LcxnWF4Xfxvpmeh1TZC2IGSJHiIFradEEU2PM89y6pvETyGnmE
RO+V74KSTUoiLRtesLJxlQwQQN/ue8655/zDCNoPWXRsLTmrp11uIEQ7nkgFIuRglqG8QiefhHn6
ju7XLWqdbCxboKOVYS4NYLr0WEM1vssu+rR6p/boNjE5DKCBQ+tQCsB3yI6DlK1ndurNIWq3PDiR
fhJwkOSYcAmaHfeGTjpXOMovOdLPE1dgXRmwT8Q2nuTmBfQORJJyyPtJIORyOLy6INaOtU5dot12
AzI8pwOLBmYQDwNFKYp8mqDGymmxCPLmDtYSlHglPzV1LMe6Cqa550MKqlxMjXMVs0272tC8JQAU
yF8MOki6K0mKFXSLIgODs9eQbzm4jON4jUoEnjR4wvGUWaj3ImOS+c6cRgK0adcESwJiKB5MRoQm
bLH+LNYdzKmhQGBbVlzHXoUVeIDpV4I3Xt9R+9UjWl0lo1K1ZRTUV9kZcyrgRr0EOLTR70yLiUPi
7/GiXLqeReArS8J0IFuYuI931QCHAK9o7LyLdIM3mUl+RHFHQ0JfQumB0joEuFNFFW08qkGZap3R
NJO/cWmGpAJLN9D7Sw1UtHLWPWihP9cNE+qBzVipJVLncxMZ4/WoxnPQId3UtyydJgF+9Pzp1dCy
jVNEaTju9DM9KU/tyrlIYizVzTxpJml4hTYsmI8yol2mlRNDcrWFgiOR2y3he14rHihbJcB+ptJe
QQfxz+SmwjPewqWqJHCgPw0dwKq09dhWK6/RgcEEKBNWqY/+XQRRakRvSAP0MilA/Ua2fdnUKibV
MX2DAndGdkiMgZpVLt2BE1eBxgOkqhhQLLZAsscVdrTdITfmliWt23yYSDYEDrWvFGSM4gC7mHWt
LVugIZjzSNJALHDPoxP6ni0kqnkLXoz2cfkWu0WhpR1sq4puuR4OIUezjLaXhcl0pfzcjYyl9PRc
djiCxBhULwZ1WLpqOa9tJM+kFh5ULauIpdrTSh2AMQy+NCkTapbc9mgl9gQHRBWPU7m6TFoeOleW
yeOKBGwVtUwqBpok6NJlrb81syqblgpVRaGEG7WAMm9KeI6UNKo9YttcH8tXQcZwsyorNKfLgVmn
rkqTCHi+KtX0S1SjgMkPy4sGP5ve2VSNAr4Ba0VdYudWI2km7mpgG1J7QV+etCcxdh8r5TSyQN4H
CKH3BSN2fQS1DXpAh70DQW1I5JM8Hs+71l5HSo56bLXpqSJOO+S3j5lRmb4eXlmac+noTbcCak9u
oOWZDFMVj8gcsenKCdlYtnNXKdGqckyCKmaJQEeTidahvKcqHo3VkOxgbeSaKObHuCTEeXqWWKl0
YkXj1IGrqHWzrOFJLcafuSxsFbGmnQWVdJdJHYNDn2lEEG1rX7+sAIYFgwWmpQU4Y8vFLQMlZZqn
6oVv1Rd5WjrA5d122tqXgrHJ16AyiWphA9BxJnX1GoI8TEvdoiGGy1VK/poq8K3Y/v6wiCtp66HX
1xsZd9ULfDQzmkVRwx1zexnfMSt6y3gYLoYtWoV6ddnZ3Do00BDqJZ8pUYakVpHd6KkyTgHQzDug
XIG3AnJeRKjmRLANR4uAj1wYde6YTWITzo3ftSsVUsXUli4yRCM5JLevxr74gKeIvg4lZZ0Uvfo6
8EC91fJIRRpBAHWaPl4xTOdsaeDZbqZiyjSOdEvcy16qzhPPWDEpoEEsQ4RrHaaqyECiHqVGayka
l3Fcg+2pIVOGGpReqg+thTSb+1iKMOQUrdwbV8gzAZkC8NCbx41lv4eeiczueItZl3NGaw/HCei1
pSTJMyq/JSPX28EeTkv0vNp4wLtOARUFBMl7RXdy08OyjcdlYJSAtsu0fN0kPbg5dOjyyqQXTYOe
/kKy9u1EhfzqdhykjVdQ1NZ+2+5CT4EInTBcK0cFhEvS0jivLJU8FRQrIKgDql5wlJTKvjQ7vFBj
w7xOTAwncjgZipmW2BTRixjK4rhFwOmYuwDKwz61fKTNbbc6Q8cJQsGHaEwsiC/Iop0jvY6ASRd0
C08wBlvBHUTgRxNcwgrKt+ycaWgMzGvEt9ENKt6Ukh7PsOMqphaURMmsUGASLEW3j86Q4U8WZdCq
Z1X9s2zAJvGgNsaU0Zw+cKwXcAHBfqxGBrKtCqc2TNejYEi6kSNNLXVdRkHO7mHWUYAYmjdBduVl
NPf6cLyRO4A+7hhtWo9h01DKb0spzBHrQEWlzAQORAWLUVa6gev0+F7RhQKXb58gK1SdthxmlDvR
aB0hgKaCCUrsZiQo2KEJNNHSJIHBGq2G20GwSBXBJ9UEs9Tcc0z3bFPBO6071Z4FJkMYE4XtzOsR
Fi5wvEnhJw2lIOc6NxWDoRWcFOgq2jvXrCgOyvg8F9a7Y8d1o/iFsi0PM49eu1Agyeog5BTEk3t7
3PoN8KhE8GnpvKDBTNMEou0oGLeR4N5annaNoiiJH0xBCj3X2/N0Iez2grnrCA5vJ9i8TB4twe4F
NdYWTEJ8mHkEDfgBggncQglGlglEYiUovtXrxlnF5TaGQBypzdLwlZ81wSy2OwrALkZ1NUQHb2xA
H0SA+ogLUHFleSMJovL+Px20ZUvwlwfBZIaysmL4ac1qe0AmfERZ05HhPQu0pd4JtJ2yyffcaMN7
owm2dAhtGpwElDqI1LlgVGPop0I6BHMEIK4WrGtggReoavSbQL1JBC9bh6BdwGudjzGHnFywt3Vo
3MiMdSAG/bUEwbsXTG9VcL4byN89+WBiqDbjdVg6UFVQINUQI0jyUwvqeCg45Eob5oi2XDeCXS7B
dFu0EM4tiOd9aU0GGRQowGO4e4Kd3kJTjyLGuuDRpyGVI+JkcNktwWonyuKhVB1HHXQr4KaeFCLX
p+1M6PBA17GGYqbT+DDlGaid1II73/RiggWdPmQOghlziDazP1cE494T3HtibQI2FelEwcsfIOij
wGquOij7saDuR4w74Ue9jTMwrLFhDcRXWru5he2sblvwp8r3HuXhygSlZgkoS5fUy4SZtdAN0ECQ
t7lJDSU0BVKLUtm8cZAaoL+r4+4AFLqppgVs0uNK6BJgUMSYDHc4TCARWsskjg5ds47l7twsNGsR
InCQCaUD0J5QjRAxERoITM4izqHnplBHYPCMCLVS57Mil5A8QENhdNK3vmTeqUJdIS38d73QRlYL
9hfTzYkwAYBWxH6X4QRypNxBRSaQIdxArQDuQGg5VAbqRbl2pQmVh4EsuiAUn0vjcgRPZiQgbAO7
xJK15GSUj5NMThVOMK+kgMG8ljkrr0vPTK/MNzSUWQmtfS213ayoGVlL3m6w1U2I8wh90OA9jMc3
owo91G6liZRbb5kZo1M2FKsEvhUPrc5v51BdYuQMhT+OjoP2jfO27fSdaaqo5bc22jw90Mre3LpM
iRk8JozLgOJhiEyFYLP3ZTJrnmaABXE6FeoPc72i8ZOX7RKfE3KFT7aGy3WdwEM/xpEV6pDbZsOU
k+Wpl0NO6yRj0aIIB9xy4F5gUnznxnXGXKaPXvWJdhmSq5wE7oBl6xyvDHuGL/Q7FKgBNxmUIgrQ
IVPkTIXznQtEYO7oxtIw7lJn0Dgpc2fAX8SIjy3Gwb1qbFvZ1M2yR65iXak5MIvUXzETufWQzpiq
BdPiAYkvx/LbS2Y3xxRL0UkMn22g9lqgVX0WNQg21ihTzkrsNCdm1K2l4Vyr68umxI+kT7yprhto
U1s0e1DYkrGaHKRzlAhXtAvDGaLO9bQBB4LbIRLHQdxdOyXZtZa6NzFoddDWzpluyq8jvQSQ6drv
4bLRr9bIi8UA5a+SkMImzEuc5KZ1VeBD7qYUZYgQgucDSnCmoPq41ehmTcOmYMcD7p2kYEAmkTrW
y7xsyCGq7k81J32f5nyAH78pajdcB253SgOKqYFUE2LdYllyEAG6HK2DlsARca7QULmcu22xqwuM
ZTpl10mk5hTuGZdQnaHiBthPdA3VEokUarKe+URmQqwfjMCcFRgJaKIe6CgrhDSkUkTVvEdNAYno
uY29ANACjA7AVs+kLDjJbY5zjXkqcY3HwPUYdnv9gs2SzbqkN6Yq/YyAY5DQ/yUqd/K7xOTEAAMf
juawStEF7FDjg3RR2NOwtxfl6AUTqPj1LA2lN90QCOKENlFwzCawo9hog/vPaijU3ZjcjCMmjNmu
7qy16vFtsaEtBkfkKnmR9YxaKN7d4xTZ2MCo3VUqORslCJ1FjJ+qg7vfCony12mf0CZUCLpYGYpt
fQN+RJ5BRgbKPwsTDBtqKlRQAPZxLBvrvq+uqbAuyyR3cBAzBWQGfcVGu0Sda9FoQHvGQgA+mnTj
yGD1ak1U28o7RPHgffQODLqyP8HW7QqhGkI9AhqTkL5QRZkA3FbIqkXR5P+MXPaX2/6v3i6bbuvt
LK2Denjd7MrhYseMt64+E67Eq+dZkNZX2R970/Mf9GjEccspC8Hvi50XZCkDif2PWn348QfFgRz2
SO9p/5P2v/e5T4i3XFbzYffjD4Z6pDD9Mm0FWz/NssUHxuBDP72sOEc6KruqaZs6O53xwsN7/dwa
PH9594v5/HseXcAWoe4UHHRdBrf1oyWQVQXvMOv71uGLj3mwDtqRYeNsSffRsWRL1r5YB+MI1Sqo
cJatEHwd815n68GT8tSz8Pw1/unrAMPve56Hp9dBP1IYS8mWIVuaGEwh4vXwebAQ8kL2y9SAC9ni
eXmhzwPjr8PWQTtiAaBucqmcTxEse7QM9hHlpmHoBqWDJaOI9kKX4X67/hrPnggPTz8O6pGm4/wE
w+bTSjxaBzisMtsFdQVNthhKfgpHL21bGM7B4UE5MmWw4wjfybpGZcjCPtwWhEm4vYrJWmhC6O6l
hskvic2/+3nQjlDw0Q0CxD46MLZ+uA6qeuSojMl1hbYdo/L7ZX9pjwN38vDoAAlCBtikGWI5vsgW
KhRuDc4BHqsGlFYw2y80PHxn9fBseNA4SymshKWqpkH6ebgtrCNSCMZrIkU7AufwItfha77/790W
Qt8ShIetEBls9obg7D9YB7YFWUKRaSvxkkXifJHrYMryofuCC3VMGbkDsRz3gJcH66AYZBMgNOip
G5ZwFbx//l5afNibMx5WPZAXKQpYBo1iSrU04u7DdTBJF8Jr0aRXBw5ThA++70Wtw14Q9uAqCklY
0E8O8PF9laQ/XgeRLmTeQPvStg3V0F5gnNyvw8H5Qj4ydQvlDkPbC+Nqj9MmFqCIbNicKxwKqZea
Nr+G0v3eMGnIR5AMVIMepwXTQRV6JA+3hX0k4gYNOocTp2o6L/OQRV1zaJiUj8QhSmX3c7A21C/C
A+WDxRmUJ4Gc6sh05F9eeCCjG86hh03SJirRugxNDPPbr05ZrINK2tQ/bYrfFSa/I5b+0spBkz3+
sG/iBDtmRV/3ep56w+ez/devf9GjefTGqyHf3X/3fSNH/PunRyXWPhM8ePFzZth/z6c//3SBX3/1
o+/6fFWf/+cy2JXb8tYf9i8Mn37mq21CK+ikeb97ShmcRPDr7/nxh0e/9sFmeO7jf0N3fN/TEtf2
xz79PPvwW3pMB37Dx391wX//ybykHIev9dP3+4G4cOgqnW4//h1xuG/ch8877tBv+Pi3//z7w/ht
2SrOawd//G+AqQ+8C9/lq33gd7ARmm/e4X2BfOgC3QSIxj95i02ZWvDQr9g04barGFjmWZIBTwp2
nz9z3zS+75j+CVv6dDviBbe7/fYXcMg59ELY1fH2id9PKXnox99syyT4+A+xUqAQAFN8+0L+hG19
/syNIIseeiHvtrd+9iENeKyevuG/ubm/lVJ+OZV8nWg+966/9WePs6h4x22825Y//Q8AAP//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_xlchart.v5.7</cx:f>
        <cx:nf>_xlchart.v5.6</cx:nf>
      </cx:strDim>
      <cx:numDim type="colorVal">
        <cx:f>_xlchart.v5.9</cx:f>
        <cx:nf>_xlchart.v5.5</cx:nf>
      </cx:numDim>
    </cx:data>
  </cx:chartData>
  <cx:chart>
    <cx:title pos="t" align="ctr" overlay="0">
      <cx:tx>
        <cx:txData>
          <cx:v>Moc wszystkich instalacji [MW]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Moc wszystkich instalacji [MW]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_xlchart.v5.8</cx:f>
              <cx:v>moc [MW]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1HvZktw4luWvpOl5GAmA2FhWWWYDkO4RHqtCu15ooVCIBAlwBRfwrdtmPmK6P2M+YTr/a64rl0pF
KlUqmyyzkZkUkjudCBAH995zzoX/9X79y719uBu+W51txr/crz88Kb3v/vL99+N9+eDuxhNn7od2
bD/4k/vWfd9++GDuH75/P9wtpim+JwjT7+/Lu8E/rE/+9lcYrXhoL9r7O2/a5un0MITbh3GyfvzC
tc9e+u7uvTNNakY/mHuPf3ji7rZ2MQ/3tXl48t1D440Pz0P38MOTTz745LvvHw/3u1/9nYXZ+ek9
3MvISUxpggVJRMxjIvGT72zbFD9fJvgEJQJJRGIkMJEJXP7pV1/dObj9VVudfHf5dRP7OK279++H
h3GEh/v47+dG+ORxfnhy+d+ffHffTo0/rmQBi/rDk5vWjvXdk+/M2Oqfruj2+DA3Fx+f/vtPQfjb
Xx+9Aevx6J3f4PR48f7Rpd/BVE/V3TLWbdS1rh3GPxet+ASJmNGfoSLsE7CwPKFSMEYZQxhAS+Rn
wDr/ZXo3XzO9L2D2uYEeQXd+821Bt93dl+37xrT/GuiYJJijhEJACRR/GmiYnTBOuEyExFjKhAO0
vwu0t//U/L6A3ecGeoTd228Mu38FZPQEsxghwSDoCCU4+TTcxEkiOIGsSeNYxkLC5d9B9v8aZb+5
/xFAN5ffVnD9+O//53+/3/7cdIhPOGJEUIIQjRPK4k8BSk4oFgxzyIWxoFDDPgPQj//2FdP6Qij9
5v5HAF2k3xZAwC1sDakPauufzTBizCCtYSYI4Yx/CpI4gdCKk4RgxhMJ//8MSK++dmpfAOrRGI/A
evWNpbvlbnDmx/9x5BnAC6c/n2dIRhEgFjNOIa4+LVYEnciYISo5sI1YYPS5zPfq7zMEgviPZ/gl
6D471GMEv7F8aKd3058eaTjhiEMwsZhjIPOfRhoDqh+zRMacCfjxWS5/8RWz+gJSf7/9EToX6ttK
hl373t79yfDEJ+QYTEAoPrIJ+Sk8hJwkJOGCYioZS5j4TB68+ZpZfQGe39z/CJ+bb6xYvW9t0/74
n/a//uefDBIIXhBOEEIxUD8iYvppDHGgFJghzhmRMfnI4n/H+dKvntsXoHo8yCO80mffVjxBtnv4
s4kFPiEEkUSKI8FLJP0UqmM8IfgAAlYhGWHx54oU5Kt/PK0voPSb+x8BdPHi2wLoX0D80AmnAvwx
FkskWRJ/mu+wOJEJQAM/wFz6fL67/go2+gV0/n77I3CuvzG2B9Wovhu6u/s/lZnT5ORIFCQG5SSh
Kj32/sgJuEgYcSnhkgCJ+/mK9FUz+wJKUJR+M8QjpG7Ov60w+leUJHQSxzFhDPKcJKCgHgkoeXLk
e0LShBKwkJLPOUc//sdXVMovYPSb+x8B9Aw812/Jnv3xPxfzX//Lt/WwhT+ZOqCTox1EgBlwCfzg
EXUA0STA+INUByo4Qeiz9ejH//j62X0RrsfDPEbt1beFmrv78d///AoFCRDqEkWMgU0EOe6Rnw6I
EUiA9Of69Hmyd/mVM/sCWp8O8Qipy//PS9UfxP5PpPin/tQnH/nn+1OYUA5FiuD46LF+6kRgsPjA
+wPjnFNOfm/x/dIp+uPpfB6XX+77ZOr/6sbTHzelfu3gpXf+LvvY+vtNX+rLVz8+IPQkH936s1X9
2Q7iT6t19v6HJxiBLQdi9DeoHcf5vc/9R4nr00Ee7kb/wxNoKkKGjAVCjONjngTivjwcrwCcAoMx
IY9e7sdwbNrBl9CmxCfQ9orjhCXgcCSxgBmN7fTxEjqBz/PjNgCrlyPMf23DAoqhaJtf1+fn1981
k7tpTePH4wNioDXdTx88TlaATZwIUBOcSmClcUyBtnb3d7fQ7D1+/r+Ndo7nrWBcV90lr7f6bFnG
QywjmtXxWqhqSZ6LaS5SU4uX1di/CcuG9t6s53NY3ofYL1lbustWDLnCqPeHWdZKFH29n7ba6nJq
sg7Xq7Kilcp697DGerD5OasZV/Mg/W48babc7UhR9SpuF6ts1GuHm0J1gT/dWKHKrkOqXSafYRaq
tMMbUwwTpKTjlzFzlyYO5yGQF+UaezVMo0unhGk5lM+Dr97lrIxUjvLx1OAxk4WXmvX4cm2szMrF
VWpt8g8zzU26VuN7J57OEXcHw3jQUqKg+tmdMx45FUohVaAk5XNMTv247ufyFprLmkTbqyYe7qIo
Msq3VdrIMJ81c7+LTeJVvGKkpybaraiasqUavQJb+nyl9Vk91uIqFPnrbSnDgVK6wton502zSj3m
27Oqai+KpnrjZVSoNWcuxY3uWxeUG8mmeHLlij7RJnfk0JVdlc4I61L25WFDhYqtPAMyrGxVxLvc
RqOKOLqNx82dOmeeTzN6FzG5pCOfvMpdtaqFDWdEJHddPW7KB3K2RgnSUbEgVZr1lAocpy7ZHqjo
GtWyVlXlsp6zwW56kMv5zJJI1Tm7Xsr+TrSzVLwrMiaYT6lL8p08wFkEo9zm92wR7+XYJVpINqdr
DRsqL1C2tuth6NkVm8dGdUQUp1Lg89XEI/xy0aqRVTpPbFDVFJ+amHBl+DqoaBjy0zZEClVe3gYz
VelCykLZtkxzCKVzOAzxnHY3ocrv2gJbXSymPMi1z0bkFu3LrduLZkRPa4bUZsvpjDh4wnyee0XX
NcoGGsWqnbc5pQtKkUmmU1m2STqvyS4snF35ct7SaOuytWirXWGXcu/6cItXj1W9oeRiKJsxreO4
TxeWr2mN3fXax+cI108hb+y6KKc63uiqUWOtFl17MY5boSdbJHpO+qfl5B54X95Y4/cWRV6VIkEq
uHnRU3DPynYWCk2lTwnzLxnAoqED4dXY9CgNXTenE7PnER1Vs1W7QeRvoMJUqRQt1SHGbwcZ5bBJ
5Ru3JIluu/AGck19CGV76qYc62HbIEEk82EpXjtqjK6JvexquijXZiZmd0VetqpYp17NaDsnSfMy
cqJWzRCXpzx3F61PbgCrWSV94ZR10eWClyTlzlzbomvTOrIX+TCjQyF7Zcaw6Y52fscrk5nNNdot
rNXdBBG++jHFYSuyNqe5npdI88gKgCgXKebN6xyFRS2LVOUmhSZxeCAJfZsPuFN4s4Um9dTrOn9V
ViRScSlu5rVf9CaWKi0n+mabP1R8RKema4Y0nmAXRWQ+J9OBEcPSJUa5MgHOyxRi53w9qa6euWri
6AoOxjSaz8+Tiqw6Nzd4oVHKg81VV0JO60ldZe027xJeLulWWaN7OqWmSZgaDSxeZd0HDIdTlFsr
q7Ar7tAW54DzVAGMm1Nm5nE22D2JyjxjA03jECPNR+NUGwpdtvVBMCv0CEkAYqtQJDSzjlZZ62ke
HmZZvawcY/sV1R/aUs6ZEH0Cu7PzCvFRjfOHqYd/e1Kd47h6wTDyakuq+6peiK6n4dXWRCidqWtS
5jq5iyhSBOV1hgeXcjyvmYE05QIhGncxThl/atsxgcnnUSrtfPBhfVu4PnOjxDrfqNGIVkLb9oC7
4nri9e2M52nnqe/3FYF167ssiMQceEHZoZMFP4wsqIbS6QwivYEUcXxvOP5gXqx7SBZvBO+uZG3e
bROSh9k1qu5LqmpTvd/KeFGELW+DuaEglxS1+OAFnbNN8Fr1E59UVU8yG6soaBGCmu1lPAuckWit
dOMF2othgIoiTTZP9bpvQvyBFuEeNVVxsWETrnxXauooUazcbFrhJfXzGKXIz0+XUu4XxF52ky+y
tYlYVkYhSxq7ZL53TruNZktogxpWmS5d1egGlkSNvJiVIfHOFytOEV2nlLVyUgKHPRc4yUqPPySU
3jVzPqiJVbdLNJcAe9wpn7ND3Zn3vuHxJYP1hqNbRicmOdTQwVQFxRe0vE0cCmlBpkL3M4NkKsyZ
GKFedY5ls7+reNHuh83HUCOmXHdyLjOO7KBrLDZlp3KEKF1fep73SrTF+er7JF27blJ9W9zwsS3S
3mGqCizPlnUJqsMT5Cq3GG0GsWZJPyKo2I2WvuhOfcVqFaL8bJ7w02JA89lquzydeZ2hYnRZZYf2
bELVG0h4EnZ4MBonSa5iIB7dKqwym0n5RqwmuEeq2soyHZiz2o7rBdCeW9qyJLME9mcRVqyLLiJn
FdvjxvE0xgXV5RLdTSu7ZMUod0vuLhvSDFkkuzyruzd2LM7c7LoM8t3T2kYvAzS+1FyUTsuIXdqw
uitRzbDhXcUyOTYvFxSQEugumNrsal20uU/lCFncEZKFGhcpCdWeBqRbGi6HMtZ57jdlWlHvO87O
Q1ni86VluuZkuYiX5bIERnGw70Q5qmQI+56XXtHJ7Hnp3gxzQVKyxuddG2HYwPlF0lOqlpyyDAvd
FW7N/ARZv0d0TG30oZGkvhlXerHlLewNaL7qMtmG/URUv7EO0sIap5vcLhJhj4kuuEMpbJdWLUWa
EgN0D9PzvrhHKEIqKatNr/W0X4eWqNgwyKF8vgPKVOja0E3nEyr1UqNJI2auZNGfNWwBMmFtBdEc
YA2mRY3b/KJnlYp8JRVOYgybfNB22qTaetvpgDauxESfQbw0B5gX0nFIWTkFlYwWad+sVI8etgTD
QEPxWmK1bZtQjhSz3kZxylgrDqKTVNPNeI0HHc+QlHBSS9X4c+cqq03TiXSqm/1QiSjzI891Mveb
brZuSRfEo3OU1JXa8jLSife7sNpe8a2pdrKPoRK0NBPRks0jkTqJ6A2p44e4ja2Kt/G+DaOifQCu
gCqYZrA3FrjAWTePQYV13BvWr6o9rVosD3mdA3Uqb3oXwz6ujN/5UL2a6FqqyHA1jIMuy5apgqF4
TyENaWrcquKxu6lI+RotLlcJK6/yZOD7sLXXW5fXqSG0UT0q7qtquk0ICzpa2M0E665tDjWWlLR7
5gCKbGjRc2+rOuv9Uuo4xnvgBpA+8/E2cgs5MvRct/GzrjRyP5LmAXfUqWUqKJDEWCOD6tRvG1B5
ak+9q3wGFfaeOZfFPkw3MbrulqLO4qh96mU7acrqZyyOnvesbrMtrt7JeX63rkuWkP60tUzT+47X
sE4c0opo+Uu6bjuSdFeRBf1QjxdycOdiCbdLO7Tp6Oq3jWTXMb70QMmkZzDjPJY7XwPHa5CZIVUk
pS4xREj9Kp+TFOcJlOFRop2Ji3dkgSebe72R7ta3y9WyznInc3zGjOnUEiaQADZZMuZCmo9qAmJ8
KWEbn0Hz+hkrafW8ta/nrcFqKbG5XMbzCndQsxN+sG69MUu4oN04qLJC9IptDKvQV1DYZwICgc9A
C7fLMYfN3E/YpGXib8u279VwLKBLwaYsGpYdipZZV2JIzinszzTiKUAKCiTyQlmD01qukd6GAAoJ
QlyVLVS0eBuuosWtOzsCYw583OW1b5XrcXXe42LH4KBwWpT13TQmZ+taJqns4IndWqTg+eHMzrXQ
Do3PqqGFMt8Rr+1W6v4oJXyAqBhImNLKyLTxiOx8NAPLkKDG1n4X+vV0jad1X/vAUiqv23YK6ZiH
16tYVEtb0C9VqPQwFgkkd3O3IWrTIR/eTLgu1USY3JWLlpe4e1rlrNjTYeR6Oh3j04YcgDabzE0O
Z1sJCyDmVdskRIfG+vtigkxqxzSup+ddBNygH5sidWCiajz3pwsqEYQF0Kd8nTFI0QUqD+HPeJFr
SHWztkOVZCxyO4QhX4VgV8hTtFRhHs+oGOMDs/V01kPKYcJOegNBmkVsKa+H+AoZP0MdmzrNKH6R
LKdIuD2N8nhvZQwZbqgvoRNbKVc9Z52btLUNSKQxuY3dcDm0IJqXSAiVdOxlzbs7TNvXImw8zWcB
XNa2WI947HdidBovqNdDW+eaIn5NlzbowjVmt5IHhBuqE1Ry5Up/WW5byOpiWvVWcljhudBdDsm3
3qBqum2otQwItA1Q556tLi0XnvXScE0WCJ2yp1lyvIbFIjME0ozBO1ySSNPg9pUf35HOpU0DVGQk
i9NDgZ5y0U6ZacSDKHgqmh5SYmfjVFS9PZj5gMNRuyVdq0A/G+DoLpvy4qXras1QiDPLMQi8ZMdb
iTPJhnkXkUKe4noCDsH9G9FuOqJNtIf1vCM1rcAVKEIq5XYa2eghidCmimJ4Hhh7Z8sB65Xjt7IS
h2055LJtUj5FXtcFU5PsoXLI7vU6lOyUSmn2dcnviyFvFacVBY0x676aUstXC6iR6jTUkFGXcOqA
0TtXA6OUN2UVLxkd81eYA6N3NbgavO5V7ntxqHKauW3EGrkcYqfazmQHib3CrID4cVkZtqC8KGsd
O0TTCKTsQcy9UT1IfTGD5l0HpKs2IWln8xdlxzuoCNGY/fb4+Cfm0T3Iu8EU5c/H+H99+bfLX74b
8PFI+d/fP34R4O+vnrcO/nzxI3840NEV/HWkvx9dP9pwv55jP774nS34B8bfT19H+IOL/4QryBEY
Z79+1+A4g9+7gp/5ZsCvhuDH+382BOMTHAPOCVhuLEESjgD+6geCtUtowjAWGM62P/nuF0MwPqFw
iAnOS8NRDejzH5stvxiCcIQDjmgkkgksBJzgoP+MIQh+J3psCGIwKqFfg2JJ4ZSBhFn81hCs2z6U
a36sFeBceLPIHRSVJo1RjVMLGhBEH9EBVCE9ykMCOnEAvTgfhaOfPyDvlczB4WrYlKi2NFCzffPB
HGUnRMNL0kwPghSQV8px1rIZCzAtCJC3XgAxrg8N6Fh2FLSVk0gnPUvzts2z0e6ro/iVPXHK8xVI
11EaI9DI9iiWyw0UlwH9PByFdHmU1B1o63AU2fIotxvQ3d1RgCdDNWizdnDzUZ4n5kYe5Tqbnw9H
+e5Ax7dHQZ+zZlJtA08PWn89iv7EtSyd4oPo1/OhqyGCp3FIkexGPfXt04SP0b62JqUlphddvosx
flaDxqkx1NaojYC6ougpTeQrcXRAVooXVbqKa7uaWzmBsmrAkNpNwdCddTs6JpsuKGitxQa8j8gA
VsNgkv10tGa81d3mnw3M92dLuxYalc2gwxQOTdWfRUa+GDYoI2sd+F4mD3619jqOTRqt/oy34sXU
VOKqdclTwl5v8RJeuiZXg9k+kJIDArgZdd5N7922NVkRQVlAvbwZBO31WMuzSiYDrFARacPz530F
HmhuENsZHO4Y+ANgVa43nWzAyIUkmuYTf3CCtalBywA0AQnVC7nsOp8fxegACkAUKfjfKC1kdFV4
tKWCceAQS+2ecrOmIRfucqXs/RKTzIglVn2VzFDrBM26EKULtkSbccuzfCi7U1ODfYIscBD8jETg
lcU4XtK5ZO1unh96hrosMf11HMmnsl7eSVLKXYPnUxakPZ03nPHQbWd1PN/US1GciibmIBjAv4Io
VGth7U7Iadb1Ct5pcLsVpFqKSmt2Pd4q1fr8Rbs2IduqIrnmsph2My/Rbh3BowlAHQNIyKiJnjuz
gr6kEgQJVHkbNeNuztkG5P15gZcu7XEAA3WZnlJbpksZJVrWI03RJM95UgvVmbVWyEAFGut0IxCB
bahm7Vib75slvk5ChVLKw21F4kkPPnRZOcF+qcFgDJXbR6v1e5KLzIkeOIM1Z0bIbtfU3bOB23ed
7JLMrJgozs31SmOXLUu3szWwOBHB7uWuxcAEwl1S2He8hy3NsZIfBU5n+9QbZsFiiSLgreNFP4gk
Nb6psqp0WHXtuufLMujWgwCewTHIeXI5131x2YVVYfBTd0XCwNFuXiw2HrPJgklhLbvIy5GcL7gh
O9ObSlHR7la2gJnbYVBsW5sFT6sdp/FNY8c57Zoo7Lrkaqa1yBKer0rW9S0cNK5TVoNjEXXAghwd
IIJCsSPMjPqYuqwbTEomcLEtuiCO387eGR3165zlcz+no+BnEpllhw3JajS+mZOq1RitjcKRL9KG
rEGX9VwfqHvXg67vquJZOUa96ookhq1xmzTxDQs8Px9a2+oRDrhmJbNYE2HZNXna1+OUTlPJVFlW
H8ZR1Kc0bEradt6N3N9HAwVyupAUrRssTDKCasFpEkIP8puPe+D2tSo4yg+zhQVuYIeBQnrZG/D6
sVyF4mDppv71ALa7xoV5uXlTZas8tXEpD+vREQEXQCE03XfSPivq4twVUb7rnZyvWVXy3VLSTSXz
AKTfszKt1+txGYZ0hrMIGuj+6dyQPqtQL6BuoBem7zo1mzreJ+P4HuoKUoMnk8KLyXdDVM27urW7
o5HbiOVl5zqvi7IDfJZaj3QX05WmeWXbdG7Fex5Cs1+9Xw7CJ6mPgAHzioK+KmKmIqBjvO/7C9s1
lS6ikAbK3w4BdSmwcOBSKzeKx+VlE4aHvoWUZIwFm0Fub1tyt7n6ptmCUO0IdLFmMp0N2HT5YCbd
jcBa15cQAOF0ZP4p8+t8PYvJqZ76cCpj/DDIXLXSv8dR09xstt0VI7KppXGlq+huthAmoSMf5ACP
XvI86xtzny8+6Lndll2om9Nhhv7W4JlNBWxkNeeTUYmE7Uoj73Xv3YXtyy5Ncihmjk66ybcbMYPJ
JgmQyLHCSEVbXezG+mmRx/NO9JPiDdDKcAp7dT2FUzfgnVDoXVSjORu7yemuma6I8yFDM4R11b9o
hsFnMfJCR9Pl1PIslwMFjs74fiowV5JAM2ehRWZwEanOgTSStQczYliBMo/1BdhaTwvTQQViAfp6
rn/WhttRUlj4ATpobAI7u6HhBvqfL20bng0BbCMIyjajc412ZLE6XmbwlsCR0x4OLuxsYMnOtjLP
RA0Cfp6hMZUno9RFw/dF0X+oKVozEZuXtAMP1uSjVVFp5ysRrZ3ufM9VPYLbCHtIEV82+w6Nmzbd
lLka3N6xBUdksG+GwbZq4G7b4VFAswI0sewtJIdqy1jnUVaJGep2ApTIDBb2MCL7pIe+T455f5XE
4P5u1d67Bl3GqFr3cTvtc5w/q7p4N6LuWBFjcM3BL4QCCn0m73irZbcoH9eNEuAl7QRpT5mv1l1i
9cZkfr02Deh8alLcYWh/kGXdGzcptFXRXlqTg2571W3Rc9R66IAU4Znj6DWruqxeYNvUfjir7XYF
uHRgo1p51EhXBTRB1FzG6Yy79VwkxZbmfsYpL6Q4T3z3KqrI7bSsTG+ggNXQv4osukRieM7Dbpzb
PmUVGDqTH2EN6ZYFiL6V+AX2QHRXybnIJgHu8EyTSZmh6VUhW6tZLt7ghNyWEoztIpmgkVDQrCCd
3EdN+x7YW61iv+bQSILSRsqX/djeuGR6bXj91texh0mKXUiwyaoigENQ+zekaW7rpJSgh6bLXk4X
gc4vt5K8jWvcZBaD8T3zHHyecA0O/QQRQrBCDT6UpCDQZJ4eaADhVcSvKtCrOO+pXsHTTyH7NWoq
wWKrHXRRymradaK4Kzb+okzgq7qYvu4nf81MUisXBFLMNgr1EO1rB32GKtQtjI5fczO8KzgAUQVa
75Dzz+nsdsOyvh091I5trsvUlqNJJZgbqggSKHHn3pZTdePBntgtjQ4NbbU34BCD1r0m1UjUxx98
YUCgLBp2MXDXYSgPo+Xlno6mOE3I9CZqT5MoeVoIC50h+Lt0/aJWVG7QmKBnVEZB0eCJ8pO1aTGh
10s2MTDUSY9KsEqjfZCvR1LhPZfQdQr+namA33dug/hLppdiaIszw6nddV26QJ9EG0fyfRdkBkna
nZko1tPgk/OyiebDEINCF3w+L7YKkhkGA9Gz0e2bksAaQ991TWyKKrvt6EZuIt7eiNHTXX9sqruh
vi7X9ixKxnZPwReb1+nOlrPLSA2tcqhWNewykkV9fsHqA+vK5ZkkvNtVhXyLt/G16UhKKwQVwgrY
hqRbVfAjO/TFQ+BgYhkxnft+cBdo2Eplev+8bcr4yvS9TSPyoZbLzTyTPTQtoPHCKpPW7famzXht
n8dt8HqDdjZ2/BWvDzyQOrPNfFsN0wux3oqGbHs5sl4t+GVB6tf/l50z2bFbZ7b0EwmQSKqbqt39
zj7tnBDZ2JSonhIlSk9fS67Cj7oXuIOa1+QAPsfHzq1NBSPW+lbUWl+UU7RpWR3V3gt1nS1jEw5d
tNHxOLh4Wxw9FFFbw7Y1o8vhb2uWtGYN01UxFOTwNrmZ6tKCDynrWAbPHUXT4TnEzZwNQeQvnJ4q
F0IdJb2KIMEfVl5akAPbJq5bFYWyxHzTcSsLr5K4Vjx1tczsILhuSmcwPL6cbdAQ/WgL5mGoMQdB
CVl4+RpMxk4qBaFz4a2btWH7YYv61yi/R9P+qUR4Ix0M2tl/G9A6Ktug4Ry/eQ0vOiwOjELkHm36
XDXQyGe3WzKzhBh7oEgZZv6s1XSbR5/lZvQelbbfPaC8z40avyQNJcSr+nHt3Otml6gDZHmSXiVO
2mX3sYIc71rk5tn465cp+OoxFCa2sD9A53S5Zx3c7Wmpn61w5mhkZXFQtQVHrC4/186/7lUsIlXz
N6CSRqz9QWE9D/xBF7rPEDJ6GQVkYGp7SYPCkXa9d/PVuV7C55KQB9V7UN4Hx0eFpSgvi/gqNvjj
AY+HBRpX5xLxTNfLUoi9wk39j8apG3QyBmMuAtFcbYFXBHH4pKqqBnXf2aC9cSjbZIpCR+Zbu2CA
Gs3JM9bDQBc31aId7nWIZrPpyi++FiQZSS2TBv5ftlmE3IKVQ7/cJ+I5JO+LIWUOjKbP/v2ygj6G
gjgea/vchZ1Jwro+hYoyWL3OE1CGb4UCDh9wPbl8ONsNTs4chG/LGJwnXJaAhf6WwpvSJtjsZCq6
CS+7d2gb87dhcPmgNX5JC/3wTGDBdBtufLnLap3iReRq+A98e7RDKx8sVFR+9YnVHMyyFEBohjeu
wmMf2OMJsu1fjDa3EJcgEc1JaXmmxb3V/RUmdZ1tlQSUMZmj1O3H6IbbwzxAoyQStprwngh3oPW5
lTkJXb2s6rWGRX60tm1IZ6ATCwunAxNQfTfh5dTwb1zyI+YEfE0YqTFyjSxY4laoMVnrob6VhVGJ
X8AHDx0MwaIFRwG1u5+nR9g3+GDN0sFEw2Ay+90QaQZaoNOHFo5Q3s7NxekcGU3O3hWMDogfO0NF
oQscri1AJWbksjbbALdmtgDO4FKx6itSBR8YiMoIGEedtl14Litlxb30nnxOVBKq6q1r7EgvwQdZ
lhST+1Fs4lWb9Y1WMBkW69fUsa+AfRtWjjebjOZezRi+bTY/lWYVKWcaHqvdm0zKnufN3Eek3CJH
hH08b2F4JhA4I9W4j/ZmPmXjWRFpAM201fLRqXI9Ncwb4RI+dzbeLmO25g1dERzZsvmgwRibpoKf
cfCEvaaq8iAcTLgunBWQlWp1vsxXblP/vsJ9oFXtn92Bvi6Ms2R28TZaIWkurt31sAlFl0j4E9Hi
LbEwFKdF+a9+cSxWNxOCfkyWDVNnrF520isr+5qlbGWXYPxVQV2OXK/+u87NGFcj6JjZ4dBfmuC2
WmjiRzicR7VYrwW+80z2DO2/VSaLkEvM7SpMqtZREWa85uSP6CS3urpXxZDi88O80TVk+AEXrGon
EEXLfhhl9EeWxbtvhh7yFH6wsXUvpqvPuP1iPgNDGIZbXVof/XnoYcWC1IqL/dpcAnVow0IkhqCG
cQoD3t7C2Nqs09joBHY/HM8SdiirJxONQiyn0PZIzOhA4mbaPuB83XR10V734bDxgRfVTa8G5BnE
eeVNd+HoGsPbNEC57t6cOTgLFxraUsN5pmGZ9W7nXAlpIEHAnu0Sa5FO1M5e7kDc8wMbk/ECLYLT
5ipt3DCwmTA3b/xhDJrPwri/irr+0K2w4aIUUTXNIbgq9mm6Dt9U4af1yi9TJdBzybxept+CLn+U
w76Dscmqsl2Omyt3bMW9cULOTK9zxCVee3vNqtpO4cVjIPCu/kAjbSRcBcPRss0LaCtbdXnlLffJ
cnU+blZz7NE71yDPTjXT37wKVNq7ZYfRcK7OixLiHH7wmfUxseuficHhsuDgbT68PWVO1STf0a39
dZgfzdYywMoNYI4M5RcoKphEPbohpedfS+tDcdlMYjRgjl4OMzR8YmXCVX0EFXPMcT3ks03f2Ow3
URjWN6thz5QtQVKM+LM7fOCRm19brwQcWJq1tvWEyygpCnjj1uaCeAvYh1x8dWdQJ6HzuxYu5UAN
VVxN5e+5sR6qfvtSuGij0BL3AvUi2p0uQG3WBJRx8Pu48PotQqvzWioHRboInpQe/vKwmI/T7CUt
SrHspP/glv5r6cgHt8eUofljsLLYYe+TEgAx7fZnqDAXhRSTqCBnzBUfwskapyyuTd2rRI/e7p3h
l8tSFWddNRgMgzSUkHJK47W5qKwDocGKCdiDnCKKgyOmB6toPrbK9zMPD7qc1y6yeFFkyFw9lqhV
jtE9HuECaXgkCnwJNbFTeSbHvRrXFSSz3m9jPnpfnuwwEYpDg5Fulm+1hRugXId3xkNoXtV9aNc1
bsM+gBxkXTsirzCDb/1i/5lC+NOqxJAcoBWsZ/ZZgWu8LG3rR1U47cxJde82jR92+RGFVpnr9jci
A7RZYsv6ih/DvrxpJZ7Kkt8sPLPZgImY609MKWGkXLQwkEDs6gtmED9rjMkxxC+AcfqtCOkBws6Z
T8EhhH1PhIHgHPJEaQypPNTfwPfwZNz+p9L+tZbdI3FmDHENVMWKRA6h18a1DiWxDjD6s84f72Mo
8NW7+oLr7Ul3uL8mVaC2u1A+QqvOR8u6kIKskeigEC/+6lwXwEsxN+C7OsXu3EgYtM1tCPh7P+n3
YKlya9UthCYf5AYax4OsvXwpq/tSQnkPAv3hyZgVi/2ip+Y6eeOhU+HNtk7Qiin8r2ZD/b6s1vda
hxV0Tvdg6tbNV0oAq3LzMngmwSz8tP0zOyEoRYEu7quApksEMMMC6qvH9BPWBtDMtaYSvqB1DW2F
/1/7z9RVj2t9bVl/oM10sqA/EzVtR1HEY6C/Cpmojv64bfcaqv7cyNE+667LVpBCfYtLy0W/VYsK
0713azr2sob1GP37B7Sgl8WdKQSU8tshmFTRID0/u944HsTsVqAzOljR3GQTOo87xlg76S37Vy/8
Il79H2KVIpvm5YMv6iEE1Tryx1KGJxCukSkm8Gdr/9pKVgMr/BVM3RMXOxloDyZjuhmiWjxOjl98
YWKD27h6T7Yz9Od28G66CdXVd7fiyYVPlBXUynH3Y5YR1oFv6lC3wXs71U9M8Bclyd+azwYEdhWp
Xr/7wr74nQQZPQO4gR4eLdRfzhj7Iuqu0Jj6dTurBU9BFMFNoU4cJtu+cxvTfe0GP0ybv+3UvSsZ
QJ62YgOZTQ1vQ6jzaaUC13bx3feQNX3xHNomLjfx01Pa5B38iB5DSywZc9J18ICHd/4C2qo+j64n
oqEFoT0PeNCsAl1BOfAxsYZJx0ADzLP1waCpxfSkbfcQeN5duQmBThZh+Po1cPu58cUbWUaQSMuj
bSCwe45/Gir/02+NickIelQVPy2armjsSBV1KOER0ENegmKRIZDpAtrztPG9ZYWpjuE2guFPgDBE
pYOBc3NvjuFzztfqD4K5l3mgKjNcfXp7m2BEecLI4KIkJ9zFFUX7MYcOBGm3gnQCBahMmfJ79CjV
l1ujmVhXZjCdfYvu2LtZU5MCDYr4q33cv7Vf0EMRen3MFxk5pZQnWRFQ+pvjH0fH+bU0W5uYTrN4
Gcurmh2a92jU14gEFYVVDwleYhqKcVbimc+oGfpx6gdzUVYRhwve9w3jeDzL8hQsQJU77pUxA6ps
U9yKbRMcFxk0l9Fbftne8NJazZzUTXOg9bKmrghYtJbvBpRgwgNbJL7G2w7yS4ElAFxVozmCkOlH
28xpKoD4rlTyqKqDJulHeh6Vng726p63Wp8r0MvobH3cXk4UCiiArQ/fb57ElwBIF4/CbWJ7Wpt0
hfmfA0H+2gwmZ6h1QaRwa0Q46Q80JH2iAgjo9QtKzJxCY6RH4J6PBEbnibtlG8EPGRJVCLRVo/Fi
FPq4ddwcd2d7KXmZigmO1ugubrLayzdHl322+gmfmb0v7nDtTcdwQtvfjbecoDcALq8ftx5+HlHU
TaeiBja2xKXTNbFx8cGpYMBnvO5kO3zJ11b/7iwmoq3fYQECbUdbPTDz1gfnWT3IekDBbla4HMHb
6IXsZAfvbOvnlMxhF2kKIVlzhcsnXMTByPBQEY32Fhxx0EBG7Ury3PpUpIFG17uW7cvY1qmE1wh8
Kihjf4JF2K0A932xvi7bKPJgcaApUviu1dgftip8b1URKTPG0whhfGaDzNCDv1I0hvEWDoCwxRhb
llPGItjqSAbl0Ro6K5rbAUdvwb9iuhKxr0wsBYg59AZtOqMPjOt+WyLRwwAJakMyDQ43WdttAGQi
m6iiaTe3ayYUuLdRa+hfoz74A5pv124eAXd9KSOerdESsXxFwkXGqBcKFt3SpL1u+whf/wFUezbU
z8adRDw72sHNYR4rS36rCR7zZkDc2rRB90potEnjZktgjlyuT90A/VqhMheb10XLWMA5HjGG2RqI
fBn20SBmxCTq5ci21sssn+erFpcGvW22EYpnaFUsdxzUFoEvqKClBfcT4kszTB2+PpD7ndQn3B1g
skhxVq1cLhMcTnCO68PSjkWsx359axn6RZfjXLIRmnjodH8sSIih5gwz33TDmByC5On6mNVPvFrY
2XMXjHO4scDtd9delBCTRHmvujaWqBjxqobt3iJdIHwrJ627g1137pg5NqZDqatB3MBgOhvOPjom
1ctMbZwXRlYoP92zLPmfgpy9AXZWaG1TIlgxZG0NBLGFLUvQe8KXQ2UNii12LIO31QLzGrgChD0K
qHSCyGz42GQFWdOin7XHe0Ht7mLxHizjxlSiqHls4BnhAKPu2qP2U8bgSsy2ylUAJXhYSphBduxj
d0bCmwKmkyv21JCR55a5mQf9huAFjTgBuFYKCZCIMp6Xtf9MqEUPdlOAt6nQWw+lQmWRuotsK5RQ
8fkrq8pDsZI/jkK7BbwQvXYj2jgEBOn5a5BvtfvkcAE3J5B1apT7sbu19mRlZPBauKDWQ93ZANlG
0oGBdstDWHYUZ9uU590FDKnuwOzZNK76N7VBxGw7ILIrLSDHhuGT168PeqkzIKhbHEi+xL0dPo5i
EBhu5z6hjVUeQHHEFrGA+dJOARaQVlbpk2aw3BrbfmvK4jeZgL5NNb4HOXfpFDyXI0p1SGCKrrPb
AoQMEIuonIw04y7L4O6lJZyIhlSxseQfafT7YFUiqb6An9sn6AtXuXPIM4Bks5PJHRDlYmeVw51a
HoAvw9i5UojVsFDzoV0EwNyFpGM1QuQH+wytcyehPftz/kdGA5H2d1ba26np6h8/DZBa70S12dlq
Ccg6BGxNhhHxGreAMf9bNQtP5TapdCHdle2k9gRkWwDdJjvDbe80d+nmVge62zLGQV4FxDfd2e8C
EHgFGHzYqfBy58OdnRQf9Ipf0iIJNdqv3T11cWNHUHxBWa40iHhd/C53+nzbOXSg+enk4qZjazAf
/Zk+rrM4mQqYpv+PY9+B9p1sL3bGfdtp927n3uedgLfs4OhxYNnuTsf3wOSXnZdfdnLeA0IP1HiI
XED11U7Xy52zd3fiHkBDAdcPd8uw8/hz0Ha5DD4HgPogzTFrovKqneFfCECafnVXKKFPTNOL3Hn/
YAf/JyQAGMjRcc8ESIQDRpB5fE8LzHtuAPbzk3JBlrvK/6xb9tergjC1+JZPxNIREko6KTYFp2gm
mdqzCc2eUlj2a9NawkRUAJgb4qZmGYDE/0s3FHZaQx5JHVhGuIH9t0WFua3NY1EB3qgQkvD2tIS7
5yZGmHfrnqQARy0uFOGKBiELvacteEnLFFbIly9tO0ddkTHZ0xm6vsIQjtSe2ij3/Ea/JznWPdMB
JXlOKWIedM97mPKBd/rDMrh0AiV+5J4M8e0msowKTj5CIx7CIz5CJA5+gtyivXfChOuhhUP1xQwt
5qONQ/7v3w176mQdG3nqEFMp0TOODLkV/S/BgigLCFIU3NPGkHAJd1S33lMvVo3MGWIwPuIwas/F
VB2KN/Me7T0xU+/ZmQLV093TNDZiNc6er/n/JN//HHn+P5zePxJvz1P/zxAfGMh/i3b/r0Dwv61h
/zvGi/WYDJMTdh14tu0iSf8fbA//BTsO9i2mDNDuHsn9D7fHsDoOOyqwYinA+jisOv0Pt4c0vm1j
XYwf+mDsKMK8/y/cno81M/+N2wOsh33G2N7pYlMdAyv4X7k930EPiY2rexh0ugPzOlcK9ldgn5Xz
PPd4FZFg3MNwSbv4GScQ1oMShb+AZV7kjpAQ738mkBOUIpZKZGy5SLx2yEB65uBpls31b+ldhXnc
MaEAAxZgA0q62AZ8WjWHtsLltn34ziezbtybMwcoyzpPGfMgTAPDkxr90vTZF5hxwdc4K/lsfjl4
mdYRmdExiBb2vUOEsuEpMsnRvL4VG+ZN0PzVfBzxN+z42t7C6SGRzYeZYC7SNQv6p354b7V8+mjE
C8DWKDBXAlemzel0pivKMdqgco++BI/teGvALQFuJriMxiV2oCJBwMegcbX6R7c7wAlPLD/BKsCI
Wx9tfQ13YQTKUjEh1+uvUef/6vGHEn2fvaeQwc1Jyv6zczBvyIzrA5g2uD3jaVAxYMeI44oObPTp
xVXB6ghOVAXxUMMC+135Zwnv11FPPaTdRaIFoU1E2Gl2/vrjYWoZBH/zZ1YhbDv6pCv3xIproVS6
olNpxwtCShHIl8pdIqQL0hbOsWQ6FxxeKgPEhy/NBVYMIhq+goRsXuUNRS/vR4r8JmjZfXrkAvlV
nuxpiHI8E/86kzmq2HvZfIeQDcf5BIg92T3urdsOjbXcB+tYbkOMJS0RXJbIDsHpmfC4cQQPC3jH
CDuJsEjbkkc1psfNJoBnamjJjw3SrX0AZWdMlE3xs9rHkoZ4uhApCwybAWivw0qfF8iX4BSOQJOA
/9dXtnqIwm0nYCSxza+B97z6HFPxBndgvobaAkxNceUtEedPoUYKwNHRODRRUV1aBjwItODRCUsM
Ji8homn0lTL3YS704wZIjkIS7VsQHnhU+m7UJZDzw4aZtQCCtJRNug33HhqGy6oLeEhIpxYIn+3Y
q+5nBq0BHzK4+OxN8seiRJ+ZKXW0ppwGH6B3mqA8zS2ck3ZFMIUmC7rQYA6fHGiMxm5hYSIwA7Sk
r1/B9kGYWGJpUPn35K/hGPMByIUwNhGHb3EDlR1YV6nSloaxGkARlgfVFw9U6dgpNvQkJrFhBNkr
BGHx6dPcg8OYr3y+TnYyBG8ScjnroahoUxxcFW/d2+b56XBpQcGR34Hgt2KXRUpo4Ziehk7DlW/O
yI/kNflU219KXocafyLGEwWjaayyYXBgF7lnRG5yl8WeYyG9C4yjoGO2qSEOtrQNDyUNzmM/HKZl
eVmmHzp6sM7MYS7fg2BImKlzAO451giAL26iZraRIj4VPQQWcy/bTxa2F3t40WMeyCUq4fZvqo7n
cfmQ1Wnqv4vty7e7mHAYPBxHL/yq6eO21k+zohhbYN/gSPV43l73yuHNqXqNB8POSwk7wfZPlXh2
gy3Srcp6pwaHR6CXjRJHdMZge4ciGgDjx1egTnVXgr75Cx0i9m2cJXWyTZW2Dclo7x6r/mv0obTM
dRYwSDHoPlwnPIkZbtZ8Iohn2+QRch5aiHvjFZkBbLrpLWVufdo1faGGfN7olY9+ZsNdYJU6lnKX
788KdiZirBB+TDkeuNq+JJwg7f9CaqO7qBGBZzMVnzNFI42MrZzbGbOpIOnkoxVtHQ+vC/LKGdng
Sfp7cmqkPYQ+DnJnxHxPQ3T5TT+eICZd3XBpbsz1XhYEOQHFUC9yu/VBqerY9pjz2RwgR7f9sK0G
i7JCgQ9dS127k2XFBIgl+WUP5fdc1pgprAAkp/FPYCvfiE/CXArrOyy8s++K+mQssre7r41bqRyj
IMIXqnYPLRgve26Oq/W8VnJvnsI5DegOVsqMzNhlUPeBlbCRrqlXopAbOQBf0H+cEfhc17gYmOD6
HqsQWV0vLJ8rXF1DOeP9oBMcgtn71a1wwJDzR96v+O0PDuZDG92725V/hbSho4BbC2Jd9SJu3eGB
ITxSzGCyw7mNam4Q8dnBQQlIs4vhOReRgWmGSqwRR+nhlrJHUlsqLWDQNt2paE0Fom8FwtM4STGU
f8ch1iEDimyD9TOYFo+DJ/+M4FfxBIe+xEIDrSNrJQiKr+UQTVM+uu8T/22wDTUKpgrDf/3AuAXV
klX8EBr1s6Y+pDyEnuTDthqIs2vYwNZZjsiW7Yshhm9STo/Lyr4KJthj6OIGV5Wlc62Q6V98g/Gx
t/8A+t3dIhRGvt64XWbTNPqpX+wpqwwR8/6mB/8vihvyjo4KjkEJjbEulqe6HPwnrepb6KDY7xoJ
qSd9d7g/53S81sgH5SXZoAUCI007CCWs3HSqTPhaQb071f76Iefli6yIqfYbrHdn9uJ+xuwyNS/g
S+toPxnQ+WcofP3UvI2cvG57OMEdgqdC/ZqMxBsQjihitD0AdiqTyS/Ww4pK4i5IJklWvA/NlDQE
yyHmDbsoZjkHr9bcBggF4f0I1XLEootTUdj6LMt6hCBE3oTvF1dZ+vzAZ4kCOH0PjdAnQrGUAg8n
wsoSedILgBMl4UmpNxfGyLUYHIiEQZBYiCgT7TTHelSgDdIBEHgEcX+LCzJPyYJdqnlganB59Y0z
Udz5Jt2bdCC2B040IIsYhab5dAfkAYOg+3EHbacLwxIQjTNqKMQWNxRpW3QXSrGvxavXNgUxt9xt
mIyrqNyD1yLuWFJcLyVgyxFn6hjW3jMreJVLZQe5PbDb0iN0ZEMw57IH1THabrQEhXtyV4Ahepqq
mPXLwXAg7NrgPsZvWxNblfOFS/Hm+fD5JsQvEc1WrTdlG2DJPpDTTeE340YN5kxOdIB3LtEDDt0J
nw5iov8TbuQZqzW8mMlmAiowXVyLYjtMuFwAVs9XEIdHm0xZU64vlQw/lQ5uhM25pegDQu0JnWSX
gTeS5MDGU8DnZEErCMocmUt0awTkv3t264NUl5YeAyjGBnYHgSJZWxpWOpIHycAR5RBZPReRaLaj
M32C61ycs6fvI2K/tLWjBhUTq0sS0Q13Vp/q4qNwvr3uDPKXhvewyBWahhqfoBifg+bZAqWEieKu
RoIPeW/EUbSX0LZyq/rryVs19TdkyfGeFJBHYCWTRHsPM5YSrFAF+uKIzQi9aLM5eOYLFMi2PdgC
2JzDPlcM+Qbm4Exd2KgL0AR+WAEYNOG5nsqPdmo+LaogWuHwVhnqTCSsKYPPj54CILPzrsrfa11l
iKzas0aWdFelIAZXAJHFuRqe0EL7i3rv0LtO4ZZZ3gd8gpR7t8EZT1Du1MPYVy/etMUDTr/dnOjg
pXr+Pc7qqZB3A+905AcPSRb0OVEggRUUVjLhawe1t83QPnTxAEkXpL5JxqW4INWRduPJ2Z4QLo4W
n6TMss/MPntO98KcSUZYl/SAFUhpAZ+icm4ucDhsJAqRLsTeo1i6PAndfLPCk62wumFebxKCRelc
xsY6bHix0ft0eU+i1XZ/YX1DjJR10LSZctBOhM55bk9H9NpA4LF45KE0wPnxDrXhhkzktZh68Fh3
Dj15drdU+EdSfBXGx3ndwMVEyEFHBp6QjUM1S0QDHu2qT8HvY4kMSZT3XVQZ1SY1+K5qAxGsuQbh
mmzmpxqx/6PCwLUhTaj/aLuP1g1DkoKsiFvM86GOYH9FmEp1FuJz3t2lB7t3oxJtZ32da6gsrLv6
AaCH9zFXiLIP5hE+oF6sSOtXi0CVhZ8BF5wDvBHo+MNtSmtcdVgbhBfGOdYlNsEQ6NXlfeAgtOb5
NqrqtrKkbPy08gPQ7rBgsYghsn1gBdg/NPcs58wHDiO3Nw26A/dyIpmIEb+PYBvFpg9SvzsOa4GA
M4skwpQtcdGmeulkQHRi84lzRC4mDuhNuA9O99Az3HbWgy2eAvYwLx5GLftYhKdhcS5h+ZsYyMCl
yhBxDxuEyj15WpAJmJEtRyYpUcuPV16470F2fAwaDAAz/lb+URVVQvA8e39BYGRE11tBjmkRKJj2
NROxsPunuVqfIfzMzJwo0CJS+IcWWqOk7dEOitQaTdIzEk8B0EvY31YHUuxMrbNfyGxAVNVMv3B7
RRqOlvQeKmyLWKdbgeVLJZbHSABYNj3Z5IqXUXpbXM0qGRrgfY08lM2vtb05znbEvNP5j6U2ydBJ
GF4fYKWOw+Kee/6pJXYAIYLi3ani+PlskTn+6wA7e8KSqRLT14CwflTi1AaIktS/gAm/Moa7wadZ
t94JFLZ1RUCYgKABHNZjvKgo9CeWafsqBgyEC/rcLddeA+fuUM7zC/FfDDofWiDBhxwPElBUy4Nl
7UMDbNGFHfV0WnvYSY1MwC1FNcM02pp49Evo4f3zZLEXzp283L4MNjoRTPA70g5VYXOy1px9/KjU
eeOoEqxAyneCDtb6YEu8QwVJwvRWYsy5sXUi5qd1KiBPfm/jkgJ4wls98qTABAt09GCUTlpIELw8
9E6fS+lDl8QmBrgYdwFjpw2aBxDdEYJDiL3f2+b3EgS5J/qjhXdgEOTeLPKrK1HaHeGnq/AvcJHO
5khRvBx5F+R5QBTEL3Tuj5dt49CzPUwTr71Zj5YSR8SIL+SoPJWHbDv5vnXe9lURjQXSlmGY0Rgh
u2eUhcwaxucWdpjNnaQB6YQR5c0uxJF56rHHxUyD4dIMLUTUNyi9kenOq9Mlg0BcHLb+iztOMVKM
MFlh+q5r9SuU4owA811XGXZxxqPX57zSaVjg1u3Io29fnLDPbWCggBPLqPTZRxPg0bO7Kqyrj9oI
sTxrLR8bgNb1OsNREUalkoX5EMrUt0GauK8GlHnTAE6ooQkJgehQQ39A4u4bOF74+EZqXDRiOBfc
+lkDKzUhqJA2eCz97RHrHBCv6mDo/5b2owhV6nY/xnsZt19K0pMMKvS/rx7/W8NgrhisK2y08bsR
ANWc0aFs4+5/cXVeS3IjS7b9IpgBAf2amUitSlfxBcZS0AiIgPz6u8BzzGbuvGQX2cVmVyaAcN++
9/JOPvSJdTKmX/A0gOIQLegSInv8qlIr8CYG5QorUxc3W8elkM0D4eF0K5ouEFNziXOOHKPZxFm7
be3xbWLyqRO8i9pbnpQJozcUif7dm4rbbO98wF2jP3Mlp+u+vAk7IhTjHhwfOIz1mBR7HfORs1zu
83UZiyhqjt7MMVAe81LfvBrW9JCJcmuUH6mvEdCurnZSUfv+jP7bhNU2YuTTW78K5aisbtIctkWY
rtvx4GBRHWjZLHHMs4m3Kt425hk5ZVPrl3DaZR7lKsy6pPjUS+xvTXzWLPvDiP1rGA3rzI0e4uUk
GzFYmY96HTFnta6zvbddjk5MeLYoGJbRmEZQscruYJcX/Rds2zoRYOkoM6Ii36OZ1fLFy7tjmmfr
Rt8adrOXMe9ChsmP+aHpcBeL+ugykurd8Sxdn5MInEB7JU4JR9ABKFb95KX5LpM9FopjJv2djKuz
Li3cBwnevVOLb7Os4odwupsxbJ2Wh6t5q+ziJEvxJAd6xbs5y6dKOyn09aLdcFdwyz0mjDxHoHx9
8+nH3bMlanJC00Yt6Rr/t4v3EcleGU+fjKe4IvAhMFRPIky4egEkQDwl9QvnaJO+hf5n537G6ur6
z4UYghk/WEEqpOgOfkEqoT079cbQ3uc6fktQbRikctbMG7Me95GJWYiBBT7SbWniXzoOZbRPk2Lt
P3nOFuyJZ8BEWrVxuvbDs8UAEMfY0mgqrMTIo8VaCvT/6SnPFm/BUG68ATILP6NBzq9KmBvGw77A
WkJz53bD3iKL0od0pH16IUwdOFIcza1l018x2vJWKuPhIQgXxskrhotVEt6LTqweZtnsIMYhJAJw
8Rj34HSYM9JET7o4eXG3jdJ3P7GCcRaHtiOSSwDBTboLd8PKnL4jn5LNMnYL9WPGxggGaC9I7hnl
QaZ8KC0PlijEwrxUXtu5fRgFzBuTmpCcW589ZBihBKVKqftfWWdubEbasspXk51tZ/3NwF2Bc+Sr
jn/zTAsENp7aDVRzSpm+dW1P3utUDv1pdPDkjM9t8kMccc3thqkUw8NirMECMeI4LoRYReI+Qg2U
MTGcEn5Sa60158NlBhb7aAA8VpnVbhT4oHq6ZVGzn2AjGoytKjSJaUofHiH/HZKyxZoikcnogeCP
lDZD9L47Frh+VHZLTcn40iagEa9TbjfJYHJSzSOYK3g4pGaK8Br16fpLLZ6hQndPS6zXH3CpUQ81
gKB4HGVevZY/kkcfx1I72YFubtGGqFnbQ8+3d4a27otVhQ83olf2UQCIvx6AKRHw2SUASex+5zAw
bLGph+XNls5qdk9mcogKYo2CyWN3G6bw2GZXy+eb/Y0VbYnsrMYaWcXC34j8YxHks60LiYtVnfX7
lB+4HU7+kG182eyZLYK2uVaAJmKMD9L79mA9TR3KXDmgQNc7q5h2zVJFVb/5+NbG8z6Nu43GWLBD
4U1zqjk/2XvdptJJi3OXdpoIGtVRLn7MXMvN9JU1fuBU7b4XfyOj5d6YUaYKHB57AReEs1onW7Uz
c+Ip9Ztm78yOIApDgoq3Yawuw8z4X6/X5bAdeqwNibqM6S2Z/rqASYCPrRbR12cu33s8b3iq92FB
9Z3RtR9La96S9jbsy9DgKJyOgzrPWr723Hd7ZOjsDBtJiiq/KeegMcvAbbAuxzoYSlCKrwA+sKdy
9atzQYlRy1PlXESOBVlyBHs3fap5ch7hFl1Jue8r67Vsb6Gt9mLUVqp8ruw/VU/mm/83Pbnm+FeI
GDAf6QmuX5z5pvd2EOWriNapy78s0rnDdHDNYT+pEKoqN0HbfZhEu2Yd1ym5XcYZXrbLHXeV9s1K
uOc0OWT6tZZVwEBn1icclsT1kBTZMRlg9zkUl4kZsenOgH+eevB6yLPRmHPanGrtj9FIuDFbozoq
h0ocs8wSJUyjb1P95P5zSxvVFY/VMO1y429cP83N54Dbb8gohAwzsJDVvB6PxfjuwDFQKtnXyQku
qR45WzZdMsOHGIP5KsV8OoW4A3AfCDhZdrVE6uGdLAyZJzVgeWywRJj4Xvqy2EQzrgPeAftiGhiN
pHPK5x+DzLNpgeIx/rrNwbR4AmvkUIFA2vWmFv0uGcMXRW66xGjXG+qPpBZd5F7N2haon/P8ZPPc
6rycCc9XyWPcBBKr4YIkrrCbsxIybr58+Hhms6fEtY+pUR96xmYOMwbqrshJdqEiHjNs/fgvCRDm
0Qg4Aak/UlmkLgn1w1nFDN14I7kd8iLEXIqZrE76baf4MbzypLRLVT+PVDIm0CSMg7w/fzQbj1R3
MonlIwxNlKj9dG/NYRdig5mVv0gqnBn12+I97Qk+9cZ4wh9ymfDRFD7Tm+I2edOLq+ptSBDYJLPp
RukegbHz15ZfHe0Ml5SnrWLjI45H6rSnGAYRqdu5SF4V15Ibhpu8fKiMe1k9W+NnX8tD61VoJtOm
1gYmeQ5MHyw3cq2p3wpiI4kn4qz1mdknToCHcID32aSBE5EObf3AmN7n/m3C3ubujfew+1rc8Iy7
Hbvc9dGLlNZT/j43t5Zn1qgLLAf9S0ZPnen6nQTM2qjhtY3zcbDeHAX3M+s2c+c9RvPfoeDmkt6J
TaXnHgUTpuimMZaEEqNInXcc425VPM9xFRhzIlfe1HyM+vyaw/ZxHM50GGjYrvY1YlDk+wjbH7Ps
NmHDQ46jtsJU7RG8kuPnTLtopa/TcAO7MxnOZhLFsTZksOTc/PrNhOvROfnHgDDnxv5aN/uzhw0b
GORTbuPvxqcDWgiFyiG4p4aNyK+emx4j3YW/kByUfdbUyfei156a3+a5aIVvhAYZ3DS7rCbCX6a8
+w2HNixJt0Tn1p5tWu9UO8KACMpxwQHMG9yzLxaTOEkUu3OtVTlCuxXDjnB6SkSmkkHrI9UN7TYK
JwB9eCTCkGLHe45Le+Xr1i7Wi5OB7A0Zb6+cd5hzFJDxfnA9AK7ZGcbnrOiAJfIlzZ/ehNs40iAg
Pzs+Dh3vI6/futR5mZrxq8MI519LA9At4ePWOZlSBAis+HiPlTrNhYtMXa5z8eImhJfVi38Cp3nr
4gpT1V3gG54cSDPEr3XG2+GTFLfEiPtVbr6EC13N7mPuSgo6xOD+N1us78D74jkGHtO/hfztNqHC
oSnIxJu4+NRhgmfcE4et6u+2TYPGa08Nvc/cpCflbGIvObtleootxsnL4/+Wcp7UNqAs/Of+dFZ9
eLBttSJMuBYWWjbuLIRuxM0Dn8M8bXuzoRnpjxZqfmR8cBDu+y+eBE77GHVnfd4l/W30nxPrKd4a
HLhG/81JrMW3LHl1Abw23nau39L8wUvv01Ss1b2Q4kSUfXjEgRrFB+Vv2xeyvFl/EeE+03bptGr9
bF0X+Qo3bur8rfP5KyuM7ahR2cXWthXm2lB477AJbWIn2UwdWngJDYRMzGr6KQzr6CT13pDtdurS
t3TBEFI7MblD0nUfBu+uEDgK52kuuhP0uF1Ubwee72pOL+XiI6imxwQDQd2mf/0JEGott4qZjFWI
jWsYQa8J9McrvJJgGXzIOduOQxmkTOLrvjpkFBvMDY86A4eaE1YsHqwx57N5KrkwcP8LKzomFkNd
DviyGXd53W6cESv9mB/M8EObf52S4MYMAJHGuQWAWPRZAPRxI2uGooReqK2y0DknTYTiNgaDZOQ4
doh699HT/kYuGdHy0RIPljpbpHMyRtytRPl0BGruGzl6KoJ2XM1bxxSPbre41qad7X4KY9+h1qvS
2LThjz69U80HReq+mbJeR8YfXSartvsriLvxLLAYJmN/XWfZVaW3kkZA8IxyufAgca7c0gD8RmzM
pY2thj9V9tdJrE2cdzsDDlqPOzoC3+J+KhHTBPf8sB+95aJ2LH4MwafyAAVIGoDEsQcE/awx2QJk
MHHvilPyxw3lLZEULLDDcgUL6FPaH+Xgr1QR/2g1h2UR3n1omcnwaWtHv7MJVb7Grn5R4GUU17Ym
fgb/Gs/GG9U39pJ23WrJt9vlgQdGb4lkaymS5sj0G14F5qiNEVNOaDudA5156hqIyGvpvkTFb2nF
6ya8FchhmTndMKutJk5JK+uDAehoXLT05o/SIQGg40FrD80Yrw1iVk2uwZyb1zPJsaq9eoO/c8L4
WdrTkRUyB9j6e707e/3LlAJ3ITtYU9sN/ptT/Nol78HRS0A8oQG3+TYs57XN6Vojq1k5A02ISCbu
Dmpt3CqBFWvPODF4AvCI5GOhnRtwhTrdRWLir1xjg8VtP+RX2N2EFJx0H4PtEd14cK3hGOX9vtPi
J5Z8ezlhcqV9CeUHtduBap9RM9VOVflxhnln6Kh9DFpV0QSRF1gQD7Qyf+6b9MeNZ4QLbAVQh+z5
J+93cf2RuiN9dY+H1sQ9R9KlXXn0Bh4jI2WNN6AclFKvtseUG/rsgqPGdFHW9cX0w7dJPGiuBblJ
nviDpyrLGcnwU7x18/PSMDCS/1AO71027V3hEwXB7ajRCsqYrh54LKYQUb0UvoklfEW+qEPKC63q
YPvfxqzWPljaRuFh9I7taO6Hqn3JStQqzAdp95Zn+o6lnz+uZrZrz3+SFUMmwvCeYd2SUL/JYS8p
N6wwBS6CM75o6x3MlUCfijPC+8mwtcdUTIcWV2YU47xf8GBoArIydk2309vhKt3uAHvR/JaIvoOe
/3UZefC2OPKqN1Tgwngyo+6EI+Bcd83vWG5zaCbh7OwqzzrELYkueyCiHWN0Re1JSMBUlxggOI+z
CKdeZbgI/8wl7cE5mB3oiuwkJ2tlNGIbSu/oL9BmlyeN7febBAOo0TKNLWZtDWGA71JP3th9mfhi
iTw0ZOX5fNLHueGAyUuUvPrB5VibTCT54TO0Wmab0IARCJktPPoZ5tQJdBfhMyjOlOTdI36RoBHF
TqeUMPFJazakRkRqTRjvCsBhyqFlaPOza0O0z3DraPpfBgKbAnw61eehwjvEdJIE4sPAOgbiaXdl
NGfXxZelG4eub+koPjwCJqvCgTrTyJ7/9kgeU+6riWoaqk2U0HDnMrAz56HvOpAm413DuRHea61f
AaLEFDb2T1nsfzQexCfO9Hp4MXIL3Q1/VjcESfQdd1QnXPzS0AGLi6C2TgVzxVKzzoZQf8ZCw4Dy
0lBsJql5ICrEI6DbYx3O9TCASsEB/DPO352mHaiYiG/jyi8x+wiLPEpf/ljxonurYylawjOnUCOm
CKShaV/JEAQR0DPiMWRFfj3sSyW8qmaaNxLnUYk/2mnmlcQclLvueu7FKya/jRl6G9ZKcHv67t3o
+w0Zw1W2G2hNQqngl8h9nGKcVYxa013VDvtU5Uz1Pjy4LbJBjI4Ia/WlRi5gO6JZFFQCDEoGLo4S
kLhW76b2Qan4gksaMF6/sizmvjTXLWoLVovQcTEgEX0g1xEa9V5bhnCR9spDc0OUxDGWufOwzZqr
bc0nG9cZzosTb8iVHPRGYe7PNGCx3S0K963Rb8PBPYmEDQ4i2hs+/q62X0VI9OghqyVTYMESsAwO
TwFeTDrHSpS3sIg2zafHBdnhDFxGRSjt2ILkeylftUHccrUc7sgKJLKqJA8G/Fssin8s6c1Dgj0F
nWHpNBv5UDdQ4Zx+5TbzQQNRsYDJ0m6C1VMiIHxY1kcyU4i6tCL6xh24pOZkXYoTQ4ZXl+K36V20
uUvm2qQC++dKlcfGDr+ExV0sRzBxJEo1zOSipVQywQi1aDAY54NmUkdTZbu6067jRFVUFqhZ8x6Q
8UpQK60GVlXAkdlYBm+8oAtHv6jF1q2IvDf1cE28aWWO5kGLEHO8eJvRRabbUi1wqAwNIfxOwo71
ATU0tehFy/117c64X6rNvfZBE2Gi99R8TOfvDAPbCCpRSfM9TA89863JerO0nwohZcTB6JfvHiT4
CAjBULORZWcCjDDim+L8DKd2U/kLRvRZG439VJno+clDFVn7ZamAC1PGWfsyPNQwcVPG3gIfHYFN
owdfHacHKyuWROTagl1h/5nLQ6H327rjnxBxmvaz8p9Equ0r216HZcxk/zrrj1H1KMa/Q4koZAUp
EfiOPRMT7+xgYPgy2wfSLT8uLLmSk4FSVo3cJOVfGZt0+fZTXAynWLNXlI8XmWjBYFa7yZvRw9Ta
tNMzlN1POIIfBuAUYzBWliYZwDh7jUGJQSXo+jtNu4xyoB3AKMLDrJrVw9hRuzg89V3LRukxzkMC
3GmICMSDRxzc+KNBWpc2WMfE7C6sqHkgck6fMP6ZiejW7acsIkqpMrswoM7M5soD1bafdA1Ib2sI
YkQKj0ofvudg2VjGsSqumEO5GjDIV/l07+b6qZbxxWYBTjth8iZzutgZSV8MSqEsf/XotU11nGdW
9Y5gBKvQgkFbLXp3w0mztajUpFGc+wwoLGlw6w1x9+7YXXLKYj3azT3NqzPqr4NvfRNePas4/ujb
SL550cjiCfe19OtpXWl2vdfjGPUWpLqVOtMubCa00bJdLUaq6NHWfJfdERS+S6QZ34pstOpJH5iM
VnFALpTcNMR7U9l/OiKDkIyL/mLwYUOxbcAJEE0FNo23yss/Sg9Wokzvft8lW6CzjOl5zM0V+Kty
Rr0bGUvtMGpAYRkegE9vxtCEDmmrb6/TQopGz38ME6xJPrQGKy25/ArrU2Z6fExBZm68zmg3XuL+
cgzDaDQinBsxnQ8RapcNOC15mxZ9p4l2WV69xdy/cB/oAyc9EFgRfOASDuXkHMN4NuajCl+1sxEj
/1nfvrgqf2Jg/U6ej700Jyof0M0JN0lFeGMK8hYlmdlpsVToeHj4D+KEJHuS3jzOSz/aCxcGAHg9
zWLzxwJyKNIDEGA1jlsnrg469WzlHEqdKwblj0k+03jztBC8wn4I4e0N+bMFPaMTw5LmoVksXglh
vVpNml7rURETTJlXKferVzzCnNEa3nKnhXqFsoYE4W8GrcTWEt8HUdEbdnCTlieCVMeky/ek2c1d
36dQuOKx24K4yjAOM+yVA0MueNgbEHHdGmACbB6zcNbRRBc8EsRb40E1KS+ZqTt5s43MpxpLMgAu
7I1o4yPOR4ErybjHetocjXr8JNfc7AfZoKeNJJIwrGnPkOomaZCrSCqXOUam0+yVZmA7t9bAu1DF
5fOI82WKoK6Q4I3ijeq/ZjS3Aq7lcu6nkDYMzj8ffS0EYu0R2NPHy1JYIRYSXD36E0FxVg41gFPA
VW9CCiGX5wJLrzDN6YFrc5IRUkWMZToOteg3pw9tyDX21osZqf2gOJnJd86PLVqXH32yHWXj8Wml
9l+N/FDHmCeX+CP0jWdtMjBkkh7IZNRLeLmKbJis/OloWUYDnjPLsVCP+zY5jvafolRboOeH0P7q
8WRDq1hX/ouR4rB34Oa5jO9A6EYc/BU6+37BzKTOLh0gy+brsd7lJZA6k+Y7qTY5FP6ZOZ+GYO5Z
76X9N7WYPakrB2xTPRfVm4do1OvtYfGxzvLI7hzGdw8yJmzMbiuT2Kr0KWJxuyQ9jSTgoHpvCn4c
vT0n7pnndsXQrjDTTab/GWBx9sabRLQ1M3ZDQTDQwmcHEFku33uChQaHY+ugGsy0S+BpSyJVBe8a
iFY23pxE9UsLoVEcELOZEERC2ubGubkcF6abgcViok+0EukZ2nWFDYflGWt7GNY5WfuHiR5YnfWE
zVMbO7w5aPV6Nm1jFe5GazfQ6bv2n954rNx2BRtsFU+kASVSQxCboGPDnvbz4GthQBG/9r1qV7Sw
VTgdIZav4m9k0XWhzvgdeOA3ZJhOWfIdpxKRrsP4wiT5T8FKElvewvq6DJA0BhzYj+v6rywIHjC9
KBi56XlgksQ1tJ65F3aEpN6OvDWiO5MDr51urbnvPhJul7xXvDWjzffwqUjMzxIgVg8RDpPt4sR0
J6qItxlR2jauVZueJGktp0+wbaMgVu8p1DAAOyo8pgQ9EKEq4xT1PyK8V/eQuW3PYTeIy6hTRzJC
msa1RqTCPg0kBRQ9ejU/QrDnyAd21pzc8FlgFnF53pcZPrn8uUj7Y0aLHldPExzz5msmpzaKex1/
18mxxeSEzygbLpP/E/ZoqxE7AtgtgVkDCM/KHNhMMetbG5fttHcwTy64/R+/bZYZ8CHnJm7ozDWb
bU/+rwMyP2X9SAZ60HZ+9JjGcAgUKNKeFr4ujyk7rAzrRScPxnFGPu4ICTMOT0n6UsLCsWlDM9iw
1S9O0FXp0TbtpYWxJkcw2hpAU8J8XBc8uo2jRHKLw93MKoHI0g4jj5JOf9DqwNVw0xg3k5al9cBS
BLJ5NyLnNORfEdVsBwUklK/jcNKdrTft9KQNlktnZsqe0gLp7NyCzj+SBAHNNy5y3NFH2YwiY4W/
byq3hXhvsl8O2pWwAd3ytDQTSXvC1ZC25IMp7Yx1VRzM7Hl2ftp+H+V/bAyf9Tdx2I301/hPnQIa
fPgCUQAxoG70vdtDtHRnAtPIBS2Q67snH91Jb/dGS1fS1P3XNFTRRgrDORgTHCzXYzOEZFZbuyXN
Fp3Q1ibmSDQm1TbN4p7TFFtuGPQhsvyYuvXhzITsYASymqCzwyefXW80Sa6RWK9a4m+qAa1d1NG4
HurpO7YLMus9nRRJ2fcGkCgJBslAoNORapiaSw8FmQ0I4+hdGW3bL536I0BTB2Uuis1AXDz3tAcC
taztyb/8sM8ZoPGo0ixFUskREFnK/reopjcn5/TEHsYn+LDwdM3EeWrDxtvFnbN1ovbDYLD6WdTQ
NAo6BYtxFo0lWzhExwNfi9lmEYsh2has6htwzQBIqm9T96Jz21v8j5guMNLwwUi4GbBP+Pw9jCsQ
bgUTaVKXif45ZvoeFmUJdcmfsHsyYPJ+vXTn6vdJwh4jROSU87ERv6FacqVyNw+/yt03w3Otnb38
29LSB1izazzRLsX8azZgdYWoZnZBZyLEYaUZYOW4nWL3wGOLkSQiphTnNX7jSzm++r119f0/Grkd
rf83WFwOR9gM6Mjsc4yHc2Px08TFMWP5IP4od7jD6yo3gkZWJfpH3ojrXDA/Vw098xz6a9uuK6yx
C5WL9L/Hhg0HxnOuecY3cuvOAopx7tk7EsbzvYYlF2uUPIWbcj46RbyNpM3uvTGtdpz8b0rbtDAg
bnZnpsB1+HCi1tmnmebvqJQjckssaMquSc/zDh8Rh58xMLHKnKd82ZrhQoOXGjl0UVXjwWf9Af5v
+hVREzad2d42pLp7z7X0HDLmrCYeztwLxkqgNW5rc1rnQ8uqkyl69apeXkTXxEGfecOqm/OzZ3ZI
F4zGH0PrygDrMcmVSy6uHTbm4tiaCzylchDWSlPODRAa6kcN6i1JHHyFR3DU42YYYGcstuN2nKpL
PmM/xx69j+vs0xcYFCiIjR013cF325lPatNJ7TnGK+xltyYq5NqmKwtSTTFhKv4Y5IlpMj8nWx+R
X7ON1trzrs1qxtlZ/oOEs/hxsGVy2zJQ4X+Id4OQj/EqE3vgGrrzwyVUex6MJJVsG/YmYnbCPON0
GPgSTR4Lxp6rmreTpnuyqRiNXRi7jGZYdca0cl/5pVoldcz6ogau0tzCw4sA642AwJCckJOX5Jem
qqU7oVKMdAgrdNQtjF4IQ0mcPxHE2OOXoI7A+DnXWBNkwdHfGPKjVOmBZOAxsjj5ori/T6Njnl0n
542sAi0CZdGVBT76jD0EKBuli0d6jphMc/YZCXaHEWRmBcfu9O/XFhutkCOyp2nMmA4uL+znaunW
ly///ea/l9x2p2MqBsVYcvny32+qWmOUYvY3v/b9I83HYLN+gC8n7DYlu8uIMDoyZUULLWLBFiBs
O3qpw53hZXTD+T8v/37vf37579/+n9/792+VGv73H6vKOT56zVGaXIJrh7f/OPUhZhajTVkeoKFr
uKa6+yCydn1CwceqM1OetFpP//ulXrh4u329UQcPIEc3R9UJ56GE27j8C4PHq05awcuno1aRzCZP
zrKA/7z0QFjSoccbLIjpNJPjHv99xQLW/371n19CnTqYOPKAdRcn2Ob/fTFNI1sLL4JIqFnZycZy
hTBrn5iozTus0WE5qRMYfuKFywtgYnKZy8v/+b2w1iAzFj1aeupy1Cr39O8r+nhkqGxCk0DPgKTt
wG4tTbGlRICLl3YfwE4BI5exUucuh1lUybDcSlGlewTQe9zZ1skbswTwhpnYzF4hZGip+f/9Oh6j
+RS//c83/PtT/761K7lLwDuXwayP2hkN978vHaS200/nMmgKdaiUy8uwgB3+169N3gPmox3CgUV+
YTeG+l8lGnGybXbxKM+tMbTm9tPce2+VUvgZ6EuE9QCn1biyWCwYtLS59qYbzEbaPlimSo6Mbf8A
cCDvKHGoY2zxdoOiAbGbMQeBQGi1E/6R/R04lMnoBMOII8sy0vjspOIvBh1721o6aCOT9b0JCubp
3wsBzxYVSMP60FU1S1cLjy+hS4iu9FWgrUO3MaH3tp9ZBgMuhcni4ZVoQ6kFVRS9RKFVM4TLelZv
ETiU+E6a0hsuwGm0IEZhXKUJGT+96k/w8vprremPc+/o+8KdDwV400Pbwvh1XGo0H6Np5UwkkTPk
OAMIgizNne3MGMb0uglYwuAyOu5ubM+Rh2R4dmJPe43wewPZhDkz2/FOCDo2vObhwfUTjL7Qsnvm
y4E5+1tDGzfwNvSDVSb0Zia9ldLELcpI9+k63I451uIja/Qo6iCeHLyJnWu1vswyksfSRzZrZ5Wf
ZVRTjRXtfcEFwv7o+iEOEhuVnl3DgkkPMlndtLc4h7XNX223IeGHULdPZUUWYUjm53IiNjiFTKZs
1T87GnEWrCn/vnGqkdENms1DKXC7mFI5OztHa+19FJ2JUJJHPxP0dcJajkGq7WgBokoaMDgVWtPD
gHGLap6dgMviYQN+2DYuKEFTU3P2hVPq91KjOHXrudiR/5nvPuQKUrY9Er2aP3R/Hh4ckpAunrZM
wLwXeNPiOf2Fwomt2jCyu6z0Sz9X5hufhQhkUbnQWxhNWiz03FHSdhvhKCxjefacybHFyrl4TcPo
F5CjfRJYhcPigDiE/g8I4ZKak4YBe3y1IT5v27yf/iTkY9g23NwjlT1OXuE9GihEVaK5zBI691EJ
s98JhKOKNzsehcOKldp5cHHe0huaxfZ/fq9OF1Va2DipurG7da2OEVJX935mfk/uHZYG0sj930tb
wOLK+CuFybIoFpTEN2cW51AsqVFJx9qWvE2tEem7ovKb85iY2dZQDbK2paJTYWjRCYkcwpnZjgzj
UWxcDkIVs5XAic5U2LrJugvHYjCd+EuXiqQmpmhn+251wTlTXeqIKkJWLOHo8gZVhUJ726pRrFxR
yGutvJIElN3snEVSa5taXsKQRbYMjDHE2MRXIsTyTdV145mCPzmYac4CPK7GDIDJbe4xfxidh1dR
mapeO130aWboZpHfGSdikwRRR8F8ttQuvTLaM1twUYc6/dwpixfR6YwJO6QZ7+JwpJxyI3HvscHU
NMTst2+xqPsECtmRGevrqjHI5S7/rboQ3sa2rLuqeySj0moeBPDQOyhpowerO3SWflCTO7679E5M
Ul1ulxcbbt/Fa0MiPBSATtq5d9ex28fMDd/Y+ecymWLcw9+hewsMUIu1U1KnRIU6T6CkztEl7RID
WzFj3jq9jl2sn/r2sW1ydKLC964RydcTCw/aUzZCgCNSGwaTrvfXXNb9dTSiBwe+DpZMXBnFFIdX
M6u9QFARbjwDbr6Gc4fVCqy2bHLnITL910pNPmcfbZ3oHfHSDkMfWN5B73k240UfDsxIHs2OoCkw
sIv0lVjox82y+y/HXzQ991jxz7mN+MGy6yCei/kvK1meAd7gf031+qQlrInzGwI2SCZ87NkLtVIR
hFQRB6Fn/cYwcaLUWnGpGKDeS0aobvTs+QmUFQy0RFILe9fVuOf+PaRCYNwE3FKsDLF4dOrW2itv
oAXG9teRJSRr6DbTcKoLPu1uhA/IRtkMfLTL8gOcQ3ZDkNCaZAyPqOXi8uJsRg5e1uhGyjpmGBKM
NPnP9eWS4tHE0B1RHnFgDmN8Udq5tSPJH0nwAY5hXX0Mc6rfTBvbZtk/6SEzYF0x9Hdq91bHk3b5
d0H5GXKYLtNxYydRsqc8Pwy9n504vtoAHqjznuClX4xT1b7lwfX/KDuvHsmR9Ir+lcW8c8WgCZKC
dh/SmzJZ3rwQZemDNuh+vQ5n9aAVhIUELBbT0z1dVZnJMPe799zbRghjr/wS5/Agcgi+cXQrH6JS
GLfgrPE8JiD3RVXzy+Xf0eqBbdMi+kDlhr0Sku2zt23vplv+j8oWDLLJbP7jiZ5659ovrfnYaUz0
Y3nz5wM3D4wx04K/1u87giBGe1UZHOyiPoixEARIPU5stbdiKMSh4cO5YhBGHsjsn0NwXbdcYKxb
AAWcBhSFxnEt9zJ3kpsu7BL8pUn6j39qOxcll3JrG9l/G40h01IaF/xNYGQv9tQKnGKWvfFdSbEk
qIAobqz12JmkAHtC6uPYv446Kq+HBDObj4qW2SBBSM8ky4Qluxm7vt5Elb+3U+hQIWvMpZv83zb2
0qUhIDyDsujNNNxN1fQTxPT6iJbi+dD01tJOik1CTeCGUnBnaxp0JeFFPjACu9iMOXERmqTbQ0rz
wPYxAB2I2I/U+AEf8s+1i7hiS/2aVrveU/GvadU4fKrEfuoLnw0FRXciB+d2YXogr52ecsq6SdW5
hLXY+oMWQ0KIPXcPDmg3FcPtaMHgU+0R8y4Hncm9EIm6r/V8aONwPQgLHpbJra/qgvs5iR5zmA7j
fsAqfUrCd8ctggdXwISzmjxdlzVtUvg0td3gaSzi8CRDTdMTGTTlJCarynw7N82uz+wMsazKgMq6
d0UJWs9X3Pzwbg3OQS3YfxXD+SsYYRX2kgsYjZdi7K65f+prczGT1D5BHYMzvxzCW8Ur7dmLWaS/
mkbf2iSpAyvU92+diju56SfdaQACd0LIsDN2uNo8FmPGOtxcEIMBm3Tk0IELSHx+68rLb3WvOGZk
X+BnonM1UwecacWorHgGeoEIl28rbsbSVxT/mm26zprow0pziF81PgKpwnPQW9bB8JdtZ/7so/Ro
miiSpjHXV9oeXkSE+6wS87Woh3ff47bVgZNuQwf/OnzCtW1SEpR2Tn2sTUaDDpbbDKQh2U73XiUy
YMQ0GOvC866p1uu3IpHWaSoBMzNRQmzIroLAfwAHuQnG+cdKkN7RGjB7xXRbp0aZ0C/0MklIJZgV
aHwyW+ccTfbZJHzQskbe2bS7tk7bXtGMfROpoHke8h7rRsGPPlV3gU+FMOudext1yHmzKlHhcY6d
coym7Nb04TELgx0KHEAm1q6FCoDOCJzcoVSBMcfippXxRrvBW2yBbZmy5opi3vomREHHmGFtldAI
LtQy+FFz14A+ezPbZG/53UMeW7dV0wDsLtqTQeiPJLY1b8zA5dsd0luOa1BeW5QbbQ4nJeiK7Aqw
EoM7P475oB48soxXnNqetR3f/Xn8+/PQF4ouOxm+9enbFfYTyj0Tt6RdyeVeo6DW6yVoYHphvp/E
lOAWwJPuJhpHasm256cMsIryesQ2yJiqW6cQ3i1Jizvj1nY9559mVz/LGPBA6C0tLCD8xv4uTNv+
4lOElVhVedD5OPH+BIRquIX2poT3Mk0fZry04ZjjJxYBcv8AQdd9FTZUodWLWE06rQIwNPB946vV
nOCJ2PgOmOx2+hITvVS6Ke55wTW6PtMqJ6CgtOWNbZwUXzgxQppSvE+vdNyzOX7PvosFazp1NGbs
CW6/CTOywHNV7rWpXeLo01mnw1unjIg2vBSD2WTtp7Hk9bYcgrFD82PAYqB0kFYJv8X0GN/N7tJh
ihN1KfQAlYpoBYanfxi9bN4bGmk51ReCwmCLRfEKb/BXOJ69ymkL2hQW4lZhYryH/GqHCmf+zGxO
4y72WXE3QSfwkfPxO0MBsRkxd3b60nKJ2HZpXW8Uyvt3MF1Um3+VVn7QFMBwZudNNQoangtXNNsm
ZdBF05mxxkK+M63GBOFfwdtHTIzhEcmxVmswau+WN+U7J30LGKpSIdFiCdD1dUC97iIQ40HQXP5b
47HKBoZ0af6qXf0cg7aLadRbO6710M6C+XK7XXq/y7x7NRvYivBJrzrC3oHFNmhy8IQrAr3VrfK9
W9v6PAFO0AI0iBNu4yxvtl3t7kAUJ1sbd0rnqbtZq7fYZYhOT8ASa2Jw7aPJk6NkAYS+AQ8uOU1d
Sg/EKmzKX3iXdOOltbMyBZiBIPqxs+I1mQBR+DHhKFT8Q6wptqoCqDx08fw6gzWu+4wYvGOIn5KK
dd7q8UN4xpMaFGZwxbxm4iQjrfjKXjiSweDcQFngWFCW30776shhxFpef9YBh/dwYgc3RPM+hRx1
RCu3Upe4wvAVVTYn4r43cWcggoV5u5aWf9UxIi4n6mKweJNFnsPdKPobVYBcqlfloyG5oWuT+Ytq
X7nwENWZ2D89+x7ERri5c1X60eQ1Sd8oR+FngQ/l8BrFS+hQez9ROdr7iOYikZI+M7lFwgMR9yL5
yiL52Hly7/Tz80QvH46MwkZZYEgoKFKoKRDyMnq9ZW+csjR+MjKPsWWXcoIpP1wN478psb2NNG8v
0SIRWjvXGc2VCpu71HKR6tJ6nyQti4uPyhos6IhWTUxQhLlrKoL0A42cKyYLR68ibuPnuA/G2H52
qEtcSXfcZPKryQrvFCxj37liLst13wdmQCPS1mnr55TT6BYaBnXl0Tkcx02ThZshYWVIbJyEAGcS
Gxi+YgDsVna+40zFnFki53oTMTyLjL7IiDe2Q02ZCNzT0TtHGAd7f4aKEHZob31whepMsHcyd/SI
PVXU0+N3pQ85HfiCvpzhPUwpthTuLXnYfDmLm9P66ERfEGr03jMbU4+HNDBSgSo6xIyKb60Ik9ex
7x4ntk7AL/Lgx2a9jbS3L1m2KF6klgGZo2C07ajikknvusQSq7j0m+lF+wt8suS9ThW3tqKKvvOG
h0R7FdEN86omBQCeg65lhVuzDr1DKO7h0phAodnRAEQqB8GgUg9Dg2PDUGstPPMgYnj34xetj5iX
E6zt3D7XSmE5Z5nDwyrqj6DFciYqAMjFdFKmuU+VSh4TPKMDlzBeSdj1ail3C+mnhw1JXK/on0Ga
B8cYdYnHmOGsWeDhgC0WA8MGdwI+5Yz2BSm1Tjdjlj85qjlgVH03zfuhqx4qpcAk2I2z9rVNSbtc
Xhicic00nfqS9ScMnYNZUyipqWFgStDcOWn85meBuXLZpFZtq855AzK4oApIZXJr28BZ3Gm8o1yT
xSnscTcDWuM82uy9ND9wqkIHZv9uWrPedSMvUk1lkTl2W9OEs2QEpPu87EElFN5hXIJ12WfcXIP8
WAQOUUB5X1W4R/y0/UnCaaWXNCGRMTyK1I7rlLipawuwk+3dwCMQqoZsRlZ/5RDfd42joUOED0xZ
yIaN1xm6+EZrJin1UF8jOd2lRB4OzfL60UEDYI7eqFUcpCfKdl5nIR9j373KOgOfw6h/66IJN1L0
MFPUV7ak/mzHo0OSAPHKtJ0XywI0qiYVQ3SwvnWXX7DOdQiLsO2o6b7JbIS9ck5v7cos1nHk7oxI
vvBNzkwI09d8AuNKlgbOnzNfA/ZDL/MFqiEPwH6uxMZrCLCS+qWDjjkobK6hSXB/pjGOUFduuEWv
q+WEB8SnxsECeyoRk1hrsBGThOxlO5wdSg8fDjVaaCNYEioj/xOgXWGfIndgmC99UMFgjQQf5Kb2
jmzqx7yym7ORMbuCezCr/Kri4+Tbcjhko74KWKQsDHGO8l5FqM8szWcdBb+TZCAHEhGXG/SoyXIe
UNoAHcY2O3f2Ps+62UdFd5M33kvmlaBb1D4tPyOjuuZZfa//RPSgTSpSNgSaCj5mlXn2I4sqB5rr
ouGiQlozY857TDZdjouEefjJyR57DFFcHFSkZTTInxoaWJvJ9UztOn3w7K4AFN6JwSGP9ELdGrb8
Gtrqo4e37DMh3dkKA3Xp3HppNJyK4li6PiGY5mVivMobKD9Sj7fcmp12M2pzPRmcr9cGOwZngty+
GaDJzIPYZ0gTXALpsuUnRxCRINO10z/ObfWEx4em95bjf7wQdQMqjU4tuzoHs3e8Z0A7IgfoAbLR
mRaxecUL8IhLPSjS4FJA3i0HUmyDX8E0tLx7DMMYSXBa0Ck4vQREnV0W+ry7HSz7WUb8/IKjcWgw
mJs1wMGMJ5x7yoSL2cBuhQWDcdr91NqkJgyQy2ZlfntX7tywAudUD6aQ6HUOR2cz50595pD00owM
4+HBbEuPGgbuilVKnTB8+GA1AF6hIhch1yZ0lrVnGrY+ZwJjHfRhJs8ZiZqYw/9Mm9Q2Wk6994XR
sBZ4VPMZVo0ZW1GJko60psiFGQ2IJcZ1l3E7AoY4ObDDwIYd5iG4F0stgDQgPw+tG/PFUHTLroVh
VuMUbTHGNajWGdrp2pL8x20fHGo7BNgCZpviQLqwO/+lEHeDR98tUoNcmUGGd7d58ReKj9WHz22r
33WNxUB2qK8UldKueBC5/dDa43yn84y8k+C/nroCc7wzUsjW6bULjVlaN02SncMQrnfYUZrBHOa2
imDGj4OJmaTJv8RAWXDhR9vBz1/YM/ggRwEl1sbIh7GRZyRKiusCeWvV+tpun93MFpD1+k1A1RLo
iGIX9ck7US+O/YISDAQHiju9a724fctkbHbQTh+6EkxSkNtYPUNU8ak1r1oAiiEmmD2lNHjTCvGe
zozkbc86Fj2Lua7EkYeQZSW11mEsv6t44Z3DWuEUwmLdgb+PEpCVFYpV7hNeDmVDwiw0eIXdnoSD
29AmarNXQ7q/Z25HDCggGmXk5aMuQ24ENnokLH9aT6OvAlmQMyWkE+Yfj/Vo3ZY2crVJUNmZM7Gb
0dFR+aq9b6ERm2k3kWjqmz0r7I7mxmBn4EA0NSF+w2E+HY5Ddt2q4rpdygJlW1S36cjZym0xYftJ
5R5SFKo8YmePG6p1G6BRIiH5A1Z8R7+oeQhrZHnNRHV29EdaZsCq7mrScWvOLoSsbRKMEXXuSzM1
d7+M7qsPBYH4WpTxqrSQX8sZjF05gHYIQmuTewwkVYY6IwrGH2MBoyKcd00RPee4FbJluh4qfVew
SUf5pirwwMEbY8B+LsIg27Y9HlQR54/K59aGIRWbErFuQI3e3J9jQQAl9OAwmlJdusz4NovKIDfi
jRQNVHezUV51g3jXyGjrMkymVRqIy5+/ghRYblQOjzRiprDxGKWs2mTIDxFLZmibtNR7GLdaShFX
UR6xpNNEZobDzqL6dV3ljMSpb/3t2mGpPBnuWxz1dRL/gp7E6mb580J+POC36Z+0VdG9NaqDDDD8
pC7xNqvC0xQnjt6ZEuesqS46wc4UmfjVpjTdzcQxAW1DBeyFf4yW7Soxeed0REZKOcOu7LsbkfQn
PJHHnuqiSzKNvzU3U84F9tqz6E7LWrIDYYg7u/LG85QRGXM7+Ns2dFpMkViCEjam5eMBu6UCa7Nw
dkqOe3bevSe6G3cGdIDGAY3eZf1vMquXPnSKrW1sO24IPKbDvNHE4SqLc/3gAKp0csweKWaeILxm
VMT4wU8WjzYJCJbFvvsxzei5gPh01c7qPa+yiXNTd+ePMjvLRl2Ffo3VDuJgkjXFNVOyl9osh7VL
wfUmN1ahjZTK+QWHTmPPe0fyaqSF8cJRc7pSPhXn7swt1I8Npik8cqU90b8o0wuHyjFHHZ7GUHAa
U+O+6osDx+iz0UF8MGaTmgfZxRv+MhtzH+lQ99CJ+FAiB7UwYnj2QTLNybhPE/5i16Yg1fbI3SpN
+zM2y6pwsrUd8DGLuyLaorHwESlOvekhzcTuRmo4He7EzyIBJDQa6GBIGqvwBgcv34Q1vrZbfCbm
V8VzGZtGzLLLz2Gq5iHsanY4VXJFwuAXV3N8MXOSKTMR8QijE7t8wqpKdKAYGp9tbtwBIh+OUwJn
aB5/JyaeK0D5/k4yfzibguaB1I2u8dkCyUlfhoCOpAx0OuAH8uN1BC2IfEfdwoZvHM7YNbRAhms4
x/pkr4l7tCRjNgk9xqsgjserSvDh5/fu4wHnESyODNYt3/qAbVJxrLIxfTQ0BypSPHZWFfz3KWHD
OrpwJUwOjqwfZSlsZmJU044szXrybui0uRQ5hhaHcR8YD66q1HpsdJTmKCTlsanfq/TdrKkGqrjq
BXPgYy+wPqfS/XRCfo5WQXQZ4oWY6GZb2xHvo5vdt8pdSs30UyNJlM8KSmwFxAL/ECs3ikiWY58L
gg+fYs50tm5kln3hv382QrmjgO194m6xHi3/dghLiCIjydBJKR45E/dCWw+nyYKdKHoMWUo/5rpa
p2XHoBCz+m5qZ/00Oi0453I6kpm5xrKPoV+X3TZTs1x3CnsvyvMqo2V4FYIb3Fkh7BI+9/SiyLWL
aX7w0NiTiFh9W6YgB7lc9YQWtjnkfCvV/T5nNLi227TgCtws5qTlT/hkLLPoXvQmWytOUG+RbP3m
zLhqXBEcZFXPsE1aHbSnTvxWTYLPNQ/faYi4mmsyBgA4v4grYCyF32rqN2YQG2wK0I5NLbZDJj+n
fHzA0EM2st7VLZZWa3rImeNvPOMuoJXQRiLNQ8ReRc0OVpmqXMtEgL7LYeW1fX8swtA9R5zTVZg4
J7rjF2dWR2oAK/ZccF8WDU3H1EEz14MNyWQmSCjVMRFN+6kzWIL60zz4HPYNd9ha+2SgKSCsM/9Q
Y8g3U5XuAzN9Ry+uIEHAse3c/turwGpIQn3mQNUwFPBw1UPQGAs4bIXCbF8TKcJOzo+Eko//vU7K
Xy8PKZhyqTzwhuy5xoQ8FA0btQKchB9nm1CTEHRAhQY/QOjtLllJZHB2mQzKEpHFQLqWFclGizfe
CMRhED4MNyxxvGGWyVuSyYwYa8YFA/fhR0JchDvoJY89NKfGuTWV9dI3mDnr2uKl8IJmhdU6QkGe
t00rJHkpVWJxJXQw4azk3CVKTpDZOkGXXsnQ5ahHDx23afShkLRwHOMasyJMMoa/xOJj8Z3n5VMN
S0xZRnrWFmgBkj68C0WLQ2Q8S9yMK8cZ33KVkYNxslfp1M3RaaMPMyFZaXAT1u22NGHhNF3VHyzX
vAknj6K35lFYSNKMDgEoRNea6y4hI/VdNdEIEMt/s4vgo8xc0LbVremnjzrGBZ0ZtQKhlK85Q+5b
G/TWAK2DsRJTeZdtleefR8MkRUS4koHnsOtlQ3rIz0jFVCkGBtQgEztMlRkEdwH2+h5IRFDIR6cj
v9wPBqc+rtgBU2KCaj3rXWPDTRhvafdxF/73nZGRxMpwCgvHeW662udNpS46zj+N8CfPJG4jTxAg
QKUEEkj6tzE9EI49iZUYT1bUl2fqzn4T2X91PYbDuBr12iurHRNFXNHBvoW4KQ3nnQngR0RTKh87
SOfAjAsPW2xEPEaFHEXb+tNI9Mmwy+CIn+dWRk11phuVd8vu74yeGF9nINNSXu1b53SEMhdEyScR
pufZSgxySAZ2du8NNxk3zak+FqwcaKsO1lymLFScqnU/5pCx+ufgrR+cHykt9qXe53SFIJKP8iPk
CL/u8fdkMyhe0hU2/sVwn5lzvK4Uo6EB2zSxL4rpWh7cqunRqDxn1cXUcrAqPRXFQmA/5jwEYU/Q
fLajazw9O94Id4/5gMidObGAkXj4hZoBt1CPzBgL+yGlFTEokPY9H2FduD5Z0uZ9zMnLD64pNgIy
i+RHaEVJ9jEF5hY4YM7cXxVM9qYLxdpt9Tnn+rifp/BR+744d/owwjs8tVa1AwUVH91u/IoamTJU
CzyEF7p9vLh/wFWPS2zIrnJW5ilIm309iNtMB0TwKtyZDd7ctcyGkwG6rOsedEON20jm0XHcgDHJ
Ggr4KsVAhJPlgpZ0pBQCkF4N+Vub7ZIPhVmX5MNT0JAd7IzhOUf9gccW3DrSvMscuDtN6H+yKqMF
2zPGmInNqzU0hqVoNDZhtelaPjZzCGWgQkbi6EiA7hZA6vRhw9XfpJo+0KSFa68MmmKY23cHjh3o
ApYTb+xAfaqKvyDOn2vmpQw0sWglSbPWRgcyJ6wP0BMz0OXZKekJeWZoYXZCA3jY1z8dIvEwiJ/B
gKtGxw7ipMHcumU/oRqs2lgNn/FxhjZBxETOXMrcRG7rBkm+ISo5MEVfxD1RA+MbUazKcdr5OZjM
tudIAVt9y5TuqvJZYbW8NvgZV3YTEJmLxr1blOV2KEYa/jhpJT3GeZV04PcG872QI7B+EBgOpjGF
sjOgpwCAq/1NOvr7ZganU3LB2KrUeB4mFq1ZwsEgfgP5Ac3Nx2pRdiC+hrl4med9mpU/3eCdrIiv
lrv2fgJlxRdCfqVdCNgIoyxjZlLWhUdaos908QXQl7jARqY8mtF0p0Z4IwLTzsoDXFqa6oWzh7kd
fRJIODoKrPZdP8fM5n1Gii7T9/apS+qHBjsR8ApATt2EQqbtB+5Xe20LIPB1sfAj1JnrBqIK5XIG
tx9kDZJQI6YrGCtX4Tw/stK0q2yiOyBlRW8TaTLkWS7GGUkES+a7pe147TbusecQvnZCf2nAwebk
WOVdPpy9Cay2TG7NlDBHP7+W8dtIjZLT45KzTG7JSlH+2Tr2dYJqygELhL8izuJSvWDYjGDGhOk7
c/pdwKyH5ybzt8uHoyIrwySrwEkxjtdx+WayQ64dJk7s+/WrhbpTSXKCZTo9J7nuqH9iZRmcEk7/
OolB6afjN9/FVZ54t0sIeBjbKyDcT3UXwXZqtlkS9IdZGSRB0bRzB2DzHA1vXhNQuSQPk/LIZSHW
VqFXgrU1L01w28cB0KCkfY59uKLBg4qHzwy6/q56pWkVp1kHkNer5I2Vx68cOikksxo6h5xXVlCB
J3K4zJ1xMUCHYnZBdq5veAjP3ugesLBrjICSkE3AZH5Q6XclSDvjs4gWGcGox10suGrPNpYjEaAj
WRb0VA+QnzDtD0ZmG4M6aJZhdbAXNmv2OaK57ltFl6AaSMD1MYqpChaJaTgkuraBa+25NEHJsqS/
r10XnG8Honi21LyRy6SxM55FXgWkZ1CCoraMj0b1lOcjaHKovRZHJg5RUEZshjJMcfYmzamclVlJ
TM9BAxTdWTBfpEQb2/kQ5euJ/sggyu+jwv0t5nNFJiXgQ56gTK6bOPCBAUFWlwMKbYy8wwmbbF9N
J2xeBFet6PSZaOlyUQe4iIp/9n3nxZx5xDNV99tUfhkOKL/ArW8GIUhoRPoxttELql49Y4An2hSy
xsyoraumCDemRDPxkCMZAAzMoDymNANsavhoH07GfAn/wacfcWxy/fExRzqibLBPYRegyLsCVZ9j
VrbRdJJteLOb+sJQAiOB73wXUlz5Y+Dv0HjIWDQknlugC/TVbeba/ZAR2UQiuBYBVi5LDKGmDFHC
JgqVKOBII5XJCNe0qMYz/95gyV4NB8OYfmK7eUljd8/F5n6kOaSyQrKxzoUnu8dbhUIa+8DbYhcZ
nPigH+oNA50e4ypPnrAOkcuD5CGWKKDmUVLIVU631J66Eh/2qb0Zi/5iZ1Z9MTQ5RydujgUzTlm0
mp7b/kbUXbKtSy7CwxAefbf6GhkRGBMjqzT2MAVrQo95f1sSzOLyPoIPUMaG8ws/Kd1xR9NB74FM
c+T0uLECFGevtb5w00leJNYDKgy27cw0HZiisSlV+hWPxp0q84fU6V/mENsAmvBXGVhU1HEwqzr3
gO/iK22C7IiVfZuTtbPsptsQJmoPgZRbawTiVcUftAJ58GbUlQtGlQxd6GOFJLkuiDlCzZ9WRUd6
pa0BTQdY+RlkXUfmbJy0YzxhyvmMoVVuo6F/nZKRGUD8ZAK+XeuCdIZ4mCeEAheTx5wVIKA7JIEB
uW0ePSS+PAf2h302q7KXMOOI3mCupX1JvFnNhCKk3tnfPe9bjc2T3XBUN0IqS9L2Uhn61GVcQMpR
vaeUKW8K8eaPacYjyYA/a2J7W7vJfW+/lGZ+mOsku8KUv9bhVhCBptqzPXQt6Hxj+Oht8aaa7tbJ
nOdWcJDsE/uE1RpSaLkZiaByb/8gMv0gGtw+bW+BEXXTrV3imRXMEjypuUgK84YxQb+x0Fy2CS+s
qZ0SY4W6bdhyjVE9T51bnbyBf0AbOgna1ZMa/7eO4OLPbnhJXeLjEUAlonwQMsWYPWjTZ5aKtDl2
T2GAdCo9vMdBnr3WJd0VaVVzENsF5P5i8t/VTjewcYi3kCybFqYEZOA+T65kgoOdDBALZDNChYBD
snNvfdUzaV9CGVZtAZt0ytfAQfiYppfIBcVplfEZIIzi6zn11tIX6dFwpBkiuMSsN2kIKMYXgpv8
FBHL1csOivg1xCTbW2sbTPKZ1hS4uQmiUfGK5bHe9SZfCVUE9zrOUZ4fR/LbsqX6eMpugiKoV1Yx
3fRYwDYUSiLiik8MjcXZCgi6NMjufDxhddjuLs6IvYdK3ppJ/uw9oAkGB7CmEJBTzItUR/nlcFuN
3WXOZbXzOZLb7HccL2ei/4Z7tAvGunV6OzTL4WaKHns723d9b9+4cJqkRQjb1+zxZoxPzk2ao6jT
X1Fmh7Z9pib93Yu7GMqWvpT/qDjcOIH3VtksNzVWzU0ed4twXPEG28EhtMRvODACsmiiFUOKtlVA
QYrwimOs20ntPgCgf640HCYw0RsluVyp2tj2iX6XWYGgMoxXXZerndKdtZk7DMkeZYAgMHzf9TeB
sF8rYWw0R7UNJsOn1ESltah/2hgVZlfdTxDgBtxb2D+J3XiKdHXxnTKl3yS+Z+0cHEzZYsUTxfRN
FQoHj2581MnMa4eIsMLCec4td16AriSWFzSYB1JsMiuxgjYvxVPi44ND2jY3tof6bE0MLMEmLN1B
xrGDg44NYUuw7jOiSioJvTfXgabY+2gJvf9Ma2iwrySjxxJ61oncsyopacbR0MBFaZ+rMqDLklCa
Eelk4y10hxyHM6lY3MlTAKHVqJ/cGmoJUU5NVWCh0/BUxOzbZmqwK0nXo9jYQyLFtRomTH47inBT
2/qMhglly4Y7WBO6BcThgT1HNxjvkmQ4DGmHALZQvKbEqUmIV+915fGGqJpSjMz9iQb5Pvt05ZQy
YbzH9TkWBVuEm11dlwzk13nHJlDa7tcUvKVgLyzCNBuwWkuAzHoE10ubJw6hjY2HfzMadCma3hLY
siDHFTQedUwER/BoGwodCP3FxLH8OH7Rjic3bJdHdr1pY0fGcW6Ce8NG4yWAETTOHs6EsYrS7Kpa
es2YbRClz/0nNH08jh319FoYqOBDTUEJZ4VW54AQAZoysOM4WXs/I0h4+nro6hFE6xiJM6d6GnPq
d+cU7n8LtBMlsHPvOvvbLfWvyxux6wvpb0T2VfkI+rQWrXOcFEmI15GLoV4HPcwuCrecXuYsSor4
WWnu2ENCzrV4Kn0xcllypE/KjYFCq6h+inBL4MO2dx0+sLURUdM52Qwvbcvcm2UroEx4l7mvrb2I
oCuUs73u9Lh27OLiRq/e0F6DRjlLgHpp/WSEvwiLF9sqHrjAJjAn0JZl7m5TN33SLjO+pkp+yJS8
WtQmwUvU1C0IQUOrAQAh6GdK7pkHJUllHUzDfqKarJTF2SvJsVRxxfpqVXQ28HHOuoV3Wr8rzao9
4c/qJe45j77XCUf6HH3UERbKdpKKgVv8pHR70MuC4hdno9HfkTXBv+ZFL1N4NHh3Vu63XxkforK9
XZ+kv25qVfveMjGOORl4jJk7N1vHddFoeYPIeXTJBZ4wjhJCDk3O/w7icy0JtCKRXDM4Y5EOsIzn
IfDs+M1xjdeRG8RO9uUzds+HNjA7EmL3gWib3WzpX2skC1pntHI4CitKxYctX8Ac+EGw/8ij73nd
kQHKzPvEFx/vR5w/haBPAF4jg6vIHo9oMN9Ym7Yq+mT5AiO+YHCW9OTHvHT9Dd6yMd8vaZc4nV5m
kWPkeeucgaEopCyzOiaQk5xC7uMIU1cVnDFGYF6MqhPnfL6d8qQJW5JrAUMKlNhZ0yEw6+wSsJBo
fIwFTGl7WeCJfc7hodHZoQ+Kt5pTQTJG52nO3sTMkmSMu9J/ayyu5UMIBcOOPzODfeirVvJcJXf1
m1tFFyFeIvudJ+40sAvmMIDgMzIZDE5Yam44GG3SqvmUwCRamh2HFwKzFPjp/inox2vG9JvKXwwV
fItwk/WgXuuaV0FzHXDb5gzKIXPydYHrgE2G06m5Hzvcw2Jrq2AX3DIb2bouSIlc3HHweG96Z+uH
lxApM4icOxdSiVqq3xdXghwZQejwHObgjJPigQT36OnfyGYM2gf2tBpo8BkCcZRpetBW/OJWYBw4
qGpeGW6kbyWua47xK1tb+9gbH6M2O6kMH2d90Vb/bYknQd0Rq8lKJdk2zXg8oY468n4yI+4o0yo2
/ButbqaJK9D/v471sSz433/829f4718lHZVJFHd//49/+tV18sVWUf52//JP7X/Km4/ip/2ff+if
/ub273/+dvRTbj66j3/6xRbDVzfd6Z9muv9hzfzHd/Fff/L/+pv/Vbn6COb/b398fBeJ2iQt0aev
7o//3sZqWsKVpvevKllfyvSvf3n/+IrLb4IyVVlA7s2Sn//9r/n5aLu//SHkXwMGoL7JVZksurAp
Sh1+/vydf1nU6sogAJ3neXzWzMD54y9tqbv4b3+41l+lafoel4pA+AiJ9v+nqFW4Fj8ghxR6idTS
QeuZwre9wF++Q9td2mT5UtXXf7J3Hk2Sc+l1/isKroVPF7gwFwtt0vssk5VlNogu0/De49fzQXNE
UVxQnOBGiphNz0zHdHVVNsx933POc349hZlf893/d6ZWx0RIgQlnZLuQlwTwrYWKOJCO3pxP61iO
m/BXsoZpsnUNDlbAd1kQVL6RrSq24jsxwjegAWFktkoSjcu/NmFdDqzkUK63hWVesVZBE2rdUxim
2sG5GX027QLN2+dmBkZDR55Jk+YUle5lrAzOQBzJSx+HhFEOfCe8DvRIe9Wb/pNeJYxHIqaX1IL8
hZAAQCg7dEXY0COfSAqOdIU1sX9wtLDe8H98zc2biQqB2xtTDy/kZZiy2p4CYa4L2p4gEISrrMuv
5qClTH6vo1/jSMMDWPBvA0Zv5LwLFSXWINtg5LdiFnN2wdvKhAKV6L62RJcHwu1NO+Kq18A1NsYs
EpCswzGdgm+ERs/5htI3+S0JRtH00//qGxexK/voR7HLDXEVrSLzTsdMXk0Doet7O2Fii8Ew2tPG
ahCOrICXWErXt3SIqkkNPzWi7ijP2mR8tbsial7bOQs6TjUGIXzhAAbWfXhrbAnIw+fA0NpYOjQC
PicNbIQaZAFQZDqVKRQfr3qlOg+dlNdddGbeybYgF5K1w6DES8KD/dqx56xZH7jKv+iFe3YrRWQ1
1J/7wgmOSdvqV43YY2YN03mcIv2qtMQ40FL3SM1svvMN82Eykw0MR97leQt6dY412W2ZnZjqCGeA
/kQRWKcC6REvK028xNM3llt+hw37HY6a+ElsHH4qNDhj6S+2xtrBE9TwFnr0INtx2BpNEm5Yd6zd
FhjryBsya2CpyGPXxx/uyPyVGqO+IR1N55fjDgd6YU6B2Z6yRsNVPahjm01yobI56dWbT61jpjvw
C6uuEj3GGZJQbsIbr7NcxGO9a9Blw+gskaxEglOhrlF0PNVUl5Gexn/5pYJ14NeYoiP7sdeH322H
9mWaMa6ZiXcnJBo23qDyNUqr+LFQszN6psZ6Z9QOaDK2pLCR810otXuB9/pEJnL2lMGcaEXCiqt8
odCdVl+T1wE7y99VV27pDWSzE4PQRaif2ZrxvQjrgksscCm7ek+0EuO65n9O9LZ5GZlaK4BuRdq5
dQQccVDN98kxL2ElnqUiONr+SsNZQ8mz37UZP1p8XXrOqJF9xOF0Z7pA5rvnpL+TUD72GGcrdjRs
X+6kh+RiGklxOKO6mFr86GHyJCu5tEVBpDPdmanzNJ/2DfcVOBArS816nTQN9w7xsYkjVG0Vb6rM
npNSLlMc3lhVj5wMWCn7cK4akFFe6/sPygQ4qCf3vGQPmcxoeGWwri+ivOJ0Ym6iXAOeUEeK0LFf
sGD2PpNptPYNokGeUjHmwcVo0AsXjkZahzBw72ndwh5xB/aGPm7qcApXQTTcO2UeI4HcD0mPB5vz
gqp3ZeQ9smBd8hjGrcH3zevbx1ZECqHimbM40cZ8tzzIUrlfrK1Jwwisgg8I7JQc8+NxBfjbyIGf
lDgauptBVrl1dWttRn54row+2pYehDLbGbWdsOxTkVaH1qpDJt40WwUWdLzSTD6m3qxOff7FlJIu
TAAB6yIyMIXnOkaG7ImsCYLhnNsabO231etPePO3aTDTWbVoQ53TB17BD6N88QpmbA6K3G/m5VjN
Ci/qHqrNED5GvvkUmxuDAoutQ/6W9ohhEWCY2rTyIPPpgf8+QN7QJcNIRG1I7b7ncajTgNi8K7/4
CQdEM99f9o/ECCH9FcjNLQpa635Wtt/uCXKF+WeWuaQcDXV2E+8+AErqpn6fMui6Odspx8JC6doH
Q1igQitMlGGIEV882JZY4lqfb5727TcJIpbHGXlF8tECWzI28lEdBmw+Pkk93lPRy5R3+jLL+z05
n1++zSb1HOnuSx1XWGUy50YN5i12xldjAF4/KLaO7vTQco9Fuf5EZhiuk0/sONSuXt10OxHNQlVl
P2dYCHwO7wWEWJ7KE41qqXbLwtFeMdLP9pBwN8y6bskAgwFptv/MF+igfTeMRUQIhZZ8QFFk7Eyz
gxV2PO3CSxbhBhptjVmaWPJmGrHmJA7EKU0EOw03srUZPaKbrh7RJGfQ4Vx8B+ieReluYgemkGRC
hYvx4FkZ9QzlM5FD1vQm7m29UzsC4HM9CwYtYbMXpk7hClb0xTKAWCTZa1lxf2ccmafeWpkCpCz3
/3IcqadzQK+siU0/67QJ0TVnnkUGJp+tYc4ub9+Oyb7wCQ62WPJWXVdd8UPgnxEBeHy2mWaq0Wnq
aeAKTIrRSaJjCcYUSdJlnaDCQJDVi7UDMc1PhX6Envuum1a6TcuY5UVAnK3WxudYGRsEjvKQsm3g
wB8cK8XaPy3NN+xX3xhkMCa0O4za30ngfWsR9nNXBHQIarvGHKhz0UuQfNn42U0Ku9c1tggP4Mdm
kdnCkAvQZWkoRtpmxKD4+OCZ3O0leAtYTgNQOQ82W4pgArLzCID/vXXKEDljMRBQ3FU9jV1QQV5C
esM968XFXL0CK8lqmy4Q3ntfqS5fuAf9TWPONmXdPFrxYFNChEVdwsXa5a6/zUoqCmUDR260mwkH
dXjVgKqfEuLkWPLz8j4hG+DQxx7qNNFbwUI4SfAvWkr/dIYKebe+O1CslphAK4VHlCVNiibpHMqh
enOxr6uKleK8VECVvg+BSQlciEdy7Nnpt2X7idfyLUws80T1D2tWtjZR+o5zyT4i2NebUgC2ML0Q
szE4Cws/mM7VdE4j/xUwF8ie6cymdhtk2TahGXEzDQYMbDSwLa5TrCLzRUC9XDxgnTN2CN7TsbMn
aj8NsSxFVlLomm3jkTaDnpYpY8g9/N4QZgubLlcREb2YLUfrbox2x5hDDr1jeHkV3kbefj3VgS3Y
kSp61Hv6SnvVv/NGdhXjYWGmS51tJ6uCaTFIir+pd3c0dkaNG78baISruOboMdV1jOzpXdW8lxB4
NIsBUcLwOT9Ppk6Ex3r+l//RgBTHAAwyuZJbnR7eoXaqVduPX+SqdzYa6M4vwUpbIPEXbsvxbJKC
T9rCaJ4io7AOKZeNDc2aJQsQYs8urpMMyYKxgtdFebEbOo1z36SgAmSdS6di1Y/GzIf1NTUd3VGw
b6gBhlJS5ZFxrBqeXPXG1qc5MFFAN1dMrV6qPzVoAGUW7u0RYUH1NHhqI/wnG1gX+4pFYMLsoPHI
TAzIZNMlzSGT1d8ZecZtkFonqB0chWCdMh2gIRbVmrmWF06GUajMwa4k1msQMIsbJgJ2ezLa/iL4
2WFYui+4yN1VFtXFAwirdWKHQBG4jd0/6YCaA6EVnx07hXivGXci2SOO8OxZqeIQaPKgDfUz/o8n
/KzsFH942H5wRhdLkQq5xlnh4c/mBtLXTR7a72NY1ztfiK3hU/opgngb8gpJHeyUhbn3erJgbmBs
Zdv/gtd/Skk1Y+L1z/UdIOmA4s2/SG5RoiVt3lFhkjQbatr9HZHeH2w75SFU9S4ASS8Bhe9YPe+p
BZ+eElhLcAmBTNHP4phfxKOuzuQnu3KGV+N8tGRub8OGV4tfQSOubPdXrWM9gcCESh/1x0zgqMbU
Si4fHAl8C3eNnwHbQKseu9qkUHL2Po7eWtE+sBgwtmejDSLVQpq6R1TZUg3AF685h9jdh2aLm6Ha
vY9Rf4hOTsC68Q5eYwNu4SXJ1VPTWpc5LBCC/89bi0ZiutMosugwPhng1wblL63U3OipWeyKoCHv
yKHItEyH5NrXmNWSyPP0S5FaH30j3CqE5yRWW21Cs5EBLFNTNasyNEGsWdNDWNvUidHYFNaDPEvb
BsPuGQd6odmuGLC1MZRfXDKvKyFgtDlZ91lJUGA1SYCizABr6rR7MWtRGKil9p6q9V2hfLrbMENT
wAOQv7Wo4IiqjviVjXWi530Y1hYYg2FiTCWGcMktuOK4LFg219rRCvutGofh5lhvUTmdK+aoa9N6
6aUBpYS8cxXlVPIkZOHcVzdHpye6Rp/YJEG9F053p3gaHg3vMcCV6T3xxvzRaLcddrWViIRiUTQc
uTh0VE4vWVnSZrBzqwxFRVB3A4xlwJN0rH0/2wFjI5MGrJOquvo1QZzYo2t1KyowVNi9apAKetNm
+azS2RkvH2mnTQkqXzthJ1tJnEnOcaaoGWzcBhxzKA8Xm9pu9HOu4QX34lMppLsqEip3WvJSR05g
LPfLD9+xaBKRttpxNRywR3XH0em+IBm2mzGLJB+fe1NpAqm4jbaGXYxnh0O9PbCLZ381YpszzFNM
En2YuQ50fnoA1SO8I9HY4qbAzCDG7t5aNr13sZvvW01/LkQnzpx6eZY6mHwi22iOOH3OduGXW3vs
nrx+NgjE9BhzIHabPjuQkPsyRq87ddQKNZgUNSy4rNlteaDkON4pK9g7HdNhZdJkpGfUywSteq5m
NA2F2RR8WL5P2rb3TzKk9Akx49BLNCBCX+a6qpIbG8YP3j+UC6r8B0AAHFEsPdf6TQTTcCFHGK2N
2pLAidV4tDRCHLYews6vgkNtttA/U//ScoRE++FGtdDtJqrqYeaK5lMaFV0BTdIvBDuInXrWJXyd
QjbRjrzZ72keKj194piIyW5VSh9qQUaWLXzFlR+cKa6LLiyvMA0ylbYOrx3SXWIVsowf3E7bQxK7
1qJmBkztZkWaEbv2AHuC36/Qk+kXlEI9BLRChW2t888FFdnrL2ZhXfLYNfe1EDeogsme7lQcZB4K
1UVyDG0AE54J7t+iakCUnNtPuXZy41vN9XkpKm6VJmR7PWvllox1uptly7QyXaSoztmOhmduc7eL
l5MawCiFPB9HUo4yTfUjtAlyfOBUep9IUqLhvpqSx6AfpjUKIN07AUmpHOSUJziizOXO8M8JA8tw
4BDLoTTHzEhXQKrW/zUQSJSGJ8ReAtnxmKyMgrQCPgNJ9mVdaL65pxMl6ykAp2fVMUdMjrZ35o1u
rFy8A2ShAFFGLMhs6SWbDn9vwODhmPrNg0wJjSX5MIN90dPCYxMdXhk6FVwdSdnYOKiY3xBJr1Zp
hHd6mBE3ntKfoF/Em0aYv3teQNB602dhZZ8RqRzLN968P38tCgC79OCx7QdicCnxCJzoL4RIuPnh
s1tvGhwDODZ4/IyIihEYNPsqmrnFzkCDX57vJx2eFiANgOV+/tEEioYDuTI1jl5JYh4mo5iORuLt
Jwb1S9Ygh6iUf5cWRxx9Adk9mVgBaEitKI0WYSMXy3RkW8s+Gl4bEnFOY8OwJXlCDi0u+XOxv/S4
9ZdGbxFg+W3Q8riKIgtPNFBar3ZuzkxTHuMOmpc3jwdVtfO12dRX2XvfAMooBOglAk/dEp4HrRqH
xGEc0uY/OjuAvGTa+wP1cIp9ojKh/9cKDrpmPGOmEQvPpSNr0Jh8VY9dPUuTVQO0JPyTCI+IIiVj
RNNKTw2xUSA4dkO/mhyOaaphMWLk9aVAcUMA5vvTDWqzBn9ji4NeDiPRtfj3nx+u4eUCPQr5oM2D
T9u0qC+C+q2Nr7VLTrW1+27550PHng5wNeP3gjF5UpWJqZ+fuYCcDPJmW5aCw0Yw0lu3qVHzPjgX
PQ4e9odGdeWxjsjgoIgC8bDdQ2xYv00Wd0DyMLoYHrz1pC/T1eSWuzLR5F7Pp3BX6ebOT9u13SIm
xhDWNsh6GzYZ1nVw9IfCMujvicDQFMz3U2B6LKeOvexGTHbeZzqlXyQzwl3Zjmsnc+c5cTb8dyZA
itBVC2jUH1PrcsEWLFu2+WzSH+KeS7rX3pSFp7o0sd6IMnvrqKMDEcw6RJsf8vk3sKpF6bYP2sAS
pdeqB93VLv6LfQVpSyT/H/gc8Q98zj/wOer/T3zO3y9m/ueUyv+K5Pn/rppp/F/VTCBBv/o6zrWH
/0DN5Mv8Tc10/3IsWA+u5ZLsRIFELfybmun8ZViGISFH07tm8h//9N+yvPojWcq/nFmp5PeUhcZq
WP9WzZRg6dAyiTxblrLcv0vNNE3736mZBoUewpCmKR1LCFfyXfxbNbPiO4smRcsgO4idrNNhGVZj
ucvxnKc5SSzNYCM+NlR2j33QHYRVKEJEF6JI5tmlT52pOabgp+nzk++PDxHmD8/HbdF20QH69O/Q
LzawPiR1JPUBG6aJfVS9ugaLOFeJZANkWD8FJAeW1TTGBzPB7WnTqdqgP1Wx86u3dYZiEopm2D9K
JvzM8e+VJ57jqn2TWsN6k+OxbV/TwNlVJzMrqbAPwl98uslKnxjLXPRIco0MUwWuf5yA+BrwakNM
zo4a/RnwSjVJl4Onr3WkDSKv7d41vXRbFtH3QF2VoYXPbupcsS59BS0SZZj2207eR84P2MGJlKlV
3uSvVjv8Ti31rQliz60QV7ba9i4I1EXapEOj3pmOEzD4JYrdInfZ0dUZ1mAYu7g+c0Uvug7eq3+d
wIFaLR63zjV/57n/ws7uyZq811aj2rbxqQF16Zlkpa31cLVSMhBm5qGaMAti1n8VruEsU6xJHHyh
qJjknAgs4umloYvEMVitUY6bBKMbDBGaE1LjtYmB+sHs+5IVwawx5Au1oogJwSpyekwClQArkYlA
rHSzvNG+ZrKZd9NNTW2am2FLUrK/OizwnTxXq6rh/Jzb2aUkErtqswGwVDy7ujgFe3Q6m+CRxjk7
2LZkALOOnGLbuOnadtl9mbnCcM96+4KppYtY1EHbvIPY6XZ8Oou+IGWaGBndU/U999sHwv/uptKz
MzchYQiAqCvZ9y8sZrsNtqBAsb93I/vWZYNYCY8GnLqRL23g2TQloZrWZfjJatc0WDBlBdU+ro9F
zWnypzx+mxI2erSZvVCA1bJYlYwjLjVDj55Ea+yah8KfPtISel1Y/SBl0PbcyDeNsYF9j0cDhTds
4ij3t5zgY9j77M9ucRPcCp1rkcjll9kjnfahdptcfOV/fsmQ32v7ktIBBeCcAgLWZijg4Iaoa2tL
Xcz65dHO8pc6l99htGpUC6FkkYac0Dk7/jiyPeRslqbkDOHnMW2dZ09UMMoc99xwTF/WyPlkAtun
gAFrSdSemIVgc4kjlYcSSq2jOQsp/efRhMYxleMNCseiGVoL4BMY3ITRbNC+OvuUxKRkQpv9sMiP
WOMuLbmAjgoyC0H5hrmwhMHwAUCeNXh8jRNaGfMk2o2xg6wI/GtJXf02sfrXsKCnSeYXd4hWGRFK
dzAZBAJ8gp0z6mcNn/jKANexICPNCpyOtUgg8Lu0zLRkMFeTznfb9SfRxjAYyEgOU74JDG2XWCh/
hjwzQxiED1PadzpuDIIyrXOOrIJeyahckvT4qlu6G7haPPyMw4EykQfPdnkmyqMOmUGV7R0DClET
dqWWJOI2xZ9DXX/j+X5UgZoJI8mvdqDJSDdpqvIuTeU/qSJkCeDtDZ+unxlfbDLu4SKt6Ob7Ng2r
efDa9Jq4FJIMWQacsLPcEyVUNDoyekH6xCdVNGs3lz91VCCeJmc31qDNUhtewdhbyvhqeW5Db3D5
mkIaONRddM+S98T0d6Vb/tZq+7MqgP+n1FcMAfU1sT1sq1wOmCwM7CqCqijiSMU2dIYnfNVo03lA
nyg2rpIOcjRltanG/GPQ2gdVhruxpw/HsFgSEaXal1OQb63ArdcQNsDIssQXgjwOz8zFUOuI1zYU
gQRz5ZbG22WkBiyBdGHgeotWdkXyv3BIjo8BNmfCgNro+6tu3I3YCmv2uWtHd07RpL11VeoeIpTU
RYhcvYRMKdeEA3Kok4ugbZ4r85SnwaPVqd+TV5XrqOcRaVWU5ZCDX1c0luz8qQaBLsGYVIU4O2lz
7uXEew8fnHD8clFMFYUCXtOse8N4iytsxJhdWKlH+4qkKTCMfCPZ8W2teZ2QN9zAoeO0pN0L/9iN
jFj8+TFju92xJhrLjkRHEIHZ8GymLywhFtCn4lkLyz0MxlPNrGhNAKOjTJ6wfqwz4b7K1v5lgVwI
Df/aZPVxYOKX6fhuB9nZVfFrBrVrgUHpZpOIDA1W5O2mK98hSi4zcql0Y9J15PuPRa/uudJWZdX5
u4LYnGdi43D5qG0LM7GeuO+u3d6x7uGUbC9BXu6Tyn3XKkKKgbb1uuljfCC59DOYmyrKp10Waz+Z
hl7tGu0XwsFmmmKihSo7G2m9Zqa+Jb+x89DwXZOfdikPEySXIj+4wJC+KI2wRFOeOzN6dliNataD
Zeg/njdeTN05QjfiHR9ueJbka6dyzkLUDunr3F1MVUiNitw7/pfwu5uH7YHg5WscFI/AUShp2/f1
RJM1CAHvj29fE9vkSwBodwL/3YAZoYreY5sYBbtsEi9hSnkKOejUDL75+qRam/DNxmaFD/ZHyybk
lByhwnSSte2p7wgAUpuJ54L6MU3bkH4J6aRokyU3YYkNBe92rKip4KvB6YYVEaa3oASX08cN6xU7
e3ENlexqYHgpaCm85k2xxNlwIUsqHwqdxD1KbBUmt6qAhLcOuuLQOk25t7U2hbYVfteBHW6oEiS5
3kQPthu9dUH72UVvjR3cciP46ovkaFMDUHgb8lYngD1QRsVr0+HiTmv3KbLpx/rT6fDnlz8VD/wN
Jwuz524cS+/I9ubEAQDzAJCTNQ6qLSQPF+IdP0soP3xqsWgdBfdaUE/FQ7cwbPO5bwzA2P3QXUVd
tBuq6DKItdPeVogFovX30WdtwFDXELLYQ1Np1KTXoQAn3FkrfWTbD67qbNdv3iAd7gFzLmZBkqwI
gxG35ZYppmEjWT6NOmLKdOiapt6lY33NO/cWWMcqK8NNBy8msNv3KC7fo5IFKDn55RABqUxafLQ2
noXH1HerdeauhpKFjh0OdzVNK69kHzvG7RmO6Q+ElGX67sq6+yMCYFYf5GGYt9+lPlLzyTqOoGh/
BGzlrlKJXZXdLrL54HE4hEh9/vNLCaKJLVj2UrbN1WM/7FUUEcoCQLtVPvZpeeNz+zGCnciDYJ24
4tuwMGjEQUhkaKQjyn9HKHzgrEiEpSQs6NV0W7st0kpNz5GK7JegLL7sLP3ptXmVZ1IiEDW0WnV4
oqesxO5E5zmZz18l+sZF5ahHVi5X2aTqPfluuc2jO0k7hoHkOpQD74TM2usIcxWYuUVjwlRmDYoo
MVwEEeQmERDqkMdLc6TRoae9SCvvvmueBs2n1opIkG7AaQccEffDt5/ZoCDLrFiM3W32rN+TVycz
PkRSXNOejBBQuPvYvUfK3BX58JqHzsck892UpzDCi5s0ChgybkQbJl0gVNjAciAHq6VA1iSmGdJE
ONpdTJIhvsxNSid5a7i/DXQRjvSUKAPJm+TJstq31ol/FOeqWAEPzjUa1ELpvsaxsc1FdAvb56n0
Nq1b3jD1uStisfqmDLlwuZ/YfhNPKcJKW+kWr8va9461gBmDp4Ireej7LYG2hj0pUldLW1Ng442b
dBB9iAXbEfCy3jhzgwU3BNfyYkjRu9R8jBSy9paVodiCNhwf4P9zhi0eIOs8WKzdu2T6xUewbMOR
d6tGvqKZsvohAIWudcm1nw/ZvtyFrARBLkXfbOkxf4y6RmAu7JfQI83cV3wQNWRp+6mdW9x0mpss
P3Ke5v9Cjy/wxCdEU6TymmOS60RfVI8mc/9ocqzGlVn6M60QR1DBhhTHU7hp9axc9o6+cRz8Gl5i
RgtKKvGXU3REUH1Dz9fW8LBrxdO9nPf2kUGQpZYaMVmBP2qweXUOJGr3RfbbHtVPraePzBd3TIdQ
bHvKqrysgQfWsv02hCR6Uvbg49vypZrIxxlkgEVjfZdwN6fAQ8IYt5EA/ogro+gC/wBlDTHcolvc
ttFXS+PUF3B0/XqX0VY3JM5NzuwDGx7D6DbOZVL2joMXj2Gh7+qyydaaSG4yI/3vWPa9ThQHh6Gb
W3Kokpjwm5MyKyhzHjpxsfzwKR+7hAY3L4DBO4AK78LNEA1QSvgbo/RDoJQ+NB2iZJqOJi1MIyUs
udsehRI53V8KTk7U77MKPAPvDRrQlPvi6N5JV7X2RFCoWjkk7P1Uy1n26++4WOp111b9OqV7xyEK
mCEm3CJZvBFPslFWa+vsWmJnBsOZfb09eyA4YEAdBDFdDrSAVhOhWNPXAZfbQAcYKelZMEK1lErb
6SIESqP5Z+Bl/sXJOLqE3gtaLNY2vtzk4uGl045uYZw2Ta6TZxxYTIPdC3VZH+KW0PDMu8YamFxy
TogrZcwNyx7nA525xipSDB0koRywTi29kYqeUEp+kqPH6XYsCwvrLhjUeKj3ve6kpyalHB6g5a9i
7N9hOt1LY2YT/YYsSldOjGG0BDeipqI+cvw5+hUqQ1fXB9GyutGeZde8aNCBuBbHvaw4jw8la/K8
y91NZqYnB8wxxD+uHit+VEL/LP0CIRZHjoL0sYIVmK8AKDyBUxshXwc9rjEtguIXeHNAuXeHtda1
+sYvcjxM9Fva9WOjF6iLIBVLR2vOltauI4MoqZE+AW9CrhMSXkfEVNl1+a3HDsV91lM0T0jVB1p/
RJLyN7okU2wrnibYd8RSAepgyqSitGg5MlLfEOKILraNjibXegYB0JQiCBoYi5mFMDvh4q3PJUFI
LqS5fVDOeozw7CRxPR3McH5A03yot/WLP6QQr8roDLjmUTW9OsKXeWpAZDKNEosMBWXeza3Jo6Pw
jC82PHMU9SVvAYROeTlQm8LRLANPBqWBztcoOYw43PmpAFO7gs/DrA/2KA9Onb71bvlTos77In/O
pXPtDK2FNqBz/KeNgsgqSdXW0/unxpychyKNGQty6+D0yZtemo+1Fu0SPE2KqhPQRLDLJyr9KE2j
7cTGgJJ48Qs9ruc2/pU2wbXsImpSe0jZgw2bWjNRFAdTroHfxNDJOSjN9MEdXObnpk3e3c53j6Kl
iMefRkpMawdiZIIXQMx1xQA7YcYEK19Gz4VhXvUKA7bBG2uysk1Q0GZm0FHXwhdiwbbxJNezkvVP
SlKAd1STrFpPfNpTGu8h4SE0SS5zvtbaN7Wa5JvyN0kTYYbtAI1rydXMOEzl7XvR24cEsGnOqRZK
cfVjCHKOhM/fZOkdBnS9rlOneqf7AyWoNUr4uioU4dWgKM6jz3Q2BC0E0/HS1xmdvUyduMmfM1fw
ft4nbnex5r/Jo/Q7JduDPuYX9Bq7wUAoGCOEKM1z0FcfmRHfu+7JxCrLAoktUpVlD3VzyiQE7KFO
qktpVb/LxEuOuAHvheRDUJO5NdDbu6meE4/w7cdBik3nOxh2BUWfE46AXaRKDs3TdAxt4mfCWZjT
QMZeq591t+S5Sk+T4wWQTtVXkaU0geCq7AwMzFKDieMivwFR83P7CpDis0j6ByvPGc7HZ58MPed2
in73HLfPYdBeVfBY0ljTWOmZjNZ7ZT231rjvBv/DZJPUNCYEdSUNGCf0AOIcrprykgpq/fJ96muf
+M0uvd0UOyANt5iXGVmIOuaSGB6HINCPNP/2JGbTX63h3GDScgvx8tftFrotr3CCvmfdcA7CCQ5O
WTwOmf4QN3wYuY4phXmpMnFbRYL712TZxug4R5UqubFjlwL2+lPWYkPgEu6IeS0btmW6sh+ochUB
DLXYeMQgHW0nGZDNHJ5ykVfnmlaXBYCPAA4NZiaHGIXwWCmmoTsHbaFLNK+NRoJWpL8KMojb2CeP
Klx3AP3orC069PgR2pYTTV4Vcj14rTrSRAA4pvTk0g31YVtXcy1ZmlKB2OUX4ILRPid/t9BazdnR
QJ0frNp+yWsqYg07e4tyuXetbCWoJF3qvwY9o2ZqhJOSTvaj5lDUXq1EP3WrOAMirhXiJQqnR7+n
pE+vY962gF5lzrMb5TybCzgY+ADsxe3KSfovy66oDLe0Y9Tx79ibib0Kjb6+1t3gXcheztDL/jOJ
hpekYs/QYHPEoeHDciFZiMn+5E72VyDbrdd7mwkO0DrARITFYy04WPaZOoZGSUFUd/Dr5qim6qsR
KWUA9MWdwQlHsz35PBoPeggMUWvlV+rLFsh6cIyBdh87YqmJO2y5MMg+5sQTpDM1a8zxnzqAOTix
wl1U+ThXaDcLfdQE3WS0QUYNMz5bFTaeIHiBkPSV8VGlvARHEbrbJrPjjROHFIGAaNgxHngwfwuW
3pUB/ka7pnn8Dr/iQ+sNtmviPECVWkz94NDqRmmTRtNgWkfuWm84UvcWPUrxVNwcLbh3hNd5uDoL
rhvQvMMB2+TjlJFYhxkI/mXdWZqzMb2SRw++QVM/dU7ynFbOUxaEnzmg8CXOCF6jhvGqQn5qyxVP
do+rZIz0Z99y9thv/V0g87UQ5gWQyRObnXucG/BpOkwpdQG+BTKp1JKjtg1i98HDq2hJh3JCC/MI
u8y0CjomsCY4/kMA+/kTCvzPxfnQh/7Hn+Ti3zKDfwv8zaHE//lPf+J8/5HuxZ/+V93LRp0yWG/o
NpVKuv6vupf9l6MLS0d3khRjzdrW/5K9zL+UZKXp2qZO7o8/+b9lL/mXJcBfKpxU/GHT/vtkL968
/0720lGYTO4uWxjKFHzp/1P2mikJcGgaYMRaOKPQBDCQMH7SS4MzPojAYcVqwdg6Yfdgz8NAM48F
fO93cx4UIie7iXiiipCBjNM0GYtC7UZC8ZdQdIeoMoCt1e6tgtirqmbXMZEETCb4bngNSqABkdQv
rlf4hzgGhJGFRFqmLbVkjwVzTm38M3tnthw3sl7rJ0IH5uG2UHMVyeIgkdINQhQpzEACiSlx52fy
Izj8Xv6Se/v47HMcYfveN4xWh1rdTaIS+a9/rW8BateDT8cENDMJAa6kAlQPR4kek9irYZTUo9PS
1lpiR9Ow2ke/Nz4r508FWwff7MRaQQ9gOD3Ji+uhTOjxrGNOs5jXSua2XA9wFuH4XZu82hVvAbyl
tGox7UEgp4ZKtzzpQXAkcrF1yeICMyMPyLD49SVkfjQiKmwpfuU7OT15TJg0mh5cPXLqvxj0EIqJ
7KkrRxgnMF1015dPeGVW5E9UrVk6bvXhs/NC4HKPC1NuOlcPOVPvqMdfoQfhSY/EDrPxzIxscUp0
zM1G299GZmilh+lGMfqW6wIXoE0qLFtsTCiW3Vh6DAdkw+VU5rzFlkOzgmRM9dA+ML2vBkI1rS8D
BnZnPnQUym1MQfsWMJaL51EDEdmAB+n4afcugSRfpkSoAof7P15DHpLuxURLKMbn1q9eKhSGAqVB
aMmBWwWgLFSICTXCR5WIhHdVVY591tdkxbtkTol/ImNkWs8IOYWpAwDywNDC8AbUTGj9A/UJ3zmS
CAiPC1l8XN+pfDFKPOSIJ+ni/mT985ojqizTjwyJhQcDRAKii4/4Ur5KrcQs8N21MoO7l/QFYo0/
1Duvz65GjvF4qIoXsGcMzsN3getRGRbe6aimjBUFCNZbHCAJGSNLl5bwmOPwvhV6MWr7p4iXebwO
Rf3QwfAqvrdaZ6q14kS5K3waLULRcH3fZPKX8txHpXWqEcEq18pV58EmdDu4N77RfqbIWwEyV/Ol
dyF8ja1g+aC1MFurYpQ63eCB/CiQy2atm1FW+J0WiI9VK2rwgC0EtjZtX+B59XVfxKTm+E573Ukg
yUVIc0JrdJaW7L6+EDxhg6K1vEqreoHW9zKt9FVIfkAlx32lWadKS4GsNBDhtEZI+cfCtrZUn+DK
7mxYFiepTNrrlu+z1hi5FVVac/S0+lhqHXLWimSr+JbliJQ5YmWKaElQ7dZpFXPIr65tvCTj+DBr
lbNdz/kS3Bdm9CK0CuprOVTroqsOyDoGlEYyPzhA/TeZVf0dTmF2Rv6W/vD9KtqHUuutfQiKCOz3
JX8ftB7roW+tCLSFVmpXrdlaWr11o6ndE0R1n3VdIUpke1bZ+DN1m184QH/6iMCRVoNtZOFM68NS
K8UlkvGitWNXq8g+cnKrq4PZmv/9S65V5wr5WWodukWQnhCmqYe9ZgjV8F8nUV0a5GuJjE3NRG/N
735XUytU3SwnCvjMpsU+GKoPnmwE1tTumHW6szGzJdtNbfNSauW8JZiglfQOSb0wmyruPS7/tRLf
iuwdZO7BZTMbZtUfnBYrCot/AchMzkP26B3FN3YwLzSD/onG6BO3x3Or8I2X5YvLXq40XCSx+tOV
3s3x2mcrGIgcpRihZ7asBGyDiY6nEMud5ExS7XPfQCwM5ujnTNR7NJ8S+ItL+wGn2r8J0BCxl6Cl
Lm7Pi2Ls7+vyNSjoxcgs80cWMTo6HFUMlMFrP4EzGs3lMYvmF2OSD0XXf0M2ASTr35rAfKmAy7TG
fJ3X8m7xqTdauNlntCGt91kXrE9BZ14a9i3Hng8W7b3t3koHLr56kVq229JNe/CufX1IQdWw6niF
s8UwYsK5WMfp3qmTJSaN/uJkeGd7+bM4DDWHB/7xnCxiduuy9QJ645X9I8J5l0Q3tKVfluXus5TF
ex384NLPYZP1FyrzwOAtVOCwiDbX44AIzIDIslqIDwUB+S5IETI8AuCyG0+1dWcLEo9gYyS7aXKi
HjXBg3quQxjPFepkz8qWxPDqEXWJ9nbudWiuiE5rNG7bjnzJnAfEdtLoW1cAeivFeLTtMTzW/tWr
6EeOEuhmGCHPAVJW2gzlXnTTxfEyC/e0BXyiINQ4tWJGhctB2qccgIbJAoRadoKx4azOkSXuhgSJ
YimgNntvVcPlPA8WawO/8N0e8g8CXoqUIXYIF8UxmLu96i0MLzLbjQFnqwXukpc7K95wEg+Z6v/4
krjIwh6ft/q7N5taUDXyHflk1sCqtE4Scyzg5ZXXikEnCgB/rBz7Gk99bJXjuyLkuOmwR2S5/di7
vO8oU6Uvc0SAbO/wvj5kPXvwSLwsSYRaU7in2lDDpg3HjO0Lr525o9akLKuNW/A98a3+ULM5H+n3
fBrJJu9HcJZxxrK0rqq32udAGPTA9CZGjrsseE8MunHD7sOXNgEsaggnND+ONOtgCeOutuglanHB
kEHlP5LR+eJVi7GfZ+cqSu2HsVog+fj+be8uaak399zs7I7lfYeDnHN3gAWc1gcUxXxLbeCwDY2h
i10SJ/tZQqeLUJOH3njtaaiPjBEBKG8+l8Vtd2PzO3HcRycsaCFyR1DkcIc8h0IZk9o6YO74n307
4uVmNQdrgZ7C8pW7oTqElFxjPwp2QnS3ul7FReIKMVTwa8jw6/iEIGOXkOsqRH79+gJvn5JuW/39
l4HRnNNwSnhkdPJ64OgxRP4aDIqbEDBMJJzSv4SsEpuqTW6rWqIb1OPo5kCHArXU3QV25qKk62aF
VVNzyyA8T0a1wDgt9qh12cn991ZyF537MpgmtGfbD5iNLPUcZKbB71+eeO/TTByFbFmc6L7Ih6uy
+s8wTOsjWD15n0XE7xPmwns8LOG+YOdLgmYnzAEYc2VW9R2UeEbFKbBjs/bMM4QEunwXl3uzCECZ
YfcKw9W+VFUE0Vh/6QYuVH2awSjjHfoVJjHc3j375TCfQdpJV8fpkl06OOvVdutHgXfJ4vnAYU4X
1JpbO5kv4gTN8agy2R8FDTFsSfz6MDh1dhoT41XQycIl2Pf2NhHRB1fhvR4nLrx+Pb5Nieed5oIS
raBfj25AOm2Y3INwyncTvzd/upfsfeKiuR3cqNmOjnmQ7ex+Co7+5FzsujmQp6LKUMNr2iGpoZKp
YOusYtwtMycmvxUbVL4QBwe4pMjj8P70OOgb3+baZP2wHFY07JnIS8/89Nyl3fShfE4rjDxTUnuU
eHm8pN2WF0kfbVT4NjoQ/gy7f0xKX2yjUP5kPfppEseJa4kDqSgtCqj745qDg+p4pVnmx2zZr04N
fC+yiNuaSc8qT53IcuI2KQI/dlr+z6URDEBciUaE5oKhf83jrFvJ8gLaSBIiAmohVxQ5xv3aLFfT
gGpgLDZVzKxoSCGyqJfe2Zx4jbQJb41psmgMmtFp3mfh2Ftjzh7EkH9TM5yCybz2PkcV0BFS3JST
Vznpudzmn6Nfjsz7yha/7uLJJIRGGTGrVNl8iqRS/Cz7bMsQcpZtB8IawLpKFeoHbVHUpbILVnSb
8eEx1NjG9ui+mi03Ijf46F3/1cmLX05HWmSyX6M5160+COl4JvQN91fUi4eSew8JV2rCgAWDWwh2
NLLeWJ9VmyUlUlxHzj7KDDQVnWWEnkWRikcNI23fcV8ieucDlrFlITdX8Nuzmb9PM8O6QSY+QVZ8
nmi5iZMlarZOuU47FEdnDwsSRGnOlBBwxK4JU5hDkGMyPlKDEqpA/+FWvZyHtD3jicLi4gGRFoFx
dNzpytWMQBxURSvKZgKS1N0lvKinhWUjrC2yQFa1y+u3xlAEn/3olbJnyhhLsFrWxLyln4CU8iFE
sPpPVgAy+PrTSG75upZoIt24sdho5WJIdp18ygJaMpqonfdBP8WrkgsXZuNGlPF5oGI1pjRyS6xF
XJBuho0geblnd1lU8hA0vvg2eXeFmrlqyr47Ayiif4ebRMZOHNo+9alo4OcAjt0VXOTHrOrwtLC4
2AjOFWUb9n1GAOfWpoDTVupxo2r9HtYeej5WznI/U0THeqBYdgKzJNWpS35GH8TLOfEtVmTUt7Lu
T1M9zScIGd2GKzcYEtSpXZBSsX1A3FxZrzgaAW5Ej3b4PWNpeswBNkTOKrm3NecqBaMBqKw9TJK4
pepDi/Cbn+0r/CInmNgHqdGKqAFkaFnRHxmOyGVkPp0Z1pxbMXVJNzJ24HqVf/t/DsWv4zHEKRq3
ncUhNwl1ATQUxX0/Q2MTqbp8fbH7ACZKJ7sN+z1uFuSG5L21rMSn8gw0RAhz0MG58/VlklV64W16
YII2r1/17j5bej7EwfHrb9lWZB3r0b2zipbgSmNCQltSBet/bDsirBDRKCWH1cVwCgDRP2sc9/Xr
C9eV7tIBze8SMyJWyBcaBWBIuG+i0hWjY1ifpBYUG6Bhj14Z7rlzsyMrVBu3WAoehVPIRzovakx7
rts5d5WNQylcl/TKcvHZlDteJfXbFEbRJS1mOAcpivhQec9m1VePcFW3lf5VvrKSC0mjHlIDhsxq
Cuecd+t4IQSOcNoNByR/eZfPmbyjY33mbsYmH5mHPa2dXbFu+Xdi6pDcib0CA4rYO07vq07ELlZF
mXda3o9faVmdmwVscrZ9krQZ74C7nEunr7L50BC3FTm5214ncG2iuInO5LY6nRtgF9Zp3YDYLhV+
v9TcsvqWv+doCs6gcDrubv3e1Jlfl/Av8bSUOgXywL1NMricyAg3hIX90N8VKY/R6twvJYt8QsWp
QzVa+D3Mflf+pYV3U4/DqTDVCyP7z4xYMq9FkOEElSOis+uOCs5+NxNjDnSemWjnbtIJ55GoMxvo
x2BuAC0R796xwKrpNaHHMSgotyYqHenMdIjZZzMN6TuIa65IOlnt8kk/yBKdBJMf4c3qyKzyUNf2
b6DvSQMLgWH6nNmOesqd8tRjzTtG2so39+RH+aioLPxcnJK0t6I4pWCm3sxVCwhuqDqoJvMSly/B
kFxtTMl8lpMLMfdfIXHyr7O4JWAO4+XEvLs1VhZ/FhF0moEOi86kS51Ot61dSFjd0g7OVefXHZ1k
x5T2cybaThvLPA1PySKfq4EsFgDeTlTPRcpbR5nmdyfk4QficYdNUH+28Tz35OhLAvU1wXo2B+Jm
Cg/e7RR8k1mNV2Ud793yahHKTxGxYm79r6HO69cKPL1O8Lf9rtOJ/lAMzdZYMJ1Xk3Otde5/AQCQ
qAePOmMKkK8leIAcTICneQGLDQG9z36VIQHTzkLP8k0WdEAGOHyfqNqCvqX5A54mEeQgCQbNJnA1
pSCnSgu5febESGAYmOsTVCT7Ltd0gwHMga15Bx7gA54QVpegEBRIBABR4sHSlASpeQltxhwFMSaI
tWY0SU4mdEfOTE1ayDRzAZzOyGZxpHeLqowa/y0//Ff2sRq0j5A5EKKlK5y9ITgHBdbh6xetJj2w
vv0TaPYDw8OD0jSIQoYTpkYIERJUBIHCAo7Qup2hDgTAJLxBgMOem5gWYeQ92mTATpiaPxH02aMR
dfSnTSiKRO7g3hRBtccpuOdtlB+HENuQueBojuq8Pfe9R0iSQ24703S1MRsSD/idhOZiRJqQMYLK
aDUzIwGegWF5uSC10NGFnbE/0PbCJU/zNhQHMQM3/1p6uBMqBfm3HlnZULpUJc9AD77L4mUdkdqa
koipa83l0UnNcG9M+XPJiesHFJ0WxCtOi481kIa15GCPpYUE2sR96LJYL3y2JeI3nPXikvfO/WpQ
EMZmjC1VaeL0HW5o2DKuZPndqJ0fSx7dsppPAEWuGD7KoNhlK2FIrOnJDoZFsw/F74HqH7t8Vqqo
d+sU/gLjVnOj4bICNOzid7xhO8HoWC38sG2Wf3HtMvPi81DkI35l2JaxwnJ0SSe6S3qKHa1JJzm7
N2ulJ2DCGsEi9mGyzF3ue7fVKiL67aoTKt9maKO7eUkfU6uixckzgVgMd1MkIUggYNjew2ja1I0n
gcdnoD1J6pPuA1afnlVdM8d+/98tz39/y+NF/zW08V//6V/++WP9z1iNX//037Y8tvkXWRx2MqHD
VPq3Zc7f003hX2YId9F08VKZLr/hP9Y89l9OxKIniEwK4pnj+Y/5d1aj+Rc/UNcP2P543On/h+km
x2Rj9A+sRttksuYZJTLF0gj/1j+ueco8zKAG0XBaYRnSzVI0XYMo4wJCRBd61FpiyUv8CwrnvAP0
m5Of0RTv0Tm1gx1iBlH3jdc/Df3axUn43HXFO/W+1l5YmcOuMqEg/bXCM2E7GR1rOaFcr6XdOoK5
uJclQKBlMJ8C4w7s1oNp1z9TObe8v0xczPWlLuU1pTfSicQ9BMB92Prfc2qoNhbr4M38J039GALd
US0z7/WJl3H9npsdjH0j+5Ym9XPWUenZp/1jBYtttxoP60LM12dDW/ry91KSHEhd7McrvNw1N0v4
/U6Mukh7Orwe7h3NZ5vl4aFxnlMh+E7Usw17TD41DRQD27EOYpizmGqtknoBhEfJTGNlrnguk0Fu
aXNHY5+9W2ijdxnV/EQ24ndhAzw0RVJu87l7GLvVhz1Q3Idjp4tgy7eeYEW6igVwVaPiFI8mxSs9
bVIln38MVbVlUqulitcamYIqSo2pz6iiS8Jz2VrhWRwLDw8SGtAh0vRsTuTyVC3NLTPhA3idKvYC
AKW7yt9uS25tjLzPxfBvK0yZ2MjUrrNGdycrNwbcSZfjUtHlNgx7M8kMhqwShJbpG5cgBMKR5RNt
ki24aWegv2uU7cEHD7et6gIy7nBhnQB4rMwQRfrYWSFq+iJ0Y7pgg7OSVJjYuO2byQk2Aq/9JqJe
jDpQugYzQiKxx3keu9mIYURt/YrI3cz/x7kx/WfaXLQ5roId3jl6a0ZJEf/MruhIi3Ust8Jg+Sbc
ETMcjWqiqopNEMG3idLuZHk5F0c2DsZoYhTBlR17k0Pyw59+IZj227mnG28ux0MIoZwXMuQ8kf4G
aeBeAHGwrwr1BRwzXO2omisd799mta4ysZ2tj7C/gWU1ZEF/EDOTmZlQJjUsBDBCu7zVxp+vrJhX
Dm4MzGXZLek2rQxvt2D8hY9lXKMI31pde2BSKqa2uf3R2vR/+XrH1aO6oZn0Rgk7PpxfUXo+bRjo
AdMD6g1pvRq7FD9le88GhwHPpPCaTsd17w+24vXz0sz0SoAJAWaHvQYC4A87sWm1nAOMiefW6ox9
r4lcqyzAdTlWHDh1QWuvKbYyQLGtbIPhJGdAA68XT3O1D4S64fR9wmVDAXPLd3KC4xGX4TeyBbAS
27bdh0xqCCf5hXwZ36QoLY7pyI2RUOi8Cdvs0Z6iZmPRsdoDI1a9B7WdDmGb9jcgmN5TAOjxkPAx
swbuZNhZ0VC5fsaDt362Pv2mTvLNMqLifi5GRCTqCRhv+KGbFfAue23co+oichCpwQWMGk56RfHm
sPOBnMGzTDtipbhJ8BFJdU+niv0K7g810QIM5rZDX+UX/cFx+2G3yjHYgVGuY5j0Iu6wOqWr22+5
CPVx6pjtdZUPM309Dxac8nmVTB5WuMlHlHXpA/0v0eIFFUJxM1LGCmhsS14IK6k9Y0nikw4Vrdsn
wC2AvaF95valzOln69vn1eWTMDsg64Vb9C8qcTkx3YtfwbJTwMpwQNpsXMyHOoB6havMOLQpRQjd
+lAWpR1XbRNDLmEXyb9v6rs7CjJpSvJQpaJydjnnn+oO4DcmxQib4HCfjFTDpHO9B1v96XaKPCa7
PwbXoObiK9R3QC/YS0Ha3ZDmdrIpSC4wr10C/q/Bto1nB8Zr0w1YWVTH0tdmMMiAnNsWwTjTYAVF
+AwYcKXwFo0pe5eE47Dx9549giMn+QhFZGOuUF0w2WIXlxkVLTTa8ZAgXM0YgZJ0fnKH+UQM0NsP
DmZmKLExfbyQaT0HM61R/A7c5XHNwJtWgMHjznuy02Cf2AKeBFf4yrfArQeg8yMTzaf8lg4GT/GQ
PLlOxXqwfDQEi1hqI44y4EzKeg5dQMekRJ1dPuuuSul2iJRGuS0Tx6boHf6w59ozcUg7iwffwkad
1JjQ+iX26CelWQhoCnOXAsnVQiELc5KY/K0ezSbmvwRZDs6vCyY9Ljvr2+yCfh+pINvIhdeAZrgu
xqt0uqORTriVea5i4DUpxXPmt5YOpXgCzXxYfaTZsqE+c2gA+ufYMvxOxmzhqK5uXGK7cxVXJtFH
e5SxoqXDjeb0OCX8hDCLAQOconZDKGDaldOrNEyWveH3sVbUaVeQPNk63zwe9e1kYA22QaGbAqYS
IRpeqM34Q45o3CJT7dlN3a3yEofRm26nZOadVfHW6EGImYLupax6LNOQHxv1K3PX/OgWCvTcRaKW
+YDm2VJ5Hkazbv09eBAiM/wpEAlp9Zmq5tpa3oF4IIk9rjKNqEYqGapum1ispO05U2eDzbpgDjjR
gzfthupFhsUfMudi66XJjcJxreFW4YaaY/ymjve+GnZ6sAZV74bUA5KSlzm6SPSLQBu0Q2Ga+4K5
v9LVLD7NZMYiL/zgkarq4RjRxhHmDgAUhx7ZTK0xTULOLuxTkg30moQJpyqsErYaLlYX25hSEj+Q
BjuLVmmCPqR11E4EJf29+Ogsv3sZ/PmN90N9XbEUlJTP8eCXD3PAGWISR8fBnp6JsVDXNRMLlcRs
R3rQOYdGzc3dN2xXuEcErNcxZTghG2ootRsyU5PlQI/J71Q7utT8rc2WZMpbuVrBiTgIBMS8KFgq
F5s8ovCjDjLnOAWFxU84/5PUlA5V6SFrT0nxG14oEOsq63aeKt+9XpdbZtS8TyVjGGPsyMTeH0bM
pUSksQCUyKRLmp+7rDoPUvwK3BnCk61rmcpPG4LTIcWXf0/wj4xwt6mxvgkOUH/k3J0GYDVpLkH+
4ABhOP/kG9HO9rqRuNY3reJskdmHI2cUsWahlZMfiW+u+9mgp8zJuvJcyYygs8OglU1jtYc6Q0rc
914biwe1IYvf6lB+ptP5Y/enNrKzkRLbL8nvZ6m6sfcnXceHgywgIf/MGtw7T96HfRaecq5A564n
MNyvjPhU56L0odlhMuqOa0jHALnbgxK8yKraROGP/LiTyXnIcl1pGL7Xwr53wPs4afqrWnngIB99
VAuzL82s9K37L3ZgS95aYmcDzMWOyNMHzik2ynqXAlXbzAONn7MYz2tCcikdwERNeb8vHerOB/mN
LNAboPM3dEVil040k/hgx7i0PPQFUmhfcEiye7E2G3vE4ziz0tgtzXDPhpYWFJcszQSga+q5OlUL
ptsFkPBQhtCuGwikRLa33oKTQ9LMY3SICoQ86LQJLP0IBY8iZO++eAtXwjDZO41ukyRztckxzRCo
0Nnl6ewX3c39ysBUKGFBKQ/paPV7i7F+M9FWlVPNzkitXicrrQ6+fPFU8TvEME0Qg56PbGIl0NZ0
IXmNCWY5sJ7LrvbOVJ8dZr88FQXnhUEmJc/Keju5rbXhIN8Lh8JFQpWYoqD8YUD+Djn7YjbLGSXy
hZRSHVPZgcU0ZYkmK2zJdkU3+KpOHHx9HPXtcELYuNaNaccYh+E3BQP5xLzbtkiB3rx+jrRGbOFK
OwjmlFbOEUm4cShid9SEwrbYJbL7XRUt+v2a4VExSRIl3kMScJORStK91LAj6iSnrtTVJqg2W7bU
XMZrYPCluY1cx77arXlnuwbyUHW2yNhRlOX54Lec1z5fMLdy3SPdT+yljLpt6BX1dhwIfciln2PT
Ae4ciVkTmq4dwqByxXzjaEInKg6my+14KaGDZ2H+LlX1PqVQ8is7f6fN+t4aS3tH+VBqj86mc/F1
UKK4TYjTQIxjrT8vFvR7Zy/d+ZdTdBKQdfeqCI1ybCUbWofqrTIxXUU+11robVyw2HBt8cH7/GpX
UrACc0v7A3xea5ig7JXgn5P/Ka2c/ZMDRKt/GG2AWmYNFSud3wDwLZskWE59Hr7NoTXFove+0ay8
HeYAhoPn33cw5zk7VHcQRkcXHi03uTkCuU006CywjoVlm9sJGsZWBN3L1Bn+vmOduTRpfrWwkqPz
MIpIqINqLH4a8AGPkZ29DvVEwIJcBYb69ez4CTEIaindongcJsXmuGYfkqbFE4VE9PJQ23tAIH52
yiSA5NmgkCb5T9vnsg8xawU24vDeH9Lt0E/GLoKTMHL4r1Hqb70O6Ws1qRKamNAmsNDbZIEmAoMs
w6tmUMGgmgdFaNvCfEgBJ08rndAc2fq56tgxmiWxKsPGNl8jOTPa0Q5EN99yLDkXN16dzvc0TWny
gWk28OocUGOFp8hXJMeJwB22Pe9KKS6qaEdU0wPI4AbvY+he7YjruCPIMUgTTAbb1HDTFs2O9PgB
f9T9kr4ZIUx8UpvdLi/Ry9ntE8bK/0i49EePqA82nPG4ju244yyjG9Kxxm2NOLwdg+jZJ79kk5iJ
2xb/gluQ8RHm8t1YJp45kxsiHXYDPssplDRF49vHcbITdBHGEks3tjk/Dgtl75X7vcqjZB8Hlvqg
NbvgvkzpQQmBO8zM75AlrEsGTvosrLLZyBn4XDip9VAXankwaWBlzrf2RP/xnI7Jj4nCxV1XJGnc
2ttWQjvFtdO7P8IkG7eIzTiGJg+ho/zTqfqWKQjzywAvJXIB3ebs+VEZIigCfGsp4O0vU+gaB8Yy
bA4El/ciSt4IQj2lkS51Hky8R/yw0q4mqCMMBt9EPjgGNxWZkfkREOo4Y0Wc6ehqKMRbUqrHtZgX
pJO13Anyhps8DOkyCtByhnR6LqbhlYzWaxlKrg+k+uJsbI3Y/8n/l7mFGR1QckGlHJRNF3TzNg2Y
5yafeXPkDuuUHylpXza3Mxe5wP4pGc8JGIJE7xLYbHBCSORQYxxoaEQjyPOWOGIM/SBV/qnHVEAE
zWJnayXprlbGNmskiaVn7NGfQfIHB2zDk0pbF/L0N19Qp9nSj7sGCzNiIFkTyvslWdbDQIFiKRSf
b5t7auCdTHvk/eBmz6mDqZi275vhzViadVZgngUPeTls2wQUY2+S6HL9xxREy3l96JeuZ607PA5o
2gOgmKWNsmPmQ4rEDYzk/3te8zdVWeMZ+d9CjiNMoWipM+QSo7twy6cxWNYSOw+U5XOdYO+Y8B9f
KBhng1jwoa2S9MH1Kd8DlhLEKYgKPtA2hg2BKcwsuweX5M9ekmUjFgq5VtCemUxTuQlWEa9L8S0H
tkfFSOofRns4Q/T8XEkigEw/JYkd/siNSxK+tNxvASrKASeSwptlLrvQCwbcF/0mc8R8cExml+/+
qsVobOB750NkU3oX6GeqmcZD2txPiZns+4hxPU8QGiRVTosz9DtuVvwonZAepuibP+JZEip5Rkqh
NjG04LrTAnySkoV2BsiDDi2r20B5ZheSYv0aGvUZTSMw2OC+LrrlFi0dOgRv17PdBt5NCOlfVx0P
BsVU9E3/mHnM5EZarUfseWF2YeWW3gOpZ51XKQ6YSRyWUN2lrfl7HZwj9UoYZ9I6oHxtRcEZowe5
/p4HyWo3CN9boOjk0vlUFJQJOPp1KRn0U3Qfyj8prCKuOxaOCfuYrFBZgY4o1yPVNfQtMUWMUQqf
vGtoIp+d4GpP/mlIRnYR2UvUuJzgPtoUIj5/CIdqMqL+C9dLthAegmOHHZ9eyNB+NGbn7Boz09bS
fQz+dO+G2IgD48lyQuSieTrxKm3JI7XxuLK2UgGt5Q3PTuyP+RE0CbNuepofI7nn5JxW6lvbV7Ns
gZyvoqEVkyaSkB7z1pXPUYgTtkjbNfaD8ke0mOZRDMx2iRgPPD4Zo0YbxCzYT6U0fs19pg6m4IHj
u8ESKkgefTfAFloUNOXMw3lwQ0ywqsMzDFVFofsF7csEk5LauSnaRNH0RG7xyXBB/5bd8LtAxor5
7YTkwRN5tf/sEbwy2FU1xrzGmTT+IEbMyBs4TcT6RnIrQu5y5h0Os5IPTNAY11I0D2k1mtsVfHLs
sydnxWhZaah/DFykFPT1/92Q/Pc3JL7eJPwXOZjX/LMq6bRixfafNlrxJ/yfLIxlWYEJA473ALIE
jLW/b0k8QG9BZMOGc4mTWGb0H1sS5y/WIL4TsjvhDeE5/1cYxvqL9IxJCMb3Pc8OHPd/woAjQ2/+
f1sSJzRdm17DyGVlQ7jmHxhwQabcoqqUHRsoJV2vspNa6zMUVuJoQ/vmEgvcEMi/pNRua/vYiFLE
2dss+3qCTy2bi92ViIStJc4M1Ly/E47HOfd+wab3tl7FJNiL/ma33E0dJ4ux6xMMNfCguap69ORI
4LuhqrqLbC9efzMwSmxY9EEoghjku3fVRNu71K/Mlndnyk3C0C9TIbhNZ/CPNqM1Xay0wZcBeTxO
9Gt44H3s8V62v17QFdwvt/zI9avb/3qJ8zZ3a6SU1p2oiZ5oB+KFzx3G3HZvUKiMuNJXgpL637jQ
twRuCyO3BhB2HRwjLhKdvlKAyil3pr5mGNw3Sqd/Y0MDkV5fRQauYqGsBzKYrDIF75ZIX1zQ2hA5
R3Wk2IBLjdNBYjftJ6vPfuTFGu1JOnLQ6svQrK9Fjb4gBRNmjYnr+s6zWiyXqxHn+kKFQ/2W6BsW
Ny1qDLAxfV2+uIUV3MYEPLSAyE+eUQGtuKwl6c+hdoo40Bc5ANxxpa92gb7k9fq61+qLX/q3KyCX
QSnt7yUOTn6C2bYRTRHzgvvYC4yvzE5cnFykwBWzfo9ebWEAjhvV76zEIh0eMr6WXDc2+0JfUVPF
ZbXj1sooxvVVX2QdfaUNuNtO3HEbfdldDX/ceuaqFZCRTpRmpkbaW+Ek2PiX8j+8qgCa6wt0iuAO
5Am6ezW+QSCEM6UYq1Eh9eUbujNzV4W7PgmRF8bVv7rMnCj92567O2YV4krc5md9rTeTY6mv+Z2+
8OPUSHehQ51MsBnWbr4PF3rQxrFb8MlmWLD16NCv4BAo5Ml0qGjrE8+NVdgupFkZOmAdBJiTmn3E
PIKGj7PH0wutTAJtDnm6ZuYXljKUIuqRBiY5Xuqp37Ije1ksWqqYTlLmSeglvlhjRw9HzNc/DT0u
ge0Id6zjn009Srl6qCLy80RrEX6h0UY0KqvHMfBPth7FgJGdaab3T1KPaYDTXnuQa0c/qX5GvTvu
Rj3U4YIgWoaB2XdMHJF1sKfj5QW8MhKEHgo5pfQ/UXKxZmB0mRxbPUL2epgMo+o0BK65tRs+2d2v
qQNzooyd1EXACvrlRq00MuWROd+UQQdr6F+XadmbtKXuQ/K9sS0Z3Wmchbzf5f02GsXMIsviIlus
FIz7r0ZqUOUluFwOaO164HeY/BMtAbh8M3M0gUiLA3QleFsa9y69Fg4KLSEMWkxI9E/HCdi+mixX
tOAA+83aGmgQGDB2syUwump5YkGnAKUI4UpLF5MWMXzUDNqytFjRbS1MJf/G3pns2K6c2flVDM8p
sIsgOfBkb+5+Z9/nhMjmHvZtsB/63fxe/uKgyigUULAfwAMJkiBd3ZNJBuNf/1rfUtIA5MRTz2d3
IgAz9adVyyID+oiFTkKbHt28WjqJtIjSJJirilQ883ydfVlflvl11bIL0j6Rwn7mtIVF3vXKgk/C
hBB76phr4aauy5OkfEDx+J/N2H1ytcgDU5v/jhZ+LC0BEdmWG6sqf1rxnNlVcVgb622pip619hIm
NlNRoiUlrF8Hu+eBctMI7R3dCbv22USHyrQglXn80jq9p/IyNOHc7rZWxf828oOHjvpqfENZjRmU
MZq908nVwtcE2STOqojtJFpt4eaHeeHtZxY0twidWxYOydbXYtqEqjZqec3ukC/CVotuDtSibYoO
N2lBDhmezi0t0omF0FvkmO81+h2W1ZcCPW9C16u9edwYOubtyvHs5j2UTpLAm7ig4kgLg5OWCB20
Qh/NEHKqugj5zKLQDHmbqm2Fvgh/Sx+XKXGUZI9GdVujRA5akpSRcS4BbCXUgVHUwwqp17niSieM
XZ01pgrxJAkfR7M4c22+7060NFwQ6g49QWXnb2LZWUjUD8aL0baPFqHmwuW4xTd5TIg7g3d78nT+
WRKEDnQiWhGN7nRGutFpaZbw3xXx6YkYdZCY13FgviRePeicdcA6n2KqQwW+gTXuQxXwy6s5oAx+
/XSAa6LGi6+q51lnuG2d5kY29ndr0J3+ejKrrCFxrdPfGTHweLbf8H18VsTDqzK4I25zWCJC9izX
WVP4K+sRERHLlCv1QjppzulB0pTwuYcgpLPoOO9xU/TE03VO3daJdQcHptIZdmrYmHt1rt1Opu8u
AKfXFQwOQqffS2Lwk47Dd+TieUQulU7Kx6PzkywKhH/y0BGlJwKYMbhE5g3AEZgADcQ5gvdEXM7A
ha7uIi8+iAOL5qXAXoh+LmIXNcG+H/pDEjk/K5H+hWj/qjP+g077ExZH9QEAUFfrt+uit/aaDZBp
SgARBjAN7cy8mDN1aT2ZxeDP2BmQcMAMlJo34AMeGDWBgKyDYDkduqoHVBDPD4wLNJ4l1GZXwxiO
29iHZlCBNUg136AflLdtftEfMYbYRK8AITgAERpNRiDz80LEFNP3CDVhivlcuXwwTqDbbkfNVuBW
kLIn6fmhmbobA7ofgdKCq1UJ/hCmIUHWUQuJd/Ykdz4LilDFAJqKoU0PWC2+BmPe5OAe9ChXgX/w
DawHbOmPSpMhas2I6DUtojHhRgTzI3WffC01UcJsHxSEWEyFmyRwaZihlHwBQREQtHRBUpSz+vZA
VPRl4eDRWDY8MgRwNcdCaaIFULE6a9kFeSSeg9K5H7vuwQKCAQ357ALFWP/SMSw4GTwZm7xxLuUo
nrs6ZwKDqAEQEi2KzTN7apTOvHK2cAif49FqjkNn3lagOVIQHXb1bCz1bbrQGVfAe3X4PWKAZjkJ
3AO/2ecI7EOJpzhNP+akuJFoJKZ93+aK+tDuJjp5mhaSgA2JwIdIMCItOBEbrEgCXqTxgonrCzUS
gEeydrjAzkg3vawuPmgSdK4728sOCZykbQa8RGiKiUX/g6aaFOBNqChcNfrDPSqfpmpvdjTzAx5K
oMko3jB51J2q2wBoCrcPLMFgVHhbYHEBVgkSr73NVkLXfnY16uK+0AwWgZC44ajwjPLViodPZs2b
lB0iuUwIvJOXnLA8PJbIQT7lDxopk7jzLehlXX1G3vVp1DyYETBMM023UeH0t6CxwiE36hulKTJm
AcpThTZwmf7YufKKuh7idj6TP3incILdWNn8Uxc2JhbiB0Xknmkm/fiLlAFiU43ZQ2LhBs69NNkT
XlIYALSsrZDfNAXH0zwctJXvTBNyKs3KyafxH3vhNCsjsS/1D4VVU6r5OqYm7Vggd2zQOy0IngQU
D7vNBBXU3xS1ZELxI17/hHuLpxk+eW6+JkTgL8JIWbJK2q2Iy6SrOe08zQASmgY0T5Rc4PEortSu
b6Xkig4W+i5avogB3SRl9eKx+SVwln0bomRBrLlDgSYQ6SE9b/E+gybyQRSlFd8EKwX1o+lFo+YY
serhc6nZRhi1qSc18jGMreAuAYDUcfTMAJFonXuXuTjPrLCENTw0mpzECETpbaeKs+uDRgOv1GnO
0qKJS5VmL01AmGxgTJQ7/SjgTF4+PUNvfgQUhF7dUYiUqUcTbNEFguGDpwlPCagn+L/qpTZQMcX6
i+dsJYwFF0pqQhSyR71jQwRVlD+wqTlStSZKOZotNWrK1KB5Uw7gKfYegKs0i8rQVKpA86kyTary
NLPK1vQqKJDxvs6K9UKuLwg7TbmaB2Ycjb3S/KtFk7BmzcRipHpkAQvJDulDNsMNui8JWY7FzBse
7IGzUDTneIK0pTRzK9X0rZjGVfwIELlW0FzMQI5fPZqgvcKc0EsoAiK5q1Pecuosp9U1tpk7vpRN
8mwNlwlEWKJZYYs7XkxnUZeF7TUZ62nTZzinMvkn9Zc9kaHXdpk+PABk+ABKsgEwySDxsFrnEWbl
K7b2yCOqCWaK+zxSePPHnw90ROHl0LAzoGezpp/5guAX4COazY26vI2CnO0juLREc9MsAGoYZfEu
m/YRA88x0rQ1U9PWqPPhX2HjlV38OjKhgqmNb0sQbbZmtblA2yCH8V3RHLdSE92EZruRiSXzoHlv
rGAD2po1Aw55StulQMNFIOKUhBVXaGpc7jTvtebIyb9EOXWZNGGumGHNxavzAeuBVa1DFClOVAh7
yHiko+aGnMlrDhIblptXbluzm04j8U8V03TnsQu6UG+GndminyaZWbkBzMjv17X+pLG56E0+ea2d
7smtnVMsvYH29vqg3rXXV2L6NbX7d9Q+YEfcZdoXzPLw4GAULthjTxRWs12L7gesxJ3WUxEXzb8e
Y8zGE6bjXpV3fDx285DjGPPfkpFKI9xj0QYAyI2gBmjfywIPc0893bpsy5SvKrF+trba8dxp77On
XdALduhM+6JT7ZA2sUq34OR3tvs4183el+QHqYmM4iza9bkaWbPgt2618zrVHuw+Ne5XW3wIq3zt
tEu7wq5tYNuO9cRXCVQUOVq3fUvt0yK/695MdlVtIllwV3W0D9zQjvBFe8Nz7RLHlYGjAeN4PKVP
rnaSkzTKj13TaDshPvMevzm28wz7OcO2F86Tf7QNJpKA4xhplwg2RB1HZvvCKA690fKBj5Yb/qo4
vF+FkWV8GZOL+7d0kvbJpZFzaEeT2nuEKC8VYR8YQHym2ZUOI5VkRf5u2933YqeMIA5OWiunzpmb
GAbWxNxDmochCRk8b94zTkjOMKhBZoZJDgelLtDMXPVazc0D3TnfCYcvVnKDC1XyTroVNdYwy31F
COUVXMzKLdegDDWI7ziy1xPr65UeMa7DsU3/GkmKY2lkFnbUnvij07mXgVBnpctAK8t56argpwro
EmdNt410cSifmZcsoj42enEsrMBs9nPGez47ZbodiuSDLr9LQRdpoktJwXGgX+ui0nJVePBNhYmY
rldmcYz/nAm2LjhNfbKXGZ2n5d3wtwCVJtRJV6IqXY4a0JLq67ZUXZsq3PifeOl/xXDMBmpVSZ/8
FvSsgkr3cQ7TC64rWEddxprRytoZy9OcUNNa6MJWjndS0HS4GgUCjaTVtWOtsGO/3POal7tZV79O
mXjzdBlsoGthHV0Q2+mq2I7OWKHLYwdaZHvW8yHE0J5BuThVump25ZZyNSPtBbhJOs851439hK9r
2K26qLZiY12TOtqOswvj3yGoKymtlvkbR+Oxbs0XzyvvVkn97aSLcEeFhsfjeLRmjES972HBadon
SGA3Jj26pkOhrp+P1z7z92mNb4bG3Ynm3cRPbtMUjUUu+9ilayI5ltyCN8jc5L4cXd4rsWewYh3C
KeX+QsFvRtPvrCt/ERQ+B/+gGvtIX/KvGWswjKGv2yM7LEFtsO2Dy+p6QlS6UrihWzi2hpl+qpQE
X0zxcLbsOjibZs04OljFeGxy5iS6iumbmI7MSY/jBLGENmO+Xrf2gu8tH6e3co2eylg8+6LSJane
y64uG+ilg/e1iuHkmNjzgN+/0EgFKJwm5TGPzrzig1I37mQdRvqWJb3LKCzt8F5y9G4k4GxfLvf4
04nFskI0wb1anTjDCb36us+5oNjZy8dTTx428bzXJpA3pW6ATurvmd/U6mrDhvzmFjOVFvEWNwG+
c49Ekeg2ab+GJry0Hy43MrTKALNsZrF3sAA2TsSe8Gnf28PZMkaMQsnMG0oal6bOnGj03vGtR2J8
D0zBSWhgRg8PZmUT20CGbNiwWO0Lb+HnmtqfhOv2VYLLtKQ4W07W40KRtqMbtdtuKDZGVTyucWxB
JzT3U44KZllYiybxPRpDd8U18llIETE2JxXIyDh96tGaKYO8gu01jougNVFx8YXNTu836Cax622U
p1K3gnM4q1NOUXihG8NLYem0UfIpdZt4QyOW1P3iTD2vAE/7XVYXb4bC4l81fyjyGm6bxH4eRh8C
4wzdaBbwUbtrnLDrseAZ4NTAqhtZ92YyPZoKa0ah0PH4EQwKpznmbNNpLVJT1isrgnwnxvap7NfX
ae7IlvXz2XLEg5i+Y3O9c7OKg21A1s2D7NPsbsqUqTiKB1Z3HRgmzEenlKAAOKDmeSzqB9vML0vL
Jqjr4QYDfCS2z6Dpmsco7SUOaD7/aHw8jd7ytsFciCbl4yKrRnFnOO69HXUvyZQcph69cjLtL7NT
d9IbffALET6zGQb88E8yq5cS20yjhuimrlkEdrhjKVL9A6jl/qGb++Mg2w82uAV2jAjDHWUS5LqB
IVl5/eJl6Z2pr5MM3/WGF/CydN33mL91WTrtW48sZ1HgVk4cWh0lo/DZGFuOFsok2wHskpDL76B8
6yxEjqdIhBLB/nvO2e16tFcwUt9XTfaRjd42kzHPUu3/Idb4vVjiaHFitZaDfv4PDpQvKyVlj3J8
u8a0YFgdap8wCx6abltY6c5durPTaVXLix6BbB0tZm2vlBZN8PI1WvLfObdwHFkkuIXr3Mup+aBQ
835KgAykU3Drx+qxHIIziX6kDL76DPQmGNZR0Mmg9uWATDu0DVeNEcvEiiX80B5L1dFOXNXMEKr3
9+gy+1wNuO1FcSpRdrdbrob3fTI+F6t9F0Hnl0S3z9QTgk9fWZTKO9/g4/u3U7Fd08fA40fIkpzR
8Yzdlij5siCLkoTIptfRF+9eU9k75qN6U6IQDV+zRNXFZvQ92njaM6Rpz55uEBGwMXfm59Spj96k
y4MrPq/gmO2MVV0DK7Jpqq6xgenTwu4JLqbGVByauaNnwXCJBFa3pIDn7TA1cDXlKI6GHZUM8tY2
p1SeV7FoDgCAYK3HABcHymYbz4PHGSzHzsPM0jR021Smugnsw1LZV8f+TLIUUZn1mi13azTfESH4
Q2liQLsP9uu5WX+Mnqevdc0ff5QMjj1BHaN8q6GJcbe04pBNlr+Jf7I15rLF6LEPhmrj+tUno8By
Rpn+wOD4EY0O2vjERcHtX9zlqZ9xuJJ/x28b4CMYYZZLtgp1cBvhGRVO9jJ0BrEb++COy3wiTEF9
Da+mWHVRvRXvG1eiWxF7mX14aOBc4HPxjUT12XoLcfIy6SEfaQ9kEs/XIr1M/YqxhIu9bGw6PoP6
T2FQUGJzi+UWfOKBOK11sE1FIM9cGimPMfyHyRnuc8YS3vjxwirwYR5EsWdh8aNW7yTdCSRI+uFV
lY29iBCfvZzdbPiYY+XuIpujrHQ7ssB/PyqgqoOY0o6cVERjJ9/8P8YbvIUPFGz86XGH2Wv+Ftfz
sHVT51muJ3fiHkePZGthhzJIAdUkxTfs1yApZI+FIb8jnO80cc/fjehfg2j4Y6W/89QO+2wcrU0d
UNCQY2wwessJWWY4eXGszNHd4nv8RrIfd0Pmk62uxK6ySQ2zPNrFtTh4hX0e4gXAq3Un6IMql4pe
V9u8x4kcH/Kp+TYMJ4GzVf2ynFoOUUrTY1IXTBugRT2XeATIBYa6KH8wBQ9eG5Q2HqFiPvmZGZ/8
xfgcovGmGZKrsAwEF8Zz492T7qe5GPRhLDbWr3TmgjVuJwGhRBYlgLpAnCtY2MLJyz0rmoxWEKAP
ODlSO8AUYE7PRPm79TwYF3OxKInREcjWJz3R9HtJV8FhBaIE65pgk+yNG64xp2469jm6S6leljG+
2ir9bDwIIrXZvTjdZOxmgTzjejdLYb8EFZaBpKaGk+WOMOCz0G9kBE1N/RJhjlw+tC4VUBRC3ZhG
aV2XMTRMplOuVIiEIv/BCUhNKQdmBVen5dTaPnhlzedguI7tON0qzPmlAcUviGzYsbMV7IaUqZZV
soF6OECyArrMNSVnAJKk3dpvc8xxJiruc0nwp2E9srX0EiaPX2PX+Yck25WF5ZvbTiagEAbLWk0n
7MffeWtnW2WxIMrjWzAYuV9aZ5qo9jXNUf1q3q1+RXK7QE9PpWPCFuaf7LjmV4OFfEMLD2WYmCiu
E7frYcifWIe82VOMfzTlUU9AHwlhvRSmmnauoHdzAI28ySqLq+OCeN12dXaiBG0zto0bghJibJS2
TXlykx6c0n13HYzjEFKarW1GK74ZLmz5nMptbiT3q4ezCKPZPskwyy0elc4quCYDlx8HtJmXVjCS
XO5NtcFPEJk28lOUv9nKdqYDQ9AAEQh5DcLY7N8MaVKEa9O4LLir+tBQGawsi0gt1x6jiAA8xLeJ
qh/tLv5j1EroWG6ym1z8RwABEJO2mQC0XQouu7mHobHHRCK4mkZc3cVaz9dmwbVuTnLTzGO6KXzv
xPKZ4ad2H+PcWZ4dr/1Z8Prc0ATGeDkkzp5ONRpoUtU+UoI2X+rq5HoUoflLt2JQsS/o6BCFjcbc
1ZibfFqn8xxnL02tG5xeXEwgYOGJrXUS+vxLCK27dGyKtmgKn+AXUYzqrwBZ8rJGwzn1tAGHZuBt
DSPHFKegycqb1AYqZIAv27Qz3BLvQbTIp5Zj1fhTnVvp1NEjOIKeH4CdiSOGJn+LWc+BtLjFSk9p
Kkd72/iPCWOamtz63Cg2+/Hi3RRN4V5yaE24HLrjaJDbomIb92KEcYuI+SnL14dU+k+umWG+nxEg
2kpuJ7s/iq6MQ7VQA+T0wXuWQxWtJUU56AvKMD9bt37JUHFYmqXeBkIu84rtxKhybFkSxzwHiEx1
bV5db53DgDKQUF9FpssKPPFIHpvx300epTP9GBW0cqLTmuTR+1dxrlV2Pxm0BdRU3CkB+Gru6Lj3
OLJX8l9Ji4u+coqwsbjXKIpoN8uFGybxMLrsKoqaJ3qIydMHr6NoyiP76NqETZDzQQLkiEGQKRkJ
OPnB2JldohZRK+/lZTLr+iZdB84f2I0YNKxXhW6pxLQdI3Vv5ek1g9vA5Bs81UuaE4RpH5OVoAFP
mk4e5WLXiunG6q1Hnud9Mbt/Uw8RTAaWUJa3HPAoPJl0YoQqcvA/BvYXXd4sXuKdBF4AV2ogSjUR
GDNkvIOFdrMs9hCqgU61aa7CAWQB8wb/xiRI8/+tU//v1imuG/9X69TN1//6n/+lc+rvX+Df8uXW
v1jk448KApBlwvMxQf2bcyr4lxn4wg58S0jP8W0Avv+OETb/JWxXClN4judom9T/yZe7wb9gJNp/
7VSAh/+dc3xfF0tcV+o//fv/Rjzxvk4JjPyP/27ZZNH/U7Yc0wkWLMfExwCV2CHh/h+bM0sLI+NE
Lx3SA+uSgOyOp+wfWLNSD//xBm1sp9bYJnRdGLReZj9M3HgaYI6449uKl5C47/BTBzaB7nHrNb3A
7cLFlAbyEx0zu0LUd7bT9aEaE3UMJCnzOSHcmnxRhuft/LG6ipIb6UzYnG9cduKy6G9aYI6bsier
QolQsg2WlF5s64b50jgPrvGyMnwlnrPucFm+L3oH0iQvZksscCjpo7CeVsaVo6jbA22dxAF6j79P
Rsh1xiawFvDe6jnHcJ6/RXnQ4SUFsJNG1ofdQUY0q09wsp73i2uK28hIciwCDJGp+8YYzn0uOUDm
6jPzYZmU1gcWTXy+LTJG3iUOr3z6ODpvtVlQMpLm126R7Jp3FnMxxFF17GG29AalMI71UXU9QGH3
FU4vQczUOVuRpG2pDmmqIAuSfkGYe7I68E+KDpkNE9jOqenMsFKgtBLHgbTM25GtOHICJwTq184c
WNxMfnXX1fXOmKvXpWcFASvnlbN7Oltyoh9Bp9HjltS0iO4zLfTE+i7ZUV24teb8aTB9BrHm4M/9
SxTQkCQ9UCcBcmlb93iXmnYvgY2EhuBeV1Dn2MFtUzmWjmKBq1P6OTVHeHFS+PorPy5G+7mDf+8B
Tb3zWa6xNCjSrd3qZJ5bvyMs3hfL8hYLpEkb2mucFKyqCtrebEgAns9WPGBrOOIcodwPgq1Fnc1I
s2adczfLZrfE4Q4UV4EOWuSrF6AWM4eXRvlOVWq713J8CN//0g3qUeHb5s1jTFd8Hpb8Nijxb9vl
cjv+LV/rsgNBs28R1+XFDrLTAMnY5vGkf94R+yTPU1zd8s5Mi1fvacEhfxwdjVvITtPYdohR010z
9/crrpO9PxOjUSx9TDaGO8OA+14SLqSicupm/9At8fPo5Id+HJ1bMaAK2LbY+MOAHT1pWXlgVWHq
+MNa66jUa5E3n16CRQXDBEBC/pbKKXQD76NxIMFg5XCBWPY1jTVI6oMTHCPb+gNx2bm1tZA1ZWkI
IJBxrY/PgXL3chBPvlu/NoNOmpc9FRCwH6rW2I3p8ClZqJEZm699X1T7augZ9vv5yg3ZyiJa5X3B
aGU5741lhIP2Ss39+JKZudzaHflpA9MpEu3SULCW7g0Tq4EyYVkZsvzN+PiFqc/9kS6Hc94B4LfK
5dfNcc0H/fw8pCs/u0DfHckEFrYA77dgySQRz4WI3BLoNlCnj9y2XlKGG95rbFSOhwDECnbF1oY9
yZ2MU09EzkrdneGY33GbndLI+xDElzBWMx2O/qtpAD1sJDJtDTPsLKsQv1aDGMmfvavVa8O9HDpd
jGY4pKE3rxgTFm+m9pNQ6BIAMDPaF1Zkr54q9/2Usm5DvZkrpwqlg4nJGVuGeueh9/FKMwTi+n8j
xkmMiFtMJjg0u/aX3xDTZYq3LOVXaCxLr4tz3kfKj3CNzca9ky0AgdIlv1RpRoVS/9b7ESqGQY5S
1u69FUznsqt0YBkMHbpgcej4MWR+nfPAUUaqfEg8eWSauBCOaVaI26SR+M0Cu914VLDsp2SNQ2yU
YqN8JAiSHA5HREU/hmL6Ykw42SaPj6F7LsfizTOg2DYGUWgGKIjIvXGidxCXZuvN2zEtyRkvZX5l
m79ApU4UKmvzW7E0f2zxbDAc9vuYxASKRb5FuWURu8a45POKHj82/kOK292KAX7kU/xCT5BLgtr/
CkbBIuPZdZH1VmxzLZ3FU8djmHM2l/781hrVspt4OAi21O+N21AH4Rliy6z9ga/ROKBdcQEG6jA7
mhFvkMGNu/SHNQz3d2a+rTEv74QlCSngNCOktTUb7Ro08jNsUW52A/Fgfw5+sPib23GxUvaKJPJ4
ene9kAZIVsfhlx6XmEydX/XPlFbBmRC6uQX9RxRybcsLZIA79h3JcY2nLBwXIBfI5DKMGPyMAGrf
ora4gMVm8Rxjw3FekTy5GsP60MaulodaXvbEVCy5fSRrVlpWZ1t7s8PnkU/lyS7yf8b4m8/SafZb
vrONd2166V7iOX+l04kA2Zpjz0+9fawNaCM8P7SsgSV09pQsxnwwAi18Wbd5AsfF9El1KQ/mclPJ
X3jzHiEBJmdJxp+AYxrm21bS0OlV/KOrK+AiAYHpyFhQTCJ5bnuTNVzfKWIj0CC7atr3fIXTVhj7
1I8+Ycn94lP5ZbXxJAvqJO2p/koT8PKrVfmkezUspLJfMKVz8mVRfxA9GROaBnv/o8LOwNVEXlAv
BxboBFRbgyIXFRGbJHxDDJVRc46ncDXJecqZxgBn4riGP0roQfhcReCz7mxUnrOrJics7PGY9YrW
YiUgS2TWyZrhyNq191V32AZwYGGeYVEVS38Kx9H8rsr02VVreYw985ErIOvwFha0NndkJMHHPN4E
XZqcO9goQZJTtZJH1plIKs1m620plpXmFNxHiBMLPPBwjmGsTW78MfblVYn5CW+lD27A57s4zfhH
3fncLt67AhV0G3CqMXhcINv1jCLZsBsreswQ77cdzbx6EsQA146nBpdvl3D6Z0Xz5RjrG4gJMnQP
czYdFnO0j5KshyQStKEOA3fOWF4C38RZiXTNXCnLc+U9LJn67QTfzqL3/kDY0lxpUpDBvN7kFTTh
Ze3AgdgKpFpATbmMv3NGHBt5pB1UCb7C7FECEcgyqGQ4mUwS2RYzEy1+vNsJS7cwhmq6662CBlo2
V/UiHypLg/4MQMk1IkzkGs2mHgDZ9sep8/t90VpyM9L/FcCQsbJ/Sg9fYVGw5ynoB0C8KSiH5orW
dXgKzbY/N14XYWstb1qnmuhy6n/nYby0lTIPVQDUQLivztzGoVN7zzz7WkgW7o7ayDNLk/xEkkUp
Q1FWKln8FNELSFWbc3UiPO6x/+2srT8CGY/LSp3d0nSJPyb5NsiA8/Nd2BloDOCHsVO3i3kya6o7
qlWhJkd8p/rWO3s50IFcoGZLSMBCRW9pRpKG4on7vMQ7PtDA469HLpo/NiSMY+OTYk/xeabsTTw3
A/fYIXMUifwRvp8eli4RR9NvoFOyxCliDpaE+7Dhs6Yzp3NuY4vq3M/EGiEeCPGdxN1zZDDHZkby
J2/IdmbZgrmKao0kKL+yejQODmdl0Mv+w0bGi50YTKLo8EXVvrUD5M66gWo0c3F2VZMzLsevLmtd
qP0pdxpuKE3PS0EfgZ+1xTnz0Mz9CtSgj408q7x/0M8H4l/mQ29P5bau4JQ7OIvzXn2TWD2QNSaA
WTlQ8VCi0RrpIAamUfCfDGkETAqldRugGLUODx2pKzLZJlHbocpxtGH7aSPWyipi42py7hbxMEMr
WZddlfQ3icfJq4zUBRKrqTXpXkz1shWmvCPQF2GaNltcwQAnLdXu3QKHEzBFA2DBIMO5K9/zuvpq
DPuVX4SHWMLDqeYW5I9l7bGNOxsyac9dFy0ouWAkPKememvJ9+k05+eRgYhBjNrvDdhZOIW4l8La
B2psZhQvUv6On1MS9ZDd0UY4IeOL6Ymg7WYEB7Kzi0iGYDZ1i6a87WwWr1nA9y+wi0uqxBr2i0mG
PFr/JBV5Qa+TIU0CdDYpvu0V3Hsi8yjIq2n98Xq9K8GuS09ZeVcOOkxJqfaW6yuxOM59UMLrLl1l
cyxjdQ9S4iVGGglRrsES3ZLswxRW2S1glBjeLn9fbZF726VOAiBVeLDsGakaCzhAFkx4olxfqhEV
vm4fUvbP7F6odX6aodlsanBYZCnwpyW+uhiNPVH8J2I0VY275xQVLgCW1GpuBotHOmmGPxTJHmxe
uJCGAWuXMFzg2qH1wy78+ugNrO1y62hU+chfQP/R0wYbOXGLcSmgQg2PeeDi29E/94r2QhAw5t4e
0+poTsa9X5I6sE35lErvQF+ncwUoj8M3N3bdnPY7SX95Y1vwZl1mFpPX25rRdKdKfXI9e3QKaDfR
AsqtLK1lH/jRs0e0c0PD6k/aVJ9BoQvlsa1S7zvktLiv15LV00FlVarJRHJbO+QIy9g7RJSNW6M7
HFGjrYdMeru5UTdTTIQizdh7xbivJ7e/8Hf1QUj73k1HaruhdvBmlzrKg/GmpjyEaoY1hKfJQt8t
n822oZfMZ62+1mQvTUb8hHvJvslhn9XTcG+1zqn1mdmDgpUwmOtA/5XiSCPIDLwU8ZixMuLiTpmw
u+lFtW5ig+s8jM6JBRYhW8Ebptw/sS5iFSo5Ebz6oGQmPnRg0875yZLjUe+JvTndZUs/fwl/eU7n
yg2jtCxCrG2ao3OwyQGHZA52sg+Qi8n1t7x4WwI1IOrXJNlT3GiS1PDbcR/M/ke95ncJYQTmRCJX
8SB3sXHHLjHFH8iwoiCan2Uy3bk0DjMQcqngJAFgQ2csIboby6NSVDVMFROvcbu0bJ2co+qp4llJ
RMU17oNVkvCNRo9BccQmS1ofHK7Mr70pP0abixsDmrcVWfMU9eKOQgs35HfnbfOsD7MY16jyE4qL
9nHp4DdybToIUQ1tjCR6lrI3WGrxGP5gv30i/AspDmNxO+uML4kxI9Kbqny6w+U3bVcJqrwxISVF
XagCHLeL9AvmBIfP6xDjEpcPlNCUZLDWIixAI2q/3sgZkVxYQYPdzFBIke3jDjDSEKt8P6cVq8y4
eBP+8I/p6nWMN5FlWIdp49HM+QxfAhr5JGlW5wIyOn0acr0JFdPFEVzwyY0KHI569qqUf9cF1LHl
qfMYJ9m1jJuTM0xvtctOLBp7AmlYSWaZ+Hzc5/qSU+VafyH4ohQbBE6y/jHA3LGJ0oknzefYiPjS
NzBzocHaB1txkDGjggfpHSwP6fhttumjsBwSfIrFQ4AmM3fNeVYcI91sLLvEHW6WNI1OAT5r/NEQ
WMissJETw/qdG4BpAvEUCRaadiPv3QDqYs2iIzOZFeSc7GI5uYeqtB5WXFdA0w0moeroDKjHOTaW
JD6oCqxSNU3wHxIMEqDjwJtMx3RonX2qKDXkrJ5t6R9aQfF8jaUT3lgFgztvbP7Ur1bRBEhNfE1i
BavdaF6KYi5PheR/9es12ScOqgNAnXAgh2h2Pcf/CrbJ9BgbVqu/WG0bLiNbQYeNEXne+RrExWNc
0n67XhojegkSmBqrN225KfphhZWLPxTPVJJN2LA7YwPKVR2LMrgqq8eOamXpNs5kG2rDmu9Dsl95
N6lwH3eZ/DGoR9gGFGlOpHz3VJU9J9R6HRmHXuuK6gHagNh/e7qRtoxCIp3L1lvZDHTLtGOTCXph
auXO8PMvNwfa21jrtx/H7ZbNzHMh+DIm08j1B9LBVliCmQ1uDJetMgvJQnbtPREQMCG++8t15MrU
5u+dgnul8b/ZO5PlyLUsu/6KrMbCE3DRl6km3vd09gxOYGzR97joxvo1/ZfWZaSys1JVpmmigczy
MckIRgRJdwfOPXvvtRuePAz4Mpqt1Vzbb07ocI3nbLCo7btogDo9pRiBTcTfuChopqlT+uA9VfM1
8+uagcA07NCxvyKzeU4iewum4m40vddKBPpytK6sY7BRw2HLefrKILLZJ4745wNup43Xo4jUq8IQ
Oxh53VL59ovEW4YxSMKswByRzzPPeuTjMe+vZirqq0ZMwrSiZp+zvXLyVm6zsL8YGNSwbKLrDUOw
9+zqY/QUm4nbSRK5LXlJkayy/qZMZnhs6XjhTqmtdIaKRY3Xca9b4VMWoZD8f+3gH9cOHJ02wP8s
dv3W5PH//B9tWmrnt5n96L+fvuYv+pOGIP7wWP15PvbC3yLCX2kImKsMrs62Y/oOPbZ/0RCsPyzL
xZAlbE6CPyDaPzNqzT8MCznAE7ibLIf78D+nI/xUDf4WHPaf//Yv/BP88z+kXM+0TMvWVTr74+0u
JvmA7vBfs2QWog2zeBXh6FxoHtSGDvM0HliyAiJxz0a60QvQn84MNDG+sSWvf00I5Db3YvoM5klc
DHu1RcOYRZHp8FVp/S/8Tlu02+exCs8xp5b1VOKwzqw3vZ59uj3QsYuQbGaWvWYaJ2JZvXUAtq9J
5YGdwi/JvfvchwT9ejqR3mzMTInN4EQn+UJh+1YY9GBjlHZpnIUfb/qsmzH6s9sbyVFFafMUGcB7
KMrNOLvxQuoQp6eRao0ovYzYVIK6eQ26U5h0lzwwXgf29OzuHMEyPRwObACxU2jCW1TokniMepju
BMZ6QIltpJVbZRFJHJRVyi12TEOgK7IkxDKkfZdHDjVvdl1fAG5fBWi7qcSsj2+KH3HBDafGqhRH
z5+tHQLzm6bXuuiWfg0hP5SkwWqV0EsgvRG2Sm/Yda91fcwPP1YAn06TldUXAzkn9hEmJjOfuOuG
Bqmnlvrt/aghLqS5d5EoEksuE3JRuzAJLSf7Tjiz4UV/sSfrlCAor/0Qx1fZpg9S4wuLQvM1nmwK
y/aj7j8yZcE2I0llVgx7Q5nxM3ebakF6sjg16LaL3gosaBzmo0gz9zhyOvR1VbHdn+uCaPHE+oGZ
yVjWqdqvhTqA1H435LiJjG4Jku/Vbojx0PtePMEnCNZa+ZBrhH9KhptDYkyvAQf1LQqsxnekv2ms
MYTw2SMHeXCs6ohpAzehjOqFOQ4B+dNh3AStHhCc41qru+NdSkidM705gpfv2ktaftJ1+J4O2otI
qZkohqehCR78Su6NYSDGo73ykluMGOe11CMPjFWKp5KG3cY/llWfrXUoclBk/VdLy84dnPsIesw6
ZkBcDOGZFCZ4M6DQaPZc9AlatQZLC4AuJM5xAablKSkm6t7nfhdI6nATuK1Bw0Dh5AMKjkFsIxv6
W1ewqgqNXxHxB+LBqQGUDMU4lnp2cfOhXTFD0FfQxyGRSZoTFlbVQesbgw/XRkkphAHfZM6e6yDW
djSx6MZ45YYDe7FdSxwL8PJM/4KdGQ5va5nUHXBAKYfxzD7OoUiALfBU659N1tNviYiChzQ5zVRV
shBsrnQMOReBRtI586troP55BIZh5WABtme5YfhIthpEqEo408rrPjInjS+tCQ4H35UGeMrMthC9
AJw14S6Lm/cgkOKmZx2qz6TTXaMbGIsQ09zhtrSKjSSvtHHC8dW0emNl4rEl1JkwvtTjSnqMjXNU
vJVuv2tYdW9yXlYQJY/JEARr1MxuEdukKk2/lJs23uNSxxlW0bAGkOiXU+b51ZjZOBlhfUMpydrP
wuEpLv1bi5f5NUOGGKK+YXq0l3k/dS9JUYcHMTYk/CO2jA4kCiwfycrSLkPWHomq2xfaVAEU5N6x
0Hhw4oBz1BnjhAfPNN1SQGxtwL5BuqWyhBEleShDrG/wifVFYffE08oRRRWy8FySfDCtJ5tVKotj
s15Ykf2hM0yyvowf7ULlARywqg2btbqPKGaMOMfKhtOI5r+hSZ3xB8PhCgwQVLllPM10NbK6tQ6Y
294rK403bebcsjNhK0rFpkT0ih9xdgx3BGpA+3bZ3dSknOLcvdskj2Hk3iSpd1ubjPUdB4zA57DK
17LzxnVAd+ExmV3IhdwrJssMOePCo/TBSG36Dkq/4sk4Ng+aw2I5rrF9chDiEGPuCo01hejK5ZRX
nNkM5mIv6+5yXlOQxFiz0FBIAUqJDiCVfNOPizbXT6mOlGiAQNwJs/0QUWlucg5YiYdXemyiPUQE
uaxzrTnpifnugFHfFsLDylwBEyhj2ewyImQPqSueRWNZ60rm7bGaixugwKY75hxPGEQnFHhmvf65
A+e36FhV752Gsp+0TtMNr0TgwzlcD4OeSRw3ecdqgEVu1rzSeZOtsyk6QSADMYIPq6l5QvhRluC/
svptmzfNcSYuEbSGd2Lc/A4K7ZtaHmy+LcVICU/OqRE7is1jHPMu0haQyRWku2wHoFNjy22tGWXn
1TiG36LmZDZq1aamNpFDgndoAnGrKjnHqpk2btpR/J7O6NSss1ZGibXKGpFjCijW1Mn5LEdwsdBf
R2S8acK9EN27aTnHoLL9rYj1cKMnqMj+mD9indeWM2YqGWTNNtNmMKXxY1EkrzH7odUAlZVYqbfV
yb2BD08vLg73FXiad7BxSIyZVSB6A6VT5yVE7A50WMgW2AXI3Iw1ltWeop4vVzMlCdLyhdtaxnE2
ID4cnEJhPIpo3LcuXAQSKRSdWC+D1lTbGT/1ws31x7rXWCE1KVJCyG41tGzSS1F/pSrYPLlOtgIN
AtUKCVgW+ZON9taxFFoVLqmaOQSAvyAiFR/NmEALHLkgPv58bNW6tcHnQMtGOh/Y+82HNNMAjv28
+/OLP28y2+UOJgak0593f36xq9nFtMwifu37B09qA/s99S4eCertqaaADcO9b5mxYs27clC6a6Ef
pHozusH8+83Pr/3lw5/f/btf+/ndrhv++o9VxRwdvObADkq3CHt2IOJxQ+FPa5OEEzo0HNfsrr4B
V6CPh5jL98irXKspUv79rp5jzSd42XR7rw6gToQVqWlZHn//hnExe10ehJcBBOb8h/FUl9Ph95te
hR2HXluGbA8POCvcw8971Z/f+/1hbLNLgE6hJagYESb/329M00hVcIYnvCp6tQOKXg2SYW2bgI7J
OYVN3VEwO/x+w5amO5rqzd/9WlBrGUJQv67cxD0OaCHHn/fsXrhHkVJhhoS3wknJ1aYrIE2no11u
GyzKA17ebsGauaOWGI2TXgesn6JKdiY/tUjanKJB3CHAmrF9DBTtW0vMv/k4GsP5GD3/5RN+/tTP
p8pC0PRiOMV61kftFEv3T2+Ay8VrSq57clhyH00kCrlXsu3FLp/U9H6B+H7PsfMuME03C3NJ5gv6
n8vtTWNMwXrDlir3Vll+rxEEXxUaH0AxXvetiQNkvpkbi23YMEnizNUxHWzSzATm2ftem2Fuj109
d5y72e/GnjTZtIDnRvfZhDwQN3DU5p1zjwkKxJ6pbYK5w2+XzGvwrLYqLugIqxZ7PSmqtd3xjKhz
l20P5aFx65n7kAUDISi51+a9luJq8TLIE02lm/smoQmCXRmwtSZc6Xay0yZ84HCfKYazqR+fx3hX
14zmM+r+JKxN4ToeW8z42+e/LOsBtgZI5nhQn2kUvkNb6269uP/Kg0jAkWmUXfhGhhD0ExullpMG
G8ny0RjYs7PwiImGEnTtA0wi9VCtkDeRaOpp79AVOErrPojNLwxixTbUafCcVZenZdLq6al+Tz0B
MCSo/PRN67YrPoaRJtCmTr881Q1K9yJZY++ZnTBcZVpZh76BjkDVGdMcOsGYOPGK+X7b1iqulJE5
wGF/wRUcHfwS8INhnyPAfwWlpVnE0x/Y26krqRboJis8grIZFraPJT+j9lSvtLOvelCFakQlQz1l
QDl19yOf0+hkt9Y7wfKVgN1qVB1VGKuMgtXQq1adalztFN+6Uy2sGXWspeplNSloTXAr96qxlQA6
Q4lfRGw+SNI4lWvus9Y7tGbxgK2OLmmqX6mAbWCGq0bYWnXDhpTEVsZAhI0JYLSGdzFa0MWzLSlg
Up6qYZZeI7RVDhB4TY19Z1F3VKc00loD3bQk1d4HT77bLZ7dkPpat69uKtVnaxvsFXN9Yn1PiXod
jJLnbrUpJ/uC4xxT3Ex80KAiN4n99ziXpKroiVn0aLLOqIQl+8DDcHZJYhBiI7li4DPR36g6wPk0
JrtkopVDmrNqSEK/IzuGLBcMx5LBlbSn2CVxzFWaY6M/0kGVgS8QtP96er+rtcQn2Ko9hlZgLEq9
o4DS7Ve1RUA7AMG9rWb6gnOOqQrkvOALxI81NU9FSa1jPmO40xllTeeYG2yr8+YssljupQSsqtm0
s/X8ypR/wrJeRAmLcY/GUq1rbk3k1DaDOyOrIxeYagGr4BdJj8eqNwnLx2/cIP1rrrqUU816rrvx
OCQaFQYIoVL1LsPuoITZoow5oEqRHC6ZMtlf6N4ZFoVqbiZT9RyxsWacp2tTtTtzVJSq7VmwJucB
oAEa2ZXuCjqhTTEdM9nPd05MqacPn3kzqA5pOGbnELOEPTC10CwXeda1QPfVouqRse2mE/JBzv1t
TX/MwghUTTVpui4WBICz6Rf5ZXdB0YaTpM0l49/pBjK7NG6Xy7ET9nVysk/p7YtmukMr6zWHM3ci
iXRS+kCBdkaRtjbglSzKTzpa9s5EW7FL47agervszCuExS+9No9MK9cpTR8qqrorKrsD6X/h/+F1
3Tz04sFkV3yeaSAk3mEfc6TJEzLxd5hra77LbT+95XXxWNtAP2LVFy69rkLYlMx1JDGxmWY7zS4e
gbo3oGbx9KAgspoHeJVY0SdtL/MBXB4EVcYkT8Mr5sNoOST2xpApCup0H3vdgUvLZ2tROpnglaTd
a34cneLLlv5p6uIXmA44e/jb0I72UZ6D5pgew5pQKrIAPWAV9roo/IUh45h+RJq+9ZW3bsptrIHt
fN8bEGTykx4Wt7Y2PWu5ewea6sELP7xQEOMN8alAjZj11t06jXtO8pluiniTgeA8mIZ7pAH7grX1
K9bsq2PupJXcc246e1g2iCRc0jC69Do7dF2PzeUEqL9H0FOHbl1/MPJ2nXjFeeLShTJlbjwhP5IB
qaDxo2/N62n41jYZleqATfv5tYiIqzXjKm38X2FZ79mGXHIx7z1HPlFd8su26cfxcEb5Fo7FMu/W
VYMfpvAwzA7k2SmK9GOYXomKDqvSFu9l0lpOkWJnG0fdMx+SluNXVRbPjl2eE6H/QjXmIt4dwePd
WNxyhHTeoNA/F7ngPm6d/NFGLCPSTD7oBLd8X95bSXBf+Vh2cYY5IB6SneNjbpe0TI9Foy8qrvCK
YxPXVXgkZAsKuMVB6MPVIJreFlsPKgBuLnIEzb6DQbNuIcCQY7VfRm/u1oAB8sXsEhlouaz34ByW
IEfOdaWffdM3ttxZNYT1Qe6a2JrXvlMdtIndD26wem313neZY2STp65q7q3MJlNBDMT1hGKG0ihR
E/6jbsGD/a69OIZ7ShvRIiWFq8bZuX0WrizUzgqkzqLkR203LSt5n1U/1ZXwGOvhMOOvIuBfb6HN
4VjhKHRpBQcekumklIeUSLoRR+dOXe4z7D+rnw81fePW5WtlmMfIQB3BC0nypfiUMA9gJTz7ExKG
DG6dCnbLnF39xn/sB+leXUdDGHJX5Ih7zG/dd5B13p2j0ds+l48h2DvEEreCONxh7SEGVKyygvwi
iYhLgXlqkRrD+5z716Qjy8ZdfWlp2DNssCWIbPFAMw1Xr9dgts0dflgye4mJGqvdUWHBHQC/btrq
L3PL6tSPPDIFwls1rXMPzo4Rmmyr1M2nWvOgpvVg+cOev3jyublj01wYOlA3kubjqsz8G80dX6Ax
Igq4OB2TOn732ODSiUAFro6JoR7G76RLnkOfmbxj/zPV50jDRJU35Sf9PNVyBDUVhkct6NNjaUOp
5CLTrFNLfqQdXbklvsdm1uhY1Wy5TfAgJzrVtP+86vBQ5vzvv/+3j/FfP8oKAl0YdT+G+L98dI4/
MG6W391/+Fnbr/Lyln+1f/9Jf/M347VXH4df5eqte/ubD8AIxN10K7+4FXxh1fj9VfzpM//R3/wv
/4zowMb9PxEdTvJd/h+EBv7wnzCvDmEFW+cyaLpUNLqqZO9PYQXrD8yLjguPTxgIB/pfleGhJghL
Nz2SBOKnQu/PYQXb+MOkdNLnt6DAgix2/imhAWXj7wIL3GxNrqPqL8R1hebwt0JDhXPHKCzEbmmk
t+DfMRSNClzGMCw6sDYdG3PKcqQ4mILWJMlmdW23kH9YQ6Q7S05P45zjr/JqlnigWnfj5L2afUxN
fMXfmhS4OQVL/Exq1pG6GW1V9CGbVYwrWHzSRW1SbWFyCuY6y77djVmGqziSm/UHJwPYPUouUTBo
CRwBDtL5V9Er3WsTjnelSSLLiZx3Q7OZM3DsIg6ofOHTlMBgY8ppdEYlhmGyBE5yMyfXPoeVwC05
WMw1mMMoEBKLe/tcduVHMAqC8ePVlsV57mGteLa5d5E6h54Xu/GBrsuaRSXnROHR9jf5T76RbnNR
bmeLkGZDMQwOWF7OwY0h+41lF0wpyZOVc8LW6fwpCKjtgqiEnwn12YGxZ51JOvX4m6c3J30JM77D
VB85NmE/W5Rc5UB7PtcgJ5ZxQWsJttAVKTAyiXFnbAF37KYIupgmHO7zoLIG2T2ldStuMURem6yW
9xWQz4UwwIFn88voDncFO4Rb6kmq28k2rhFUttDmZhkTifPDM8ZpDg6Mnbu80Lj1NbbBNCm2ms4x
Iq7Yldpc9+sueGvzYsQaHPonLaKPNZnhXQxAqkeZsFdPBmMl9HLNGvg+SXh+sB3tFMk956KJwasO
9W0MKRezkt6ubEKolPCNX8LFpeo1vb+mT5RTvaqj4nzAdEudVsM9HoIu5XWq7ibyHvPys8PNstRC
O1vCux0OQWTQej68Yr79lFU1rWeMTZte8WhgFx0Ti3Mlu6J3WEs3fsGBPTQJjFTByYbT0pcV+F4s
fTzJKX0Z8itnPSOr/RUTDKRAZmouhFDRI/LFMbfXRBPNxpwmROYJwH6rrELu8OnWYm8T3eCaz5mq
SjHBl7S/5w9zblbbEj4b6LBZB8qiW6zeh4y1z2hRi5T3TFRULFqsI3me7VmxslQR5Qlw+4qc67b2
xkccDxB5B+JxHN9vOJNgVWQV7MkMYAlfQUV/UeiFGLzjVD+klftspSZrwicq43daOe8xtp77ir2u
HidK5+7uGk9yDHahexaNOGkN42nlF7dkeG6jRRvWH45pXcAsLLgcfU8RjuR08JddCk8qLPEq4PYm
DGOuZ7oTNkGqopv4m7C9UrCWuElzKLybxDOcozPq4LjQAevxlzB5VoDureh6zZ1lUFb6Poq698Rh
/1mr/ZPZVWKLCbcrzfsxJNsb6f4hLoJsU1uef+nj6hQ3M7DlDi2PtSmFtfb43Obxjtdg6ZT7PEY1
0usnFw7giKMmZDNGOqhad9JklUw2QZs56vOqwM5IPpa9Kd55B1a/3FkZ/UhpON2UvZS/hB8sDWwP
dkFM9LXwgnyf9FB61dplaosVEV72qWBOCYcQ0igvniYeDEQ2CIjZ+xTEn3EXXTueZB60p1VhaiqA
WgvwlXyFKoodkApwvPmxIqNtjO2XayBgDV73WKsYt0meeybXnefto8Qg2g67sAM42rFEUDFwYtUN
jw7R8JqMuE4eAJ8bVySD/HivHUefleOqdvF85XQY8nrdzWTOHRU+d1QMvSSPHlYE06n6uY42UfWW
zDrtGiP0BlxSBnl2j1x7Qb5dFYR49L3bdCpkENoi/1VP2nAfWd6wd8pYLNvOalWj8q0x4J/yVJB+
wDwUq2i9poJRkFGmrSR3H4ZWtMkGkvgqkk/N3zW3uAoR7F7xCrvJ7fmM//9gjc62GGkECrkXFQWH
8Xz293M79GsfBkCpYABl1QLgW4YSBTiecx7t3HxMewACk0IJiPgTOQtAwfDkQRrQFHLArq33sYzu
LGyLZRuS+aexjtAZWOFf1sj1bAJs6+oPpdOCtynj56hH15yK79KJb6ucxVcNACHj/wNFRPBSNjY/
VixFS9AE4tGkCAp2In/JbDwIzT17irHgKdgC0IVudvft3H5MisaQC/vW7cdj2xHzHsRw7SPtNlFZ
stjIQXeApoqGYT8CeTCBPaDIcuAH/+AqDoQNEGJUZIgcgU2RIoRiRsi4uRYjVbLcGrC7/0Aqp5tJ
kSb8aqSmCPZEg5HIUTSKWXEpwjq42IpUwaZsm/f8lgnCggvHwJBNxvxkNuVN7nMF8yru3ZVu4fi7
78Phkdzlo6boGIlj/RrAZRChYcsMQCNQIA1F1CBcUywjvltIGy6BvFWIF4s79DNgNhMmGVyOBkBH
iJzKfdT4QNZrFtJREJjQ/jbd+YZ/ZD2D+cCMiev+rQ7MU4XA3EpEiQYmF3cMpH595ych5wRFDpkU
Q6QDJpJ7bbXVJVodHCAM1ow3rdPbux4r6DpVPJIJMIkGoKQeUZYTxSwxFb0kUxwTWxFNAsU2CfX2
5NHI1ESYQiuLiFEPCMUAiNIpMoojBki1sFIk0BTk6XffwLo0N+ObOGQZuCVHUVZwWL+IbnoyMXx2
uU4BpSiXhV4eEvIrAaAWLmt3ltOCslUMF9Rf+Dv6vu+S82QcfOfka9sU7Esb9Q9BMFw3hQ0RplNs
mAxIDDSeTa+oMZ7ixxSKJNNgaWUp2irCDKQCdxlE2OrdaYN7LX2yBTyaVpFphGLUFNI/EHy4Q027
hAnPH2ccr67C2ii8jeLcsP2jtIa8edg4T55i4WAEPo4z/S9aeM/MR4lj0h0Up8BJoA2B0+EBgtWl
CDs+qJ0ohJQ0N8Wb99UoEk9FxVgNE0xO3XsAqidWzJ6iJqVhZr/0wr6aiuozgfdxFecnh+o9NaiK
OYwPfzQ+Hb8oNwQIwlPD8Fi3pXfIBNIWHmQCQAXLchNf+MZVkabuHbbLkSZngn2KQOSBIhIgiXDW
A5RRlCLCYOa2bgLgO1X3S/Pk7o5U4DUDblQqylEF7qhW3KMCAFIMCCkGiFSNV2BUDLQWXjOqrW/K
wn6zPI78ITAlI2geZ9O5uq170yHELhzJk38FdfzZTgnSygqbt6b4TA6gplQRm2SuX6ISZ34cUu9W
5Agj5W0aVQ+Joj2VhkpSwn+S2kigfQSbrhtnAMSvnmJF2YoaVY7GjaG9V7Z7mzlQpYaYfoZuflLJ
IKG4U7ECUJmckmMoo0s5kYnXK6wP8sEAWqWn053JIEmTWMVGtsVfSHfBDOjKG5yVIemaTEMOuaCw
MnkRbOy/G2o7N/1cPDeB3q1fcJhiYSAokzgZoHV7AvUEtG3JaRyNdDxaTXQtTP9xEDg16Di5DJ51
JMvy1MUzSTCBn9ud+GbHQMPdlO/Z01vA1wQblgCOvCjz9CLbm3xm/rJF8I4KS7PVQFuXFiPUk8Mm
/hg2Oy+E6Zj2dbkvan44wsieMBZt5WBoNzZqYDEIRJiOh6Ad6iNHsgPSE5mS7L6xiXnY9ZOknHRi
uCdNaD4nVopEMjxb6P98P3elm+9cvVLhxyUlVatBi2+dybtME7NShsEL3oUHQ7i/CXktwuW8LWd3
a91rgtm/D3kBxsatdBhOOadY3Ddl+k3Wlnty1r41xjbOp/vJtS5V9uSJt87Vb0jlsoy2o3u/UEgh
epra4G0ss3gdF7/cwPVWnVtWC8uJnhhaTJCLg8/jCqCu7ett7cjv3sLDivBWLDKzfORYRzUHICo7
pWMtS6z8FLccb2QBwU+Awm4pX22Gqd0ZRXGARGWA+kJr92Iuen70y6VYEzpKSWwCPW40xu8scW6j
Vj5qDQOqL+vLz5t8SpoLek+w9gzG74ZIRims+BzV2FBckzBZpJMt6AoHZ4NLie5UtCtZjjkRMnHX
yhkNYmClxh0NBhdxdj/qTlM6nXrXHw8at61FIQDPBhObQ3qoXzNs8zyu+9TLPqsGi3I3818Gb1RS
kyTJN119PVzabCkXjTQeXeaXlFAAoSCc2pMVcXJl+5zqWMK73tY4BiB5Tx3FPS6ic4K3ayK7ScWZ
FtyMtopEOvj2CwzVPKmvM8XIuz60b9PcNw6xbek3Lofds8tEQfbVuBlq3OE8/PdB4+l7UUFfAuua
tFhlE759ovzVAjQH9tcM04J0/Hw7ZvE5G4Mz8lwyV88OFQSIu6wwTZ77KfVZQR+TJmRL1ocxgwvn
/8UYP8A+WY8Uu81zS8sxc9OyTrrnfhfq4gP30zkq6W8wQeIjii1kCK+UXLlPUeKCqMy8cUV8FOWN
4zxaYECWrt8fZ+nZ/Lj1GyKXNE0Xr33nn/CNvIFgYx7RzM8cgwIuZDJmEengDuuJmdir2BebQfNu
ClfMu5YYGBcoeIWNw1OgMh+JLFCYOH8lGthbIeMXEUxkHYkyrNrG2zsVgL/Segq5EnMHyzHjRuTn
SN9qbgfwe/CprCkVGWaKVjhjbM5TD61lPDta3G60bmAHbXhrRwcBlvh+u+zqkFYyFCoWsli/AVwW
HqIlmsI79urnWiYrCRSCKutgIjBClRWt93e9dC9535xq4DRLS/XAZ72/z01t2nkPSUxfXspqn1g1
8qpt3ZRZVW1Ravi5tNY+zwhzBhMPa9KX7wz0TDfVrveHYmXXDJk+mYdJxxZEVqYgnrvsev9tDDyG
/ESQJayZwCJUuCbfDR4Pe9dzc+0QED2L7WY7fWBPYVXd5HeUfIN1mUgh0nHsrfk5XBorqVcISnJr
te67W1r2UR8/Z8/edtV06EyBuS9GjNKhVKRlZZ91aZ9QFY6Q4n51rAVWep1MB2/ibjmW2l4Kcjn6
0HxpAQz8iYeNOFe56aLb2cY1FKfcObhZ9KvMr40V/Pf70U3nrQaPc0rkVVde/MzIX6JJfBuWS6km
Ae9VLnITzfCjybGWmkFBSmUGCSH9+tnDXLfyO4M+8Cwfj3DK6S7ndJU8t4Ru1l2CK79gq/TpT1c2
xB+lyHbSJXZcGCTNtRyqNrzHZt0kHMwBH2tLw603umjAYnkVYLhifIqQFrGEUj/mpK/CJS5uJb98
Vw9RQ8lqWbI++1SqxRrmKL+QOCBa7aFKaZTskuxF2vIpKsMVDbAZgG1x3xJhWIBRJpqsl1n3QjfO
l5EP2akrWCmJiB9gSIeC1VPHbFfAB2tTHifPW3FJym0rgPuTNeuOqm+7T+K1aSD/usUtxS10TnqV
IlkQ/A6VWqE7hMNr+tAzTXnU48PUJXcMq0FTfoeuFmxByBJCxutJIf0Xp7+XeKKG3IuqemVN+S6S
uDQrH7vA5IXfFpGQZZ/qlNxqBvE9tRocxjfD1R6LAeJaWfQ6Jyx5cETE6QA91h8senxHjFFl+Wm1
L5aD/3Oy6/fax4YZTPj8NKN5nQJcZ0brrB3J2ZAo0LKiM4P7h27tlBMoyNiQCQ95w9lT7V1A89Gi
NQf2zWj0Fzoq9tSllg+aEgikLh/Ton2haRtSOROTdM07jH7B6tYukjcWYdTehBkjLm05UDtewiiA
GibdL0B15pa1G54udEt9KDusXMadEX+kofMAtWVr9fPTROaOVp/cPEvB7s1gnViTvXEVsgw2JeTf
6FFLQbyMXUKPcPlmkxchcdGgo3tAq5nvODuwvBqxEgbNbcImludTvSWGhNrpETDxISQs2oJURmLo
G8wWHtku9XXF1h7byIQJo4rWY2Q+WUgUC2XXS52PJuVoSGIZh2bFzXjRjYhATUbgwmrrp8SayjXZ
+W1ZhNSUjKsmDUDjcmWIzbbeps02NlFVqNvgOWdmm8wiFWU68cFwp3RXifzsGTjrwI3WK5Bp98no
HoF6X3qCbKoJEgNS758S3YWEOen0FEyPVY2K0UQZ6N2Bf9Bz5pOvT8kKOR8zZ9B8WHxywQxj9Pg5
avc1NWGIuQWuj9rFAlDu44ovDZ/By9h3D5NOtU/XOTuaSOt1KN0tYMGtk5dMG4hAecWyrMivqeOe
aQxdFtHtoCdX6dHASRhXcdqAg+RV+Km6RRbSrfatp5/qkTxO4WQskzgT14G7C4w7u8Gx2gf1Fmrx
sk1Y9nEypIEnMH/987LKP6aZ/N+IL/9P6iq6cAhJ/CO6yte/05/3v//0nxIcFokLG0ETCUTXbU+R
mH4LK8L4g8IOw/YNtA1bEN//S4JD/CHYU5ku9Y6CCZM8CCexLvq3f7H1PwSZJp9Uh2fYlkCn+Tvw
038EgjKFQNcBwKKIUb8DHHRTetBaPDxwAqVGZVj+OsCRDiNBEZq8V3rYQGMh+QBuL2PQNZ4HUuQr
jTy/oEaBE3tT74Z1rYxUQcgxLBJ9txocy4IXlF3o7roEVhjdBBhSKYa/NB3UYXhOysySk2dw0Mo9
HPS1ZH1pKec98OjR1JaN7YcksMuTyTVg5WRTAZeeOhD4EPcTpQk7bCcEsrhWr+NkXrY1ZZd+5twz
q6XbBOfDVq+ty1DBPcAvugjoCVoR86Jn3Yvsgz2Z1lJ2qDFWNezGgA2gHHO8/0k1rfQm7k9BEj45
6rLWnbzGRVEtnG4z9wNQP9IdDZ+8iCqvJztm1mu+O9DJNSgnz0g2ifvpz+IeW5HDIiHnVtV3jCBm
t2n94eSTmD/3GAcQgzY41R7SxH9rpHcReHe1xrxmXbsyO/qpDAExYme1By/ocb8qTwCjJZsrIcpN
bx/tbJc0p8Lce1ROjUTGRDOye2Iei1chzXRBC7SFwQ5bQz7Dm3ybqzXpSEfetPjiSHNzccHeRK04
PoYbKztkEbH/D0q9TOPL9CnG2TZVx4xB5Le993D7wQjhSXvTtIJv8iYP95wdfF3baum3k1wQdxkq
SZD60RrLa1CJlXSuvXEgjQH+M9rTC1SFxab37oPhf7F3HjuuI12XfSI26M1UEilvMpVOd0KkZdD7
oHn6XvzQQP9oNND45z2qQVXh3lRSjBP77L027O6CBHWE/18zPycoeyMXQWlYuK6x0RfhbiI+knvH
rKPYqaNeFG+hlQeDmwY9QeJI6QIN6ygWAzgPVL4+piwNaCFUJYfIfGQyRwrHF1dGx7R+1r27MzRw
uHj3ezPYoX8VucmQGnGtPbQwgW9tlb7YZCTrlrbs/GCQNezlo5XNs0iuIyuUNtzZWR6M/LUINLH+
U5iWuIzk/sx1lMjIre/VwF4aiwZxcgbDL9uDNj/DElkNju6bino0VTqiyhdTIzNoed6Nb+Rif2T7
f7Emz2/rhwfZQKVCOaFh1rO2s4Ka1XAZkpCwFZwA2onW3h2JCB0kzcLJxNFgfUgcgGO7dfMiaFBT
Z087yuKwxwE4ujuCHLcYZrLGd6jw5k0TngUWoXy+hjpzuwU3zdmjBeMF53nFIocbEAl6xIXHQY7F
b++qTwy60DPoJZc6HoxvkQZGz5WM31U2ElbmtMUCNI8/aUugGlKOgp4r+t8eRWaa+1XSZFBcaWih
CMk2gYGTojhG0adsAuov2InRNnBysrNESnPN8uy429R+b4mAg5UZn2bx3A+sPrmRg8QqNGsrk7eQ
BFAURoGHH4XKNFaoyxcG4DrvLSzdtOFcaxqfSykvbZMSTaHKAq6i44KBxe80ctirTnQVwFZkZW5D
0yFAn8xvPepeQVQyMSFFkBAtCT2Nles75Z777i0ecE6BzSiwo2rC9jumxbynWXCPj2PtGpfIumGi
rCgnUhSyn8+4ziTY0RIRVHiHetBOXvzQR6he9MCpxnaxxqp2gvWbYJoKU5IKxGb4seNT6EA8b55c
eJit5E8N/6WC+g8+z8oZgrhud1aD4WMuAoOwxaSE60itnmU63e3qgscJcxR6kXB2BbXmiYFrlsoD
mq1RFmEBA10t+3eX4Jkx0gMAgiUJaiK/Y0dJecGugMCwfUsLArDdRbh7MwZ8ldiHTDUOqk75SEB+
D2Gq2dT5QgxLdnH+MRUXwJv7zN2X2HJ7FjclF/Honx2p+3qwjlX42SfeWtrP0r4azUKfJgOgOa/0
LXNRrIN49PZsJsxVzFPrQpLLPmCJvJos5hiMsV1edY0yrQnGhi6uBTGrCjxuahyagjmZMrjaQetp
eQARM6gXcHexlC+680JqcG1QzeNxETPsndHj/+WSAXAabdDc991hqoqXFhMRoTsKAK3VTNq3dWKf
YPi9U0zUatSs+WusrYue7+iKBczA0w1XH34Nf1VDe6MefGeKZVmBTlE4na/Zu9QQ27FSNuN4zCFo
RPKZYkH8gt/sgHwygXyr25A1AbVSXr0bsbUWaQ7ufldpgCgSJ2gWUcbKxDUyCIy7LLkohQiJcYny
WuSPwcXQS16eaPSqjvRrPiRfZcyrXYuISEbOqUZ+HfcGLy8tuUb6vYYX44h+67SnecY9JWDiqq/V
OO0pGNnDYzjp+8ZuqPjAGugox9kOwZ/QHluwo5E0Z9TlndcCg3N7L6B+qaG2yclqzlP2popoT8Pg
U8XBzE3uhDdxg0Y4sQkgtj/R9Fqz3rCeLefFall4ENabYra+05R+sPk44j2+9mkABZMVB6JDisNB
cOqW+pOjnjSPPchEhh3e6ip2zH9wvo6OeW0EHXu8G7WIzTtKCibM6SzjchMhqCemRw0vXWUgeSzr
dbTiBW+HOd1Co2RxZufGz8jVyOn5FbdvesZBE9VHESo/kwt82luo3+5T7MxPLryBPAel6D4S9Sny
GjDEP6P90s4fTWLQbZL6AL/t8C8j65CaJm97j/cG2PdEBkZNCKHsyycZm0dt+qulFeiRsQ8bPiJr
/K7I3bgTm3PUIo6TJoAo0vPe1CEvYq7qSdI0Z5Fx5GgNbGc8g2yMJ5fFBMS2qL1mMUyQBmuiIz9c
pKXZ2nqI9yPst5meW1lcdUq1VAk03UMUNZ/jHISJuraXx32+KLSydswc8At9wlwZO903zaQAWKev
rHiAjsGEWF0s6ChG+zt671OmHiPVWEvzjxDTioV+iZOe3Nq6Hff2SNOVBOPL6ogW4cgTQWOc9Ikq
YrpOp20KrAy9AMPDl1qEftaIk2JaD01An4+ABjis75eTbAStZDyrYGNWrXmZwXgCHsLks7J0BLQs
o3PVWetFv7doYPlrXFYamGKAfgDNyHZGd6zLVyIAhwQFpVEDzWp2peBTSBvIz9Dybb7Fen1wQji+
zngqHa6MLia/9gJ63l4Wguup+gUm9FHGO5qZDvCdtqWo8OCamwSkZRUeW1qliko8hdPNEA0vWF6u
xrWycojR+r0cDpiFIczdK+XYJYcSpA/fCr5yzzFBsBGqlmy+6IZ+MQHkGDDyuspgVPzrxS6qgKyI
6UuWNPaKEGAj2bYIoAtdQuSl73H9yjnaJO+h99U7Xzg/HO8l1+FYTXRBFdoh7/eUbW6L9oTVQVM+
5lrAj+IxmUvOmnlpidwB+gwW6AesoaAwNrV2GIC3oQKuvTuI7siEsBlgbWnFgu45mTe7vZbIdfDU
1kV0CW2gTLokgHPPUrgiLTogK5YtmirKCFdxkgOlGHa5ddHYDjv9sFtWzJJtkyGTMzklKmIwaOE4
onYE8hVKQMrLg6VKJeI3ie4ah7clovc0l+TCqMyqqpcuc8+gRzESLtIR+JOjK/ogSj48AI/jrO/b
fqAeqt07cX/m24Bz5yfyGNlMbVvx5ZxJHc+8B5fknlbsy4RfCos/NQqDoV8mr2Bun0bd9OHKQrRj
85riSxoDnVGlUL3vtDegG9H7jYVlspZa0XeNWE02TN+1+MvA/+jGoa8dv2uOCZ7zvpVBVh6LQR5H
Fmj6+NLGvyqKGl+3VTgSs1Ft7CVgCBf8POuhSL+NaCWlQNkh6xm35lqxHw7ZR+HFvs1rdXKTTUcn
dz1dU9ZEk+XykxS8Ur3thIXsec7EPi5oP2NxZaLiAM1c6HjrRvaHPENyTa8JjNcxpm1lqXvk61aK
8onF9bMNetWEzZjn4SWSyfq762b4oqpzVCj9gCzIysF3GnXl8DqiEnJd/pa8+pauIppLVSPQBaw9
2e4l/3mvwT5h70iiPiLl4OlLI5VK7UtzaLNtPCwNMlv68nDrMMQVV6LAWIvJye2jXJwXSr/bX4cp
PLTkVWBsStLqUSABsY/10h5FHau21ErgiTDPy5a1ToH28QO3w9GDyuuVzU6yUBumS0UAQUAqLN0f
d4mt9OQ0oL6x1Ye+PW2bZYqqQNm9w6jZJaLfKFIP8ERv4AmuFI9IKkUGlL6FfEvZ0PtN1zMuPmae
5Wb6xhLu21W7k/onbia+GzOmDJZr9Y4llMNZraYrgIOZgmr/rlhbA5dOYrfgADIGhPMwkwhV8YgM
wSALEAjdeUyuMQ2OMU3UJREFeH0egALp8r7hrU7mh+k7PfCkFebMHmVHiGcgZxhNh6EjXJ1hRP+w
kO0x2dKLtfOya2fvYWmtB1y5OAvpI5eb/i1BomOttVa7U86IUZfHyiYLMvHRcQS7V3WqeXMeXCbp
qgt3lUn1yzW0up0+Kqy7XirrH2IahTMTvqxLpkT87M2qXqzF+dnG+iAtn5V4xNWpz77N+G0epr1j
DLsJ9g+FAWvZ9g/De4pmdQWdz+cqwzBDcMhhxUBji3NK4n2qXvAS+ka6J3CzGzNsCviTy77wMTLv
8/M0Md8582ay79I6VFW9i0Z0d/VYK/8IX66JzmvVobOZxBOE+RROaPRjdL+Z90KzFrmUZ5TKbaZ9
ivo+N1+D12+HlEFIM3wzZzkhjZ06flCRte46cmLxsRYHNbJB9ZR7VreQZdl6KcppCnW/BSGr0xto
VVDy0RAcVjvuvRvqFQcdKTRcYrIg3j5D+OETsM6Ght5X2sds/gUxsTbMaT1pn06zJysbRMq4wgE2
WGw+qK+Mx/C1K6nkdSqfheW/klkUgxkW1YA49mqe7xbvrd7FPeF8F7zGjc5dKzoygDpBwC7ONl2C
S8ZKs9J77FhgEeq9ZMsP90Ywd0U2TOOOwvoh8MQnEIEzzS60P9h5Gugabn/q64Fd4p5vSGj30HUr
KiTymYbj5MeiacxziyPmrqp+GZlkjImcFnRJjcJ3mJ1ZfwT/GiAMTYyocrq1xrCl1Wk7A0FDUuHM
qN+ltdzcIbBpeIpkdcbhvs49ebByHEDTq9PVATy0lQET1omSHXag3lubXnXAjrAiKb0S2kOIkTnt
LlKE4Gg95/Fbx7PkhCHOe6JiNCy9mOPXslYnwrAUAW1qZcAsZkProB6wXCvdX1X5E6mDFSLPCXf0
KtefQiK0WYM1hMyP0nq+Nn3M8n1yNhalcB9h/43Fgii5b1vFVkavZWnes4+5uQKaRjsA5WBKnF0J
j7N6qypJuBJuBa32g/lud+juKU2gvfsczZ9DzperdI9l056kPq1SJds0WufnkDUlwMh8SWdgzITz
rc00H1FL8RjVGYYP6pjNmW4RfCjaXY0YFHneSp8eM/14YcNLjqO20inwG1iCjF9w+y5m8jYNV9iV
k2YTfswPtVb6pBhW7KyMBGq5nT0GhDlHeNiB5ckFR0GW4J5ZGtHU/uDWtIpUNmi8boCsR2FpcohQ
14s0JkByUjoAotEbzh6oHTOHy3vDlaAfm21a03hbwEFVGg7tyB+dYs+65MXi6p0ohymRfjFCcdfm
TZEnr1ScrEpKeXqHbTlaOFDIbVHckvTFrUq/9ZDq6HiMANmlcYz3Arpg476IwgIkYrKgz4+anNca
7Ymd/WFSsOBGYjc47nnQ0pNlP80dN+AS+ZLLn9qEgYgwfbsvEEyJCT2y+r1P7FcAFt99zqrzUmgm
/ZbEYOyjUep+ApdQygMp4Tl39gLKO5U1DlC6tHv1CLSKay9gYNc3CjbWtH6TA8UZ2h3T8F7q11jD
OJ0Zr3QKYb6Ugm8lAx09JvKPPeS1TYutmMU2kfI95E+3WvtpaHIiK9Ck+24/4R6UYt5U9Q8hZr+B
j9hw95mbBBcZuMT45BTJUZjePV5e/9eE86S2RuKuEqj+qZPhnr3xilrbtW6GgcneyJFbxM09v4d5
CqQBVNKF8FbFO0giHIQ7+c2bwG6fo/6kzttYXkfvJTbvItA4cDX5w0msiGsavzkN/YpuMNfvSfbk
JrcJ1Fx3y0v9WOP8fq46Yi37jiz7q2buU3nWw12qbBN21h5EYWxcLvqH/Vln83eaw85UmOyEGbQ6
8eQOHoC0uBMRcZ16CvmKfKtU9LhPvxCeD3ZcE/ltg6lP3sF7UEVYbLoB/wbsl8G9dQgcuX2f8/6o
DPk2qoOB93s3J+cCVmVfTc8xLT11m3x6C3KvZjmMkcPM9Y1DW4oEMVhpl5nuLpWyOKCCwTgUfqJz
/slqnzJszE19ILrm15yw+oJpB1neuHcgxk4EWdCMDrGpsJaPcDCP26xuN/bY7uhb2RvhQ5n/bNot
F9Q59qB1q4uPHAff3Dqbso4+Mekiua5SQEB4U1HcsLWT5s1HwmDObXSVz8i5k/V+NvUnszuZA3hs
aDcttJXa1lFz37EWMhFQLQNexNCfnV7ZpNO0tZwvXdv1qPUdbbxt+KtOH0zzfp4470ZZryPtHynE
Vdt/6oM88y4wZyJOMze39NIlV/zgCDti5fDgzeBnHcpgnBZGkcM1thr+VemnHVOpC6FOW5iwXreJ
sm7rfHW64BIs+WEfkh6xArB2muv8Vp5i97XUXDxOK+nLmV7LEmDlxHdXP8b/aPK5xvRtEt5Osu5S
5l+l9SiwDcFx/1UgPhZ5eKODFPPWl6UcPOj6Qn8TjnruynDb8Wwr+i91d2LW3pm+SV+1a7CvP06f
AWGtdwmmfQV/jhhHNoSc6ma30QTjhLJVOdBdFtiJsN8K5zXK/wpTrJvwStHuB8VC10TDxsspiVPX
HyCKirzlbv5cArIJaXyd233D+k/LqZHLFF+Fvj+b327VXtzBo1lWvJQWhgXT23uGs1N7HJyvOEOR
DtBSmO0G793O/6yCz+Dgxm6QoAG3WUBGc21xutbIaiZ1rTx4mII2MbM2JkgfEs2LFxi8AXhF8mvh
OjeQcLb7M9WvoAw0omz2boANVLGvrOxkJzKBoWXcY/49AITc9Yq40/TgUi4vO+Vb7zy/dvoDlTeo
mR12jOwAJoRwGWofoOQub/zI9U1Is1Rjvsgm+XXI/A9c7OmkDqz5N5NbUT8SZ+ReLa9qa6za6lfH
m+5yN3BZGXXmeMWCzSj1ZrmHNErXEUXIlYHSVtdnwwvfJ/1JgYQTa+WR//FYpVQ+ufwU7/38slwY
Sqd5dDafXTrtHB3PQuES1+MqCIh2W/4tIOVcr15zzwgSKErPfY+UF8K7t7wfbQao1cfbpmuDhDT6
aOwoEWF1j1qF9y7p37NU3cJ4+4Uw0q5d715WLJlAbrqaeY1D9VoO+NFKsJeEFRAJVjnL4m6UvgrJ
BeEd+oTyjPFn3zblnpAfXAtGRzSBsiIuA/yqHS6lQ4GRuBo/JaIvRT+fDisPPhYW22rDBK5rdyPq
jw2Wqrpv/sYiyOA5hbO9rVxzL1oqk61hG7niWNqoPXCpRXUW9OrxOovIzFSag/CP680abACcFNYR
4ZvMFUz5AGvrYlfdqA5vGorJYUfhfWgHEr/0lpe8pbSmu7tj/22E3eaY2s1+SPn9JM9zwwGTFSh5
NTZxsZ8MJPnhKzRb32ZVMSAQslt49lJQDVMBkAVbXo45FAp96QHSxVmnMkoYlK0qFo0SiNSKrn10
83BIOLQ0ZX5xLAMOzQTPUf1kIUAhMpXRjbavRpML8tLo9DTAC+/j6tZpzYn2EcqbtX0vW24UD3eg
9DjH1e025UKiGyHslDui+iBcQ/IyXLiz0rdS+4lABW6y8aYkwyq81Tg7JwZm+F7yngrv0bgRc+9A
SPJVy0x0N4gE/eDH0Y8gptLy8Je0esdcHWvzmLNXLBTzpOndv5E4d9i+NgybcQLGYlXzCuhJbp8z
NfRttnPz9DvOP72i7JmYNhMdUnNRsW/FCUll3K8pFt0bi6ze7ltGMkUcGUuGpn0rlm8eZOup7fez
8+c22bkox20DipXw7LpIcWTQZlDGuZ85znqW+pvpWhsjpMSjIGqa4x7WpASYxAy6HbiahGX3r0vL
naCi2u5YtSbbilRH0mVs9R5ux9nUIEZHkbKTBYaWMhjRLHImARYlAw9HMWyWxu6pfeo6cU6ncRPy
uZvU2zdcrlvUFryVIfCcOMr9yo2xr9c7IL5IBMobL81NmeLlXvbOlBw0gCxn+HhQ9GziObp5AVOH
xXqBMAMG669RuGvxHIUDPJY48i092mmUzbctdGIkevQQok5U+3VVYOJ4y3Wg4aV9qPTiGkLja75c
HsgeENOyKkJpX7PD+yjKN9L9V7gAHO7ICvHwRC7JH3oFfL37TF04BmOUZm6GhU3fzVMNdKQHiOw0
kEkshc+9uif9tKYQBgHhYZqPeGYQdbiKqBtn4JECn1PoR5YMbw7DbyNp1NDOKZ5AYAcvVUcVqhV+
6ybf4nKsdrEpn5XUeOgto5JR2NsWDSZXVb+ZOuJI6bbulcs4MRWRl5HpvFOJ7+jMSlDmVL+lw8/U
+OB1buHoF7UeOBVYp6YeLrELeW409kqEmOOKIOUWmdBD4TKJp2gI4Q+c9SDnUgZl6FVZmgycecv1
dHOr8e1Xwli73XxI5p8UaPPYEs4pjY8wwTxDaZz5biq/FULKCKbYKz5c4jVRwqa7/gFrZ+jcDsS1
4/zESLmpoOU3+osyarupMtDzybJEeK56EG/rbgG9l+Eeg+E6Ye2tk/rq8rMmQfAIihHSfNNU2N+i
u2H9m4t9rsqg7vkn2bWm/aq8u54ouwoqW1gINvuXWX2Oqmd9/BwKRCET+AH3DpPOSz7ZQRt30mif
qEb/dWgcKjgZGGW7kS8J5Dj8mYa07iIfjgL2COPjuYwJRRGim9wZPaxbG1ZCO2X7FavDQ8u1lTaA
oVRKFjD2TmFRojEJOt5WUc5jCXxF6quGl1k1d09jz+xi89anER2lh4wnVmxvwDVYut7v4IhHg7Re
WjCfYqM/N7z8IGxyTxj/zSGvhfarzCNGqSI9s6BOjebCC9Wy7qqSE8/S9PU8dhqKR/iRmRrYCWxI
F89MeRoiiW1xuvVzfa9LcbZGOvgmHX+AesQ+oeJTGjq4W+q3RK+FpzzP2We79OQsnYRryOLpbsC2
j0y6qqssCgwIVcAUfccjWWWl3gzTLt4KIfB/DvWlIkHpE4TfToZQV52dFxujYQL08kL1VcWdqCNb
AkR0UIaGpCchmoO6yUqaGB5NGaYbhFiAkVXvl2rLra8Txdaj2ThpHV7xc06kTRkrWLuZvCRwyxck
5bLDjd8yU2WUzolLeYSJUtosFpbeWuLfZ2ICLGlpExR0RVXRzMcIL+9ygiBbGPgN2UGxJKonjCmE
Se/jML0l1nDrGrQDLkL6pnPNGHzBs5nX92yUcMQIL6/qZH7q+ySF4dBApETJ5NeEPKRFyqp1pohJ
1AvCbLSx/hIqU9zGJPcJt1yeTUraoBw3nZ/Wr1Q3DCsj7yZfawFUJqT7G7yUe2bIjadDN9Fjfdyx
AywSuBXoKMuHF3TpU6SmUYALkAYOnQ4KF/PEpgznWwjkfh2GlA3VzL6E7k7RjDPEctlGzxE/eNGz
aFYaNdso4PnApRa7vpzRj4YOAFsRf0cco2oIEWqS8x+cB140wydiRbI2aRDaYELHB8Bmc8iaH+Cc
Kw8LCmrsxAsR87LNlHTtrO4pk+20I2FBfsVXGvzhAwk/WuXcTdUyu5XztJg30lulf+ru/I/buIsJ
rgV9ape/dRSdBWnclaZwBVI6WRGuMf/B9KaHnmBgbUf1qaH4Kiq44KENa6uqp8aBVplNpxPQtYem
2NIv9qNHzN4ozOaG1duMI5cM73/kNNwGzvAWYTPIyixoIY4FVVeFgWFbeCAGdg1h2/44lP9t6wRR
ccymVxlnzibhafdFqe0SmyNBBba3aSlagJK0CSWex3HpFLW5YgRNznBcRArKRBrBEszumtp/C3Vg
ZrKMrWWbzkFT0aCX3ZShvBoNrxvxZivdvGGTyJAQ9wSKvOoNA45HXx9GX1sND+bMlmJK7XZrlX29
BvYlatJrbd4jdTP1sQdhN5M138C3ZUCYBsmDb3Mskj/ZCzoCyFVs9CvllOa1ywT/rcSyLSNqTrNi
DI9jqd0U4ylzdANeuYL9NYnulTmdjfwrSmW6mNj5yZUOh7a62A8wSq0TtX2ose6rEVYrt7H2eZHJ
TdM00m8auhTyxHwuaFODF/850ryz0UwXM0bIpRuYVZBR/bwG+MrVK2QWUpp0g+2VojDqVKECUlVT
XDsvm4M8a+Vm6T8fOzMJBK3uvkPtG8XHYHudMhBL8EZqBUOwBcax6o1Tzi9qYxbsJ4fiVXhWwsdo
90EXgk1bnrReuGenRnkD8I5/DSpnp8itbGNsmZpI/KpxvE3Vtyf2AXy9Y1wJekVxp1OyEBpMGwEI
Hk+UfVXu9GnlpeZjFsaVY3EhMqEfwcLMfTuMCDXgTNZwoPm0EX05Sn6far0KpImnDVQ56wvbd9qw
3WJn2w4KqHePQ8YYsYSkutGvafR5HnMMzdCVrnotwm2UYiKbdDYTfGBg1BEpBZkIO2bEdC372Go5
x7ggL4QpYYPBt39qkP6FBtPMil8GqPjrfFkUqe2SqQ9NWpniMYhK5aVWwh3ZNTfwIBnAy0N0qDDW
wcknUQFIAFhG+AranbonQc6FNYUDAB6nyYjM5KJTgarPAuFCTDAt72YXODmSIWJdacibNVUzNZOa
b+JcZ30zEibgj3LN6WsmjzoqzTU3DHxM8pcntkTMxr6kKSQH20m7U8Kz8FgAn4pqx02JC4KWscmd
gNFLDY5n4hFxx9fFhlzHrGj9AFVmvZEOmyq1sielNMaFBzmjtCkX2Ql1U1pOREkFBJ3a5mbDYjZw
u8FZTfUSDiVds8l1+qHTyKLWpajXQzjeTIl0Amf604tVK6gA066FDU/YAlRY5Jg+UhWDjGPWS632
TQmXqjCzKwgVNz9ZnZBdjnTIA+VA1x8X4zmZ3sLmgywznGPTvtiK+QoieK9jEkRiyq6O95sRmgZn
oyfUJxD8TOr9CGQRAG5DRB6MQUGh7F7rIfUsVYLd9Cib2NsmNWYI0+FwjuJa+KVtIjjQ9Gzh0uEb
WgdOT9sAbdFUCqAfU9XMXaiOcoZV+x34zBOHsIuVH+93yl5A17R7yZtSaICkYSu4dqtsu7p8ItXQ
rmO7JaUj/6LefEwOQdN+rOFzxNYNiIKyUod33a5qUkm0+3gNrDPNM/9pxvRLNZ/DJgO/qToB4LCL
j9rkajiZCv6+gY80JKBSkbNjdQsEKFY7aMlWuRZzXtDMEfsl9rlAtJihFKfm4ZDqIVGyUwqaeGPl
8ZWz1tvQa3V2l5/Nbnq8151zY7o55Y0hdmHuUMLnFW+9OiMwcidTPEGS0Bu3pQp3NezDnXBTHrQk
9UOLs7d1yOvaMHcYXBiVwuU3h5Sf6MAIulrm+5SXCXBkhTvWvlnGAZfhoeyoCuEo+Rsisa2NRBxY
ya2qNPybQzJ0BKdonDBMlNIZ3rhqeTseRZ4d9BkW2f2xGssXNraguNz8AeRLO1XOfMPsmvpKn/DX
E8Ki0qrkhB+1oKTdFO89AmBec3XM8xeriDwKSUY1GLL8L1TBkaVl+ddyR50LpferUWh7vA+kWrrs
pqX5kSDTzGNbFoe4at76nNYahupk17EGrsqYJ63nGEw1l+U9I+wGn2HHtXYdYpLZhq25hU2nbYtU
M9lZ4E1r23cvb0WgirDaUukJKsA8TGFEiQgfH2b8d2Dt7Lg1d2A5f65hA/jGQDnoqMBa1jwdhbnV
wfeh6GQtg05CRRV65lkIY9uhBPmwBdjE2d2uHyL3FlMbI6UBrhoBEGsxIqXz5pExOLHh+HXK+WSb
CVPU8AMIks7KDKvUXDdH27FZOac7K/wBXiGxVPYMrSoLpwbTokapRxpmb6kg3ZgaBFFHo3+hmaqA
FaFbQaR7XA0I2PTLKWlQDXiMHOcx6LSl2TGWSAhT1FDbzieBJTKCCSeA9d3ydrvEpFWCaNQrbADt
S5vSWNUn5Y9XF8/aHJpbYohByu0YijV8ZI95gNjN1YnYuESSoJjbM0mC9eZlJmmSzLn0jiDtjYEI
JPd2JteCJCnuqwIIPnszlSODHtbqmVLKPp0NoF2YMfKp4j5qV6dWT1mQZ84DqfBjKtMtgJnh0Gu8
42RIjmyi9gjA38BMncY6is6Se1YekOSKXTaRX+74stKt5+w4VdmiW5SrRdFIyZRBQ+l2QHGwAAva
hHtWRXkSZvWh6bR8DTrtuLS23yiOYSCOJxo+4xRVBsj4RtP1nZbyTupGE59abwYWxHPeEAgGJqfl
mCUTrBy6JjGzrJ28yUCsS2cVzgxgpTI+J4bWc/qBCbCczzbkvcEhPW405h8/4zWGIliCJGhTjQFK
v0FudNllkaj8D0uOuGE0odwiI250Gw2DsZYGhSF9TycauyboZJDnBDJE+1JO4TGxSPcS32ti9qoR
o/uym/tjjfZH03F3GRX3TKi+C5ou20wGP3cUto/S679M7qr05TpnM2OZFkV2EoR28SjdUWwpoNuQ
m/EOnBrJORXxvxboyNaRxbhPlqxtHqdbkxpmljOTQ5SzV3YUoV16UuqYNEiwAkK6Vzoqqdv91Aor
E0J/ECm67tvzmH0EvvKVqXMmSp5K4D+8/KLksLQ8qtV81oDbXTkQKYpN3CUJSJBQxC4OlmL+EvFg
XCq8nI3hTO9ZmbwY8RCe8vI2NEGt2rxSRpAYY3FiLqHWiFRnEpU6lhYxbCLEa9R16p3mXpUYlUMD
LyC3sgLkT1SxSY0zrtgiJEG6nNZFDnxWNbFEjNDOcymYG6UATzIem9b5IfdbrbsUj3NbGoQFKZie
xwQmC2FQ3NZYFyPw+VXRr4VK6Z9WuxNOEn1T4TVRNXbjnk4MubUtc2OBHPSH6gGmtb8YIPTWMz3T
TB4hZkbBeqHLPuM2YXMUYr0iOoskQ75pY7r9d24x6k45zUreYMKJ1fjV9phX8vTMlMwDM/MdQiqA
qWeVn4prnROPxH2r21SctiAeauG8ccRp/781/r8FYSO68/+AsN3KH/SP/3vdC//3/woLGf/DM22d
lBCkM11zHdI4/zsspOoukX7H+8+/+i+V8dS96JajqzpXHjJD/yUsRIzIsTWV9JGrkjwy3P9OWEiz
HPv/DAuhBtumq6o2vlHNXDJS/zUslEizrTv6Uza1Z3MhBCa3rhhJ12m1uBsb9gqByV6u1PITLb8U
X8+W+Y6V78alOD6mgljqLLEq2KP6NnjmT5SqJ6aNh2yj8p3yZmCTzlvhUftXKVa9U4XAqwc500zs
CRTnhBMO0IwNZSt6tpQFeqmz5kSyZSO0KqkxuKtUU2Em9A1gSQUnkjQ6618/oOdYcKtAFpnMIS3j
n008PiUZgIckexRuRoUlEXvZxwF0QUIZiNpzRWVuMePV4pUQb4nlZBnab5hC1gwNhwOp+4HDHrIi
dL3nMOaW6gHZpfAdsTE3v8qUUruE0Xjj9jSDubHzx9LFBv4J+ooDzzVN7UhUlzsJl0vmtibapln1
LlBr0xbXlzWpvk7wxEsoGmN5OAvK0bT50IVvyknjAvM/2TuT5diRbLt+EZ45emDK6CMY7LvkBHZJ
Xjp6OFp3YK6v0O9I/6WFqsmzZzKTNNfkpmVWkZdNhOP4PnuvnXs/sXM30J9lp1DZHk1jLuy5uERn
SKLqFCRIJrRktTjlq3UfS2KLTwgyZz087iO2IzHlByHFgEChLC/fNQ6VptXao/s+GLMPUnUSbC8J
t9YCfRCf14QTPnfciy3n52TSyaWSunzxqAWBLC7eqgxrQPU2e6wWujy/a82gtl6OO3kIvyfUMOLK
nn4vAWHzkGSsyYMVRMFLKkkftKNwAoynyaz6bzOcs7E8FvHgHqYpJ3OemnFvcUTeGI9LdKOxNDOe
bqech2pSYOY1LowuOeN5MD1ms7zDmY4nS9On0e2l+9yOCIb2uAUwfmMbSFwOGTT7IRUM3HZrvnLs
R0fddLinKDnYNF5hvTCnzw3ApSVTNGbahWC1T+OoH9z3NkkVldYvhpzTLO8y5hlXEq2evhccVlUu
SHeQnYcXaDM1xVyWE9pGozUIa67rGm2qq40HKgdWNryAm46OGFrTtwlrrxAV2GU2ajyxC9GUJPHX
dc53na09/QISwtXQbCbvFTDhUQ/sYZAIl6ceZ1Msv8CwwXji9+r/sSg+HXnelg1pGLGNvG0BN7Rh
4+1i7A/YBEofChEfLSOKziAtF+WxsrhSZ2fjf1b1sG+a8ZT43xPNIIA8GZFe7fyREQeNgq4QOMwN
RcuDwlV5XLtn8uCQ6z1Gtw1g6rJe9raL1QJKQqlxReHqZhzj1f8BeCb3cBoPd6xTOvVSqfcIi9Ak
+hM1IfSXnJvEw6z9SEvGTWxxOSCm3gAj8sk2ZRO2gWRTrVBovh14R1l4i0qvsGhXLjdN8anFjK/s
HUb6jVtAYlWElZKXQACAbz4okNrYrEJ6+GoDeDYqMDY1NdIVPzUkATpzLo76ZWFssQrKZrR8TcSE
ysCAi3R+44bcyCh5ZLBdjYZU/ipCV3OGRs0Dt3zGXzTjeBhuRXbBsOInqDeatuB5nw7JwXgHja8j
9D8n+0kBHjA5NcjzPuAZ3ix0ctAzmUyYDU6xlexY2W7iSB1gtmwsdiHE32/SH0xwm2q4Jd2CvN9t
cOIV2U+aN1iy6LlX5AY+K0Xmo7lP2rvVLmxhZ+Xu0bZ/muo5q/GqVhisRblzRxBsFrIY6zg/a/eG
H40z3ib45KAy0K8VY9gDcKH40Ri0Kur1yFoRl+JWAX88An9t41oD0zRG7wsWRN++U31+aVx1Aybv
tlb4xdQHWkRLfdOQnFedGsuRsi9y+uskD+ohwaU/sdrQztXAsK8xDM+Ggt1T7180xPIBR4Zaniwq
3IMUFbm7hMmLgx4Qct6zDDiY8qXKp3OBISNVzxQJet33AhPROA9tin5z7om0kSor9HWO/yYTTjoY
PBX8EqI5EfsUV8MVW8TehxIzH4P8MNdyW/2NkZRx/J9K3sQdWrDlD/sg/g1KTpcFS5vxkdX+ihQb
gN4NC98Fho22Pufcv23vVRh6G2dIjf0ZUT1NoAa91tykfEwHhQMK6pe6NDiELMmPjUeMisg+eVCo
Oaj/m4qj2z4zH6Pb004S4dC3Tma9gIlHq92FFtkp+95lQd0DqSCG2H3YMgDA9C3ZXY4DlQbNm9EX
WAsRc2jWo5cBcyZTkbPwFiD+AvXHZJwde5AfmK/OMT42KREuH6a5Bvb20RW/PGhvHJ9uUk5LN2tY
RvNqyPubqmWRZ29UdXKLlyX42wNpKT994r3tT5MV2ybezMN3gIJIw6SriA35XH6PISBw+h7reY85
pKeE/SFqnsJZwOzp2UF37fQ9a8U6wrGDkz0DCwujzN5CcLxpw5rVOnvvPbzC9GD1ubWl2QL43wBy
ah21cdW6wvsnWFgG+TNrg3L0k+fYv9esxEMoBW9WhhircVY6raTrt51/KCGO4Cyt8ppsP7oRU3rW
NNg/R4Exh4xEE+EXDCHamAjEcu6/jsOnU+fhri6daqsNRqTIemyDWj555XecTBD+KCDigToAOAyc
kD3h9Fup+T0AroZxev0NPlKJxo8zeO5B6hwokaajCkIbNvovdi8N/CCKhjAvYyNQOKxGDnwrFZQa
O1ruYQCMmozUvbTb+3l8FbztPb4QNwR1njzaGW8GwjIxfw/mVGx6DvmDKDtl4ssU4ljXT3VxO8Yz
4V7sxNEvlVuheOBm/jIXrH3q5dw5v8mAg43SpEX/DuGx00i6t+CJgMk9sovZ7L0sZHX7VmiCzcGx
dsfdCJI7QyvUwbQN2T0E3lPPjCh9DjfaXe3iCrIknry7OP60XBwc079s5OvD0S01rkFvV6T6tgMl
SW/4uTCEjfwy1A+gE2taJipoP+KfsnPuqNOD39/hkFgSxGm/VQShG455ODlRD50MVb20IvsH5fPg
+WNxO02bPEmXhzbrT6nFyFOFOc/HoEqRq33/Qqs91NNufh+sbV+2mqpCgG/Rwi9H9kjPhYVaszod
EnGb1cVdNq1YuhUg2qw7uKUInkuoLiJskXgtMBKOUuaEMrNRA4gY3D0+aRX0TA2J4qG08tsEU7ua
OZx5L9g3TkQzRuvOm1L3hkuefKNdurk6Y5fupgKNbVzK28iFaEUDz/CUeHfYlZ8ySmgOtoTMAa6J
u25FgriBEsbSK7jvUEV4l9INl2UBKdIzaw3alTSwqDVk3ptZXculJhWfo4O3xRcrQ2cdiBF6dXmK
w37hNwXXynqBWIh0ed/Jqtn47OB3uQUa3lSf9jxJLAVfsy8MZjvaeukbP/RFS3ihKP9i2FnTV4Rw
edtin+UL4qexbSP7rcl8zWvogW8OAF4cGZa22b5LeL53HVGpYCSumVnNucLkDsJS8bhzZ5+J0T4k
KQptTwsR3vQjEFigv21Ku1AX1puF8jLa3SSWlgnBtMM8OJA0tQa13k6YFKUw/R7/RL8Li5S8TVo+
Vz5sgIxYTUPMd2kJojQVj/7Obv6pBwB2ZXaO1yYoOiWQtrmNbOvEvE4u9wdi6oqOC+9DrF1S3Voq
RbmUZduvbK1vPQEuIMZlFbfVh1sP472p/gbRcLXQnIY5atEJ+c51gQ4zYIDIRl0dF246ZBhbuSU/
+IW5IOOZXtzZGvdrsvZimTWwuzZl5a78HKR8TR1ApQFUkBqcXlgXBPja4pV9MMKeO+CCCw0yfkG1
UNZ9YciTJ4XrC90o3cySWvMFkNfGNQvc25Ylb1fTjadzTW7LUfgNFsYWkvn3FvFwcJznOah6hBK6
whA67jXlYXJtEWuINVppb22ctWGsJSpBKpPWsWTtHxNz5xwFlWQefrh57SiLKStzXBByvFFv59x/
79Y+M91DR4hSOs7ate3MX3vPAg7gNLYudHaWu8am+tFO9rKQw95HQcKsQ39avTap8Q0Xe79bpZa1
Z40WnJjX0fRuHIe2vbWNjZ8ErVDOBVfdfbP2tdkdzW156LwXa5dbndHq5qox3FRrXszvFpSe3P1S
FS1wM9HMjaYYLosM/fXz/AxWwWW67b/F2iIXeRNgo4mOvAGX7ahbZ339coC66DR5SURkdEiEY6JW
AQp7CmfTsUE3xYTl0pkeu4l/tobE70TDmpmouUsba96G1nu6MpVUwUCbwYHjCJj3xdqVl5gwv0Td
jj4pnNoCQnbh8bcWDIMU7aUU7kUU75VkgQI//TN2+RPd3LSkJ8GEAfGlK9gxNtSYEocaqPJr106/
lHK/DHPVuV6AWMjOfisqoluzxjARxOLa9+Efns3cb6J+N7sx95ICO0jeudxxuCiFtWTukZzIvfPN
rohdSoyyb/fOG4Lox8A4o9eOwsanrZBbGx0V0rDHKdIXd2ygALQxq1YLbJ2Z8oOncbruqBEE3m2x
L2jDiNotPOoJfJQ7ObeXxr7La7ayQ0Gye0JSrTqCl5ObSo6OYvioLI/ESNY9G+ZFKUXz0FIkpdh2
vrHD3fmJre59rk1sIMuHYmn/4QnHtjDmdsrB78U0P1Kgzh2CHNRNsfZCZtll7Iia8ELJSXCNR6wg
f+g+ERvPKww2AnqooLmyuYYkFlI9Oa0dlIoyykg/zms3ZWTTUkmlIWYmxPUkL5x7MzZfQ1/IY6cI
j60tl7GvWHitCmq6BOldlHzxOOHlEDYEHewc6PdAENLUFG/nLIk8aHAjpZoo7gSG8X2PwnQPgvce
9y8aOKni7NdOzoVyznxt6QwgtmLQormTGqwV+EaXZ8aLVo9UqVQR1ta62s2lxe+GClDu6AAHk6NP
NSizmXuOfNpCp0UGB1e2ZOEdtiWwAJNlaWEvMLeZ7tUaihc618zZTkCxMpw+SYejmfXCtuMWx2al
/nQHc5qLfNoKNwcwPKorcX9wdkgM1RkS8aaS3R3uml92Pv057uJT37RvmucYzwJKALEStY73yqXt
kCbLo8dDqO6INE5hDqrMwVq7hDwEMostSllnX6WHJ6mqzO9AxUifwtIap1Fg9WIDE/npL3DzrUdV
0mLCN4FdZzN0dJtNznzG7MYBrL7zkVubTUMI5NizXHJDQcdF2EwWeW0d5BQ779OIx3AyTvbvfy1t
RrqQPPtMmPeu1Na053gkR1VG9rZssi9UDkLZsm7vFTcROFPWw0ztRs0jaGtiej/XF1+5JG/g8Dn8
i4KO5S72MeVMZyuUFQmt/qBG3gTMfcOgfqaUN4sz39aseZ6VlgFOyijZlPE1yjEPTCEWNIiNOLhS
7zDb3gPozeegu9QquCtThy1pNQU4gIfnZXFfhnRU+2x5UEN00d53Qdsvw1b1myv2XUsTXs1ifU5Z
mLG2pwxoESrZaf/JW9DpjiHGisMixWdD/8AWEejLF0S+Ft9y7rqCqDTgwSwo5Nk4+mkWsGdMQ7zR
KR8zN873ZdfzAWGEeiPeNUmYsQ+9Q9ZS1cT1Meld/BZOu2eVrPcw/F3S3+6ztgcu6HFKEhJFoei/
VwdUS3zGBPEbUIAtxT3Afeq/Xf69yPKjiuFCJrW/z7ukJ8wAAp7extdsblkTem2518aFohrQNzeG
w9fcjfsliq59w4MqczB5+vfE0OUBSu/IuE+U0ULbCUKGjqUyxxwOOmKMwSBCFyDMGfbhbnBILOtQ
Jj63zsbbD1a3Y5OgJC406y4ogmtlQMUk3ehthw6FEy2RN8nYpmzA6vZmJvMMR4L8bqHzDex1+LjR
EUxZtSvG8dayiw8vexc2Q4ar4+UQmKesWwl0YCkCDvQ2OqnAfa997ycMSXjTJ/fi8WJc/olYh2/h
/uFkYu9axONDXv/iCCBnWKfuXdoOL0u3enTbrrpNw5GgMy87Jf+aoffPngO1eyqBdUvfpeMYOpBY
+o9MRp8hu3s4RYN+HoYzLS7XYHB3doHYCmsd3SAQ1S7MzR/amU7srxoSkM2Jjk1M9dhy6opnwuK3
D7yOHiKezfsS7sfCSFylbP56vydzu/Ii5MKa1zhmInUVHlGdpvMoixh/potFOawg9UW7tHISdEUa
phvEEnzX+6BrcNLE4xuUE3jBLgdvkrRfGeUZhBLEIRg/ki4hMckFOoH4udFEbecPM8hy60UKvS6C
l5kRa6JnbtlOqmVYLIuztf7BTeExaY50Tv3Dr4pTvgzY3nfp2SmJPcPC2/uaTbbNYho2DX943XTf
ZzPq8xpRJCbcKyvdx1P60Pv5p2UiZo00hKYEDGJrrcjUbsBA1Wrz6U4gOqrhJZs97o8B3p7ZGb6a
2YahCPwWIRLFQOHGKwXtlzE3MfA2rG/H4Z6U24eM2VDPwWsTyj9Jmo+UJeCbRahfr0M8vFcfnUha
b4Mr5mA5755A+kY+/YsfBYEPGEEHneeGVT37UTFTMkLwBD751SlsNLLU+aS+7W2e9a2yRzZUyJFV
q57CBUlv1cNnAYolxkHfF+QA+Mo+y3j8UH3zYKdYsdnsd72doBdxH1uS9seyVXTwJMNnNALYiPhW
ROw88df+06RDuUmZZ29Gj1TIEHKCZxFXFrqt/7BJx2ZFkDblFNsNQ79CkZDjxUAhlL8vsvElKcW1
bd+xHxACWDlAsGeecGa94z2NLmMosMVzM9iOtjKXMXW3Vo7vIxx4+AZltN5FMReA3MipQeg1vwgv
x5XUzx9+OD0vDReYOADKOL4XaY0lYMmtQwoDSDvaHICycnRJOpTw720I/Sf3uGdiL0LOdppjsCTp
vnfx9IuYaOGU0N4h2/HkdDlKl0dSoU/WmsDJY/yXL04zHii4NodgNeCG2OoqCAFqteYWPA8nvLr/
HyD4f1/MBNPr/7gTpGSrbv7nfy//x3/73y4G//Up/r0YtMP/oIDJBffHUo70Kh1M/94L2t5/0EgS
iZjNsQMT8D8xBG0+JIpodIoC1nVc3f8zRJAP8Dz+K/8M1rKn/weIoO2L/7oXZFUZuawEXS+2mdf/
K0Swwveb2ymCZeKW2U1UAkjFEbUcvECuxDDr3ctcJpEIjyHT496LUuumywlmNi59jjrIH2h1MyUL
8BnH9X4wtTmoqTqqvr1YA/ALaxF0tQZDuuWT8VXgPqQUYbDTY2OV7z24HABm0KkWqkXyjE/suwuX
YxDufj1yi2YHoSoPewmmBLZYldwhHalSVedJhAcHUOA2GLmF+TMs6wBWRDcCa2a0QCXSHkL3TEqg
deHfL+JbdfiohZWe+HqYz2vq3Yc2AcfbIPmifqdqSR9Eif92YUSVqIDYDzL0a1IUle6iXV3gJbak
Ps0ZyKXF/M41yU4z9hEXDSdlkrQeytynC9JM8ILydx1nLscRhmbhEaVvJeAkoi5tP29156Uk15kr
JAw8jtCMxhIUGUJCW/r4IHKRjuecJVnD//aUamQ5sCTFG5XKotbsFOhHWvCI7jtl9jVPLHqW+xvp
OVc2u/l2FVstF11bFFF4A7dYn7Mnuw7qc+LLWzrw0s3EH7CetE/1LKgNsCwfcFS5V+JWuKHMpCqq
qxsqcwj95ej2KZNFF2BVEtusXO+iWThgfpkT9LzqH2hchP2MT9KgYYc25Cwi0uo1GUl5aHfkCh0N
eJg8fQga/M8q7ckuWewbusa88t2dvbS9jUdNqWXGJigLUHZq1V6N29m3pmHd5Q+Sy6MFkzrBQSs6
vCkLZVmQPo6Dawl0WfI8o3rk4RBe3b4Ey2f8D3pIM8YYDd6R4PcY1HdNEnY7mhCCTZZ0Dy7ZZHhq
YCY7RVOe7V3zLEEy9llWTxHtT14Q+EQW3+Zwiq8Ue3x1iCi4gcuPLuVD8fjqFw+DzM4HumJZUuwV
uYv9rMlAzUTRENFC3PIR/uoI2KNdUMhHWVRHbu9nFiT90wmVvO785xiM/aXKYSIJiyYPF00xoeMK
Pz6A/yyLboyGV033bDCRgaKCi2Yn457iGnGldwleCO3fOxN2btfdGI2H0EuE2sD+unc60hgTaxmp
p8+BdeWmtOpnz0Tp0V38r74EntXMdKc8yWlO8d+Y5NA0005qYFVR2myXwD+1zA47alGx0WCDPWvw
1KX105XeZZb3rVpe0hKKSLKyYYJOnJ2emGCBZdXv/Rh7kXNglA+2tLTYrP3SR4CAJHSN+yevstvF
iT1gBaStwwSpHYw7pD8XW5fvTdkmq1zBO699jUZYQ2CwWLTHzdnFvHwkl4O7P4cgOkz0w3SV0nux
3NdEq2nzQViUuwDKg93X1ziExSMdm//sYBHoS5K/rdA7/J/HXBh9m6S8okcgezJnFK6XmG2exQHW
YiQrw/pd+uu5MTpX+oRALQM9kvW0cjzZWSeGedbyscTPaNhdg4mh7KvlzNB8Ejp9mDXswaw3eFKp
7WVZu+AaIKZv1V26DwXvR5yZgFu02cYtI5spaEIDt77HU3hPf/2j5ST021iMbjWCB293NghOLFc3
NAkUSulZDs0++olI9+OqcCpeqft4nh9iR35hfyx49zAOzgUR4wQQXs0Qni/jqxFNc0VqovWdn/o8
cIOnLvvbNpTItVALNoJZjJU6hkPuaD1lCbaM30y5ePumZDsz0jbpkwxYLkMsEvb0KAamdstt1rJk
W+qGWSkcebPuBp+W7DrJvY2u3Bfdlg8D1xAo3D3MRYyGPCfaYfk2Qf7Uk/a/ET5XMHOxaIJJGiay
xoAr9Mx8m3YwXsrlXFbQwIQkeEPZAdNowGqjCEiyt7p67cf5kzICWFdZE+ASPXhD/IFZPKBENUVm
RveI2jqgBIHvT68kcxFAUDWPSNbOSSd2dUYORtGSkGQbuzuWRXBJ2bjzR3hte212g/aac0ZLYN+q
6Ek5azkF7KAKNAxv2iZB2+alfBzxlzXLsXVF8hT2PqhG6tdiepZvrOcg1WzePQyD5brMT1ROHs4/
qaj/pNUZU3HYpkzt4zlx8LQVTvMn4B2O8PnZu/mwgYvRXf5SFH4OaQo4tBFtqc1APGiNo7hF4W/H
KqrP6qIs+scmhbBKuPwSz+i+fshorepT7cPoy/uVwcpTj55nxFFwAMSdEO6uS9V866WdX5bSeRqJ
8eO/CU/Dgt7cC80PMy3Og7T0bUVUndry125w0UaISToh+2fLI4IUKiDvWH3YXNzgSkx3YQZUzO3k
L2yep0bIu5FM0dbpPNBUHPhx9TP4ssE6jDTtsMHYTl5wLQuXEduKAqRbGp0QccDgYS+o+D/cpJLw
XmIhFFhedV2yFXwM+KuPb+kgZmO7pifpUdsLMB0l2nRpyCJaRVpt+a0sOz2kmEnZUcCN8D7ooc0O
9ME7ZxUsim2j8rbrUECpdX4KZ8YWTjF2xsmMqcH3CnQk1tGBb79mdKQ7GXkklxzE2c8SFKWCfrkJ
8kM43OLBx3HRzVztsTyyxnLF5V9/kHGRpPNqEKqLuFcxSd+JaHhU4TJZeHndiYJLT4k/hBK/8EuG
7Kgci31bApFpnop3P66BRwR/i+HNcHshX5ehVcOo61lb2xMs+bRqvyTl5KSvREDS2h8p1ZY2bXb7
KeO5HzcUI6JisR+1yvU4RQpqJ31XdxANqub1qZuwvYsV9+WW7Z1uVwWo+IZ9VQAbcdmU91huK/t2
mt1r58ESQZleIsBAS1BwCCD1zGjIHESsKyBaZhOF4438Gbr8S3koDoyoL1VyxZvAFwewtM+YzIap
rrd9yxxp1YfQc6qT8v+pRoZM9VNlFEFNcvynyPW99OqSYktMNeij+H6XncA4j7i0yQ2zQrbY9Tal
sUiqWcGvry8xUV86xXYifsUTw3lOp1/+G4USUJt5d9bGP2TQDDcSNhNsMOw36QXM14ZAO43Os1yR
TpQHIjd4a5dgt7YKFhgnWE1RMzUbCGoxfX8ZEcmDYzFeZBQTgqm5tAuknBkgTWfuMfB2vLfpMmzW
paS19huKtelwofIwpvqQeardjmsbYqljUlN0/oB4/g0KChMpThxk+83fSJkiSd5H2VM11nTObb/2
LU4pwB0PWpzwiXPlDZMy75drHphTkrpHO3tzC/eQq/A9wV696pHecVobHr2ovUYYd1uWD9HaAVnA
jlRrK2TTYLAPluk1ALQQ5RQphPVtszZJRs3JX5sls7VjssK1BwNp8FhC9Uwb8zqNZ4PYeQ1WO7E2
VVpUVgbII6SvirOySJpw63VB8HoCtm4v2qtPOUHnjVRnDjiHoaPDlFQhJsGp4zOS0157M0m+xFsX
pYdCzaTq7uaGmqEwQj1cjU56jm4tZ7iP1jZOlo/3mXS+pgztsdL1ZYkSYoQBHZ6Dos2zn7qfFlzX
aC27RIQAE0PaunhODJvE+y6nV9E4JEVcsq+h5/X7qUmmzTJTnBpK7M6j2Re5QvjDoIUJcfzr+fSO
lhENpKgZEL87WkkXLI0iJdJdtGASa2zYqEHzs7PAXrDZOsRNNByanjyWoCJkARZ00wQ8IUUJLKsl
M1DOEJeGlSKi1k4jSl7jzqdFde1TxSQ+H43F6eK31wCWm8wTulcHRhjKWGVHKyvVnuqRfM5TtXxQ
86EO7drgyuJ8fC7p4oJt4zzqomN15LP7Sr3vZW2A7amCDTI6Yd21HTYT1krbIbrc0MQA8v7dI/vb
ZCsaSdAum649s2EBaXj+o0mq3chbrPEHbHYbgjVimw8LJlHK/XTbku8Z8jdtl89KjXuKc+8Nsy4y
JLFzp99UI+n0MT8MdfiWTLa999cHhyz5PaR/NDMBJiJxK1rnNK+NurFTXoNyenBcnoJ4OlTdvksk
P25aI404ObiMsIKIJ/KHksLeZm3u7QUdviTx8V7nj5yJb72Fdwy9zFlbf8M0+CKkyRNemqcgCh9A
QeATX7uCpe1ALGJUC9ceYYbL6cyME2V8znjtGvbW1uEOm98Nj8Cb2WEVtXAjvDEO3tO0dLzLaNNV
W+PuLwOSa0sVxbsyDT6HyXaOeZhlJ7vDb6QL/YaSVxxjvJWHMY7tXahjNKCAdjozkeoeHeVvIvA0
5ZSATm6wkVZ29hhSLmEULw4SWESv2Rfbqn7WHTZZi/pGOxRHO/2RqfkmvAgfKIMe5QFKqWuoTnTr
gImx2z9xz7fBGfC4VOw1hDjkdZ29IMYxIqG6ZUgAWU3LLJ2HzMylhohZsaGzw/iEzOnCfcIRJyqM
s6mTc+edaRSgoeCCWEppWovgW5SvXt0dYcF8CvGkB/Ws6hoSudt5JFrcDeimtY0D+Ec3z+epwaKT
JN5RtMRcx6RpWHl3j16e/hMVMbvfwHA/43wvCXPvquzPXBfBznXpP/Bn8ygyNtgOb1zP4jZiGsxg
IXcujb+5LHyYU5w8KBn8kFq2FcIMPEaChT4FAJph8Vxn5MJhA1D2yNYXm0B5qmIiKFbwpBSW3Sjv
/2ZEb8cV2AmVEQyIgoOYQ3RFVA/Oon/U9K4kdQf+rGi/CauQGPZGJPvkGWsL+EVzLWqAluPIFrPV
HMTl9JhDFTt2689vChtu4iwYbtI4P4sYYqwdvJC3vC1YRAAgGH/bqku2gT1RS1B/FytY0yUFuDE4
E9heeO+OM7g39VynQNOdn5GwF3SKgcKzEYJDKu8Klxm5WfJ7V4lqQzvm3pLBO18kp9mYf3AOVxtw
deR/vOU6sUPl0WVTeDnY02FRbE47ssWAdS+klaRhAaA7iuMk8iZ88WCr1sQ5IgCqbtpiG7Z5ONMk
uxkhs8/MRxuXEZ+YNubnphHOTYgPVFFfv8XBrvCsg/ayxPsUKwQQyR5+7NrwRJPUqVRud7EKDEOg
xZe6vFW8nBDA9LEw422cdI/cjml0CT/shDidO11GGf/O+EKOCUsWBgMGRsd75gJvb+bU/bW94nNZ
xu4gq+Gu7ML3ImxoRyBi3nxJS10piPls47UFwyeTA8juVAieBr4Sl0g61zIfb2epH+rEIToeDc+s
cHwuuPDy+M7B+4Y4V3xs64TURlo1WhmgOAWbJVzTkMpm+OnjT0iTPHGJNt9bbvCte/VnmiMChWre
u3RnYzS+D3OpzxXrET+CM9e90zLMu3AJ/nB5wGu/eP3WjIId5rTjwKGmiCKq0r3TLP4XzaJowRgj
VS83fOfY8AMDTNCbXpZevWKsruj4JBaT2i3XiiUazn08boZFfWL4h4svPZYWmnBTNJiF7Gv1snaH
VHn8ULnpttHoQjpSwbZwwicW9Lh3sbdSoDi/x9CEfSaGcrjXjvsW8PjCbQDa0sINtYwpghvv8LbD
SkFpKh53fK94mJ5mUpLb1GKkEUr8hLf+0oGsKtkh5BQCjyW32O1SejgMnPK9MzggqVzYNaF6rb2J
wC7p4YKpgSt0tw9Lhk3SBtQO9JfFcr4WkoiDJ3vsfgUxt7SaAEJK2oG+WC88YSfhLAhZ/bC6hHdU
c93KeYpsAmYholu4yDluiDKKtd3Pb24sFRw59Z/IZ4MossJlo3s/5S+Lc+5p/XMhW2AsPU+EDoWn
iCmOJfQDWGuKuS9SvuhZrFKId/IYj94rApgh0Xhl5QHrA1JUsnuPFEUZzpS89f34Obb4OoMBGGnZ
sKoejnbpPvdYhB7HsgApaPPR81DBn/LMwZAa2/hYXAIWullxSRIMOclAsR3+2Hsl7QQdSaCAduW3
rUmzV5Hc6ah855nBC1nGNuwTHCFRF1zIErc7Lw4IqI/Ib28Uetvnspm2ca5BT0XVXk7ZJzRFilft
5ilxc2eX5OF11NwUm8x0ewvsy9DQRBKXrsasDORn7sVtX+BNwHl8iCV5r6CyP/MFH6QbOqdq4jAf
lX3iTcixQgaWsPWPSpuEpwAikVghHgOxWpkJZ6cGmOkRfOAk6JhUEoufsA/ZI/E7tVEuBVHRUj6p
ejHUc6BFW2XzMjYJNXQurduLolDGld8VEt+W+DoBZDt5aY0DU92lrBsWsLcU9n6RHI6mU4fIgYko
8mEGGjh1B07YfWzF8d4i9iHwyxwsD8UoMbq49nV17deNcEBh+X1uICP7RPhR/ZR/zHMq6yR1Uin6
td3Ry2JnwPXgrexZIolj0ko4xQ0rNW/8kzcFfTCPLQDKDWAVtAgXSCjejQvN3MjEbrHV8k8tErgy
TXrTOAkyxWI4wTX09DhxuLjLgXs3fmO7Gqy9qcDAJwtQC/lWYhHFnrRu1MbHioc0+1OFGNpQ6YOr
EdUoLhiiCf6wVHipI/fYkwJiKQY5WdR7RO5LaiM5JGFPkiKoH4bC+hGVog95DM1GRupxsZrbQduf
44Tg3yTZfJPH9sO//i3ixrytyzRD7XNx08wgnfpMl0fJkZkQw72JQvZtPXXoFJtKjvSAH3Si907A
XZKlAQhZkf8OPVKhTPVTj7TeZulv5q9lKMBItmjNBFW52zBPnWkUq49BjMs6x++wcRQTXZp5414E
xJVE/TBmeMilICQw5/l+gXiK4FE158mOTnJ9XGWC39zIJsWuPb1vpuHOzqYzQZTTZBXmIZvNbzu4
ACuRa0OHfXbRg+dKEgBIKjSXuUBq8Qey666aGTnBiPoZD6b15UEkUtEcsVZZNPDv3HL4hBli9hYA
7s4zNpHH6TejJ3dKvGrnWruBWjreppqNJ8RJ5YRcjbyVw1DisM1xUMcJ8uhQ3zlRtmKQgIxxLE7D
XyHkW8Ua5bZf6s/yf7F3XsuRO3eWfiL8Ay5hbssbFr0r3iDIZhPeIxPmUeZ99r32yx6NQqvdjZHu
50ahCIns7iog82fO+U6Tz9RNw0OAcODsddVNFLT4G4iXTvOuvAi3f2vNml1MkhDSYaz+ZzP5L24m
TdtzLRyC/41b8Y6MsP97J/lfP/y3nWTwF8tFLhHLY/PoCIut4N+Wkt5fQRi4tknofcD/qPeBVd39
yS+z/rJNywoDHYkWmJgS/76VdMO/Qt817VC4lmkJbJD/zlaSH/0ns6LtuLbLttRmMRmy7MQx+Y9m
RWXFbNIjmP6dSQKhOZPDkBugMdGPBDp0CKnQ0R0ghKrR4NCnwg6BPYGCU6zROgcy8XS3eLWgzbYe
jBzWWY47w3Ld124g8XsRCFyS4suIwHp49b7zsfX5JGMSwwNfszN9QpKwi7cJGQSxqs/D7JAXrn6x
XtCgqkmuiT7epSBkGYPvezKtIHagFOw/Y7zAuxajY8EmrvSxIsRYEquIm6hvv/ru1nUGa8sQPUI+
vvKmed5ZC4c6CJCLDzg0ih+8RdpIJ2W66UbxHPjNowf1igVVawJ25XTGbQ927jczNLz71NhrS0Qh
aG9OqCHFkyUm4gO87MMyRrUZRPijiKxKJVzP2UY9PJEw1geZzk8BL+I496Rd5lsAV6TFEWVjEv5U
mUMFzcPZpWA49ig27xHZyFMfD9wmSGYY2BwyWZnrwUe/PTdIz+seopjwTnTNLmQ2dNE2tQoAGIWk
wzeB/bieIhioRscW6Wn4cJhGhGyIzcGxmEeqxy+XMF+r6tBWjSRLT+wzTs1idhhVzWsmTSauRvzG
V3ALW8M7TlCQwqEE7BIuELlpSBKLFpaNMJZLN9lhkM/WucI2l9RfpU+hK03qK9LsblRiQfodG63I
YIRWer+ou3/HfYmvbWviJ4FazxVBtxKgKFyHWejeKKsGbGNGYESQzIyz8cw4YMI3iztiVkFITRvQ
gM+7MS+33P7THhkr/wD7pbGBSOVVCB45J1g1ai+2HWxKjBsUrcG6EElF1qxgPl46ZxImQjoGpoOR
E/3K6+REqhh8IwyJdeU6W8UYY9Wa8KmdFgJGKRd6akSd3BaO6h9lDUyJDuu5gjekSx4+YBHtIF89
EGJAdVnkB/Ql5c0k4tcWjx6IvLMYu3YfTUN/CqTnbeyhvxWLTaR3H/pbarDjRLDE3muLfK8G6ray
Ci5//mMxzz38jW0OfHOtJnZ1BRfGqm6ix8BAbg+pL91aynkPdLSImb2W3WdUnGznoRw8+DcxbryR
4mdJzPRQ+cs21S68zgvrnSBiTFDOF87nFFT9Lc4csPJjR14I8SfcwtW+BqFTusAaQLLSp4qXYupZ
dncmJr2GLDoj3aCcxjFTafsi7P6CzIeknW8ElYgtAi6sScEDBIkDCuuCnZWxgHJhSDXVvR3iMZWl
9zGb87l3I6jb7ftM7j3CwBoM4EAzgtpoNQd06AE0KOEGAVBkxJ3o3iEQWAC63YXBu11gslvYs+yG
+VfQkxwMEaAavXtX+lgUC8butSItzJzrZ3SZdB7uT0dUvNVfGGoEqOebJ0vZX0YWCpxP2ouRgSei
08XDSH92Sn372lk9hWRZnpn7M6pR1purt8B23T6nUDt3ZUtYnPL65s4xWP8jMzBZVCJjrk8+Pd2w
wBtJF1YciCd2Vaz53CLcsul6MCUL/dx/V6Gw7xahyj2T9zvAVSZQZNRHQVG8I09rWc9ExIeX7B6W
1F37PLo79Npm221csDGrpjny7aU3Cbam2x7jdyj8YZX5EPxseM201Tga6b5Qgj1nxtmI7OBK5ovp
8r5wiP5W9nByIxTLWb2wzp+yl4C1jKEYwfBipGg4BsIjAZSQ9A39sgY13Wp8VY5yHGsI89Dao8tg
x7JtUuM2dSB1NJKJUNfZxrkiE2zbqLw6DYRkrYpgAS86Z1Do+kmHX5QksEwWl8FhKSx54p/4vhhS
Dxc5J9VurpGrygg5Mq2kZQ4P/QRDxkEIG40n/KS9yRSFZaeF37Pf1D1rv0JwqMfemG3R2t0n/HUw
eyVPFq6hzeiLY2AFm0LDbWVKmRdNyx6yy61o5v6sBJFk1O0HqF5rq2pfqkmQcxSiJwuin8hzf4vu
mVCZG4FipAo9ZCAfXjFrMhAMqTDMyxsxM8wzYJc2CXJHn1i3SIxq7bTNfYi2Yt1IV2xc3pfUlMHZ
LtmVxybPGjXK+NBHJ9vt3Ztw2DUdatDAIvfKdQh1L/z6XOunc4rL965ZcMVkxWlu2+SYoS+cmNST
oWYR6GLzWJglACn9HM02eQpWdHHwNFPSjvCI+0iufGBRaFW3qBF3gRKfObzgrRmQiDT2ybPIzb1j
YDAdRyQ8ZMrj8Cojkg2sx06Ml1blgmaVmz6Fdk0aVfvYcLrgvwif4F0RJ5mnNx362AC3qs2qwmTT
sxNZ9InE8h7qUbljgKcplJIuKxnExopifs/IUY9qi0n7AnanwHaMow4iPQHirP3Z0bOrF+zsZ728
j/Qav9UL/Z7NfqBX/HHNsp97/gBmKeZQRQiQaUmAJ209LTTu/Ege4eQyaK24OieUBJGWFIQTrWKj
ZQZGieCAvdd9pCUInOj2BcLiSqiCqQ8yhUYLFrKQPPaZAKEcZfdOYlIy4nq8kWN2wPowbvt6vFPo
H0nKRgzBx8Tq0ywuXAnPIPrirTUzVO5ug/rOmBBn91pYYaRciqYWW9hadpGhv4i0EKNfUH4qp37J
tEjD03INhGjp2tYSDvxExAqxmFpRPxIqidLDRvGR8GaR0pM8eFoMks0g6I3Y2g8jwM6+QPwkbQzz
SWaeJJzHMKoFDu3pObVve9QmGaqTydpmWoTSaDkKh367NVGosF3YJFqy0qBdYeEW7ceBMayHfgp1
C8rPBxu1i6NlLzn6l14LYThEWPioY1QnMHYT8260qA3QMIQYhSlmyHoGjHQXsLTZJKov+JvYHEyU
WULLcHiteQZNtqC6vHCVg9Gg2iJEhkEkcTYCoz0Ef4Q9KHyYgFgbgBvAxbPvQYuAJoY3bLLreBeh
EGr+aIUWVENtrSQNVEImGxto/G/48rXIyHGQG7UJwiN4Qu+tliIlaJKwFCFOCl5dBowPCx4G8osY
cavYQejr2xeXonk1srhAocBPoHtKtACq0lKoAU2Uq8VRjPVuugFEI33ru6+C4FQ2JQMaWT3A49n0
WmQVjgelarEKajKibObhhhZkeVqaFfZoc4aUjL9sIpAmmccDASFM/a0GJlZfM4DtT8Xkjy/weG5R
PwTwrpV/mvpp3NuieySxDJnYzLR3EM/QjuUNecIEAAamvZ4WC4d+kF35LOkFfGtAhBYZEKg5yJmZ
7nwYjg40UlcL1khnvBjyp9FCNmNmHRChbZu1yK3Tcje22ggStQTOQAs30eifUvY65XgK9Fi6k4Ci
MgZSUtQZNZ55wYEBISJvSvR5GS9bG9+Tx55STLXPXm05GNySvTsxopKzf1uU8X1ZcKS7ZApsBNKv
TUuip4zZloLkO3btR5N9mO0g1o1A7bOEwbph8jjX4suNuMH7ivC4MdHhzCLfOq71MYn8sa/Y5JSV
fOk8wmuWCq5VQ14W5lXOCJZMeYH/JQw/A9wi2WJjRMh/jcPwimeMTWX2MbNjYZmJ7y9CeRBPhFDM
VcXowezPNgKc02zzwFsKN3AlnwvZrLN6wBEEKWU391on5GKAW+r5iDPlAi8GdrCswdlWC26kKnyx
JptX3ILjGZFsvLMxXJXoStdZjMZGOy591YILJ8Gnr/E96CWT8shd0reynUm1L0KfGU2fAekTnXbG
6v9HQJxDHj9aymTECIYA5chri+alCSHwYolkupW7HOgDwZKD9dN0KZCFIvoo0+RmQbfBRiT8BRkZ
qgEGR1NeJwnpwwanjrYJdU/ufXFSPuEmJYahpX1TG2ETlAcmEAPfQ2icemcotkUE+6AqaDK9uqk5
UixSdovYP/ZKHcsoEueYfUXFg3ZCeaNtwQPIGjggS0lYvdVxPyB090SP/sYq7jCpXUuTA0DNg8Eo
htXhGLD0MLjd7X06NtzJbR5gxgTkklXZPjSzjxyrM8qipj8NQn37TcwBS36AOeKfSC1Uhoqwrqkk
8rWsIL20zRPMYpN/UpHhPFq1af3jF1EI9DJa9v6Yv7YQMMayY2BZxdDWs2yb8lLgaIqwx4aSOfJ9
XsM3Bge0Kb0amaHReiuvIUTB5os3QuswWsEnaO/M4wuzTb6S3MtJzMh1G2V3nylkanZx90VCgT93
7h3ykTfVQRJoW854loQw2XrwaEBMt7gDkBPBCtilDcQbwIAsrUarZpKer1PYadwngpE3yMSVEvWz
gexgnVDUr+wY5ZUR6ASexPouivqlZUNc2UZ2ljYpRh2zynVW9p+Gms4eVvqV607XospBbrv5u+e2
3dHt408zJcTBYCMoe3jUxO51Q6MOtjBvo9k/QG9+tuz+Jg5GQnHn+CJZ+8Ezr76bLqZS9IOrU4af
dS44dZo7M8ieZYIEKjfairRGOmfyjXqnurNHgsHwJtb7TDBe5P3n1aCWwZpG0Ec+7pTXASoPcpBM
Tbb/nynavzhFsy0hwn+J+ZV/ds3nr/8X9uvPL/g79kswqXKYmSHlt9jW/dckzbb+slzPtwPxnwOx
v4/RzL8C22Ur7AaY9ADcWP84RmMqx29hIhb851ju3xH3U3X+0xyNP4Lf77s+UCT+m8B78I9zNN9i
n+IFYYjMeaCOI8Gqa4hFMc+d9YTFCYARriqbSXo1+rvI5m4OcJzmaPNIQ7Z0sFJHjQIIgzw/ZLzc
lVwYNatrbzp4UBdVAQrvEk8AhTBW08311tphEkwPviYducpxpS4fvvXpGiSQqp1FA4QiaKcdLhjz
mfkjUhs+m4TVt/yjSvws362BrTICjJxxBX7FFsJxVsL5dQBYza+achTn/U0OX4Y/gQkWMGqI7y1m
hY9pwCTmzLugeWzat4o94UcZPzdo9YLpYpOoVe0Jm3VmJlKIJzgvMZY/MFygN/YE7zOJhsQbWDaH
KhCmsLsYzYOoD5C2WPiB/EFpbnxUxSUEmRMjhk20yt4H2+C/M5+H9EFJ/QiDf0WET/NZc+oAqo7k
YYgAtYj+1HY6BRfblrkOCLmXhPMZ6DVP4L/XLZ5385r75yxnud9xzYbrEf2Pov7B0K2sH78/DBWb
uGb6rQiNdwznUeYC1bwGe25n+Fi0fJKtHKIGLWNQVKEVVrPMlXhQiapwofvwpQn4kwPwQ1fHp7f5
vsRICB6qs6828dY+Wccx2vVo4wS7IaUw8C/KVpjT39Lylzac9UT8+Uh7Q5opJK2lMd61xjFdWsST
vlZ4sJacyFgIj0vElcK2hkThFeHCW+TS6FwQ7bOKi7qCOdhD6U58CcQh95uOnWfmophzQj5dxjVJ
i6og26jD7DyNYcJQNTh2EVDJvri4RABWcjk5tClmdAm8JzT26wK+ohLqEkpjpdVxmLHYpjyGkm22
RXZpS2GQ35BvwY3bZkeM4qsseAaUMTkvjivuVSIfqPRDmp2EHQzjY/Z0d1N3E2TqfuGyTSDqj8BM
Fm32Zc3v5jclmVosqEl1WI5YGXDv7nwfvMiN7+LUeMCMkoL+7KBY7J3gg/FSGaR43alpYGugZ0W6
gvFGsR/OwMgymprtYN9ny7YpXoKch4blZ0ZQt4k6VBJEGY2AhSEqmBVZZFWlFVirBFxa5YTrro2P
RnromuTeAXhgJctWetPGJKfHZIGUk0Xm4IXc9Ps5UhcGJm3wijlm5TbAieWUHJD+LPXr4jEehf1E
CME1iKNbArXWdtrw8PK+sgGcwvJcIDsr7M9u+XHsl7bgN87APUfycWChALUtlYBuUO4F2CfmMGmP
ACpx+t3S0W4uW/rH1AnOfdMeiHl7Hodvp/dWcTUdVPoWBO2G9mrvJ/m+9rs35LyrEmoVWGdoy1tj
ukurTxe1q9k+yx4NIgQAsr8W6mHVjx8ZauTmV7J8+TCzbORQIuLRC78K54H080eFImlGYxLxSDV8
3l79oi2qxDEBxnDPYwqgwUTGGT8JLe+sul1jFdtE2IeiYmuZuYrg+rvZwo0N6qwCeIULfJ+WP4qT
yDf1DhHfSb6tSnvnNOKYN1+976wTRQ62C7jOVeRShKdYveiiz8ZwYNoPmUkT6NyVXrKj0dkuckGH
VZxcjouY6SwGkEvU+3pwgGe4O6YZYxPjjInBo8OnFmGicYi65SsjvEf670sC4bjrEZFMQ/KJwtWj
/dtmqiLtu4jt7eDT1FYWrZOCvbCzFxdZHNzIVe/QfYwRzsoeeLQTkjdeUm0uln/B3VLeusyWx6lp
9lbkkOVbz/cduWFVg4LHVXrQuXy7qMSpjbwJCoLRXeqTQdU9rQL73WzTXyh70XAaALHCyT/ZIn21
CfnaZ7HxK0zQEAg005Nhn4kJeoEB0RFRQ/S61xXigB9+ZYLWno0noAMMm/tQbdkJ43TKdrb2PhVN
YGzc3pm3mjQJp7rdmYH8bfXMEPA0jXRb+cR6iNgFL0xRXkwPbYoxu3TQd/bKY5KJck/P66sBmFhL
ao9joiwXdfoTZ2Z44GhnzC9ztJ4V2yh3ORjA5JFCKSZ6+D+OKHzTAvK5xPfbInhDfFdzEku1QwYy
rdwHu8ArnnSbkD1xUrF299FCia60iHJIf1DSydBtUP2SUzgVtXlsvew3rI6BT7DFK1JjKKK0pPVu
AT6shmHfi7chuk4Wa+RgIMN6LO7dCJkvdo3oEE7d97z1OyPZLkl2v8yTxGQQlkfcYCRfAmDBIvPL
ToeHcXa/Epy4D8x563WHZpNce73p8Cd5ko35e9KguLblYIzm28hMd8NAXqKfxHsXA3RB6rxs/R8O
t3blWV1wDNKF840te5G2/qPsitvQ4rBPteQH+sWdFfmKkHqis4p5n9qLxekNABNgMmihRW5p2l7y
qWpPhT9/ZGr8giQ+bZuF9HhLeetGoRYfUBqNaPz1k9HZiPF5o4fytY/sl8XMLe2zeUy6d0BtvAFh
zyHmwEwyOZMRns2HmZNEjPRkmC/eWsgCrLFJvF+WYa8yFbwYqgpQ1PJ+hN0Ig8w5JYkpz9Tx/W4M
7FeY3glmMT86ROBOZpBpLY4B9hv1qufDQYFZZSdJCq/G9iIre11AFa4GjfR1IFDy2IiLCe030Nhf
0zHzdd+BESTxp9Fo4Lz5g40nVJzwPeTiEIQFJGFXI4VzDRfu/2CGNXBYFp9mGLHvImB9VSWEKGV9
aq8NPmg0XlcvA0wxYETdRDREG8vq2LwBXcvhHNsaeJxq9HHwB4LsxN/TNIBFBhC+MjUqOWv3g0Yn
Sw1R7jRO2TABD/TqbCwcDwYeZhILc1h8ZNjkQO/FpMad1bkMc2E6uINfbxeoDFE6kDwvBQvReNIJ
bmhq6s4c18j7xk0eA4Bmhh7etKM8z9UNL4eiuzUXxL67MrzzmzK6adLkuWrk/GYx14cp5NwC9YZ+
Rf8fMTNZ+TavMnwRWDhNE94FEFI0O3uanfTkJQEJQe1tbPL6DHw2WAw4CVq3/eV0lAKdhmCHwLD/
QLGhYw8ak81gk/0b5OzYBKENsVWfhDN2AKSae3gx54DL/Dho+DbKlI9J47izHjB3DaGb0ibBqFlc
awziO7fkmgVRw2+giW4gfMeqvS4a+Y3uY1P2QMBnTQPXWPABPngQ9j8UmawNNDrcJt62UvVrXcU3
LfOxIAdZYKia5E+SQbqgfDMnPBQw7IlVq2PuSYg68cLUmiTvUq+tYysNVyCM7yeNNlcwfQ6lxp3b
E+BzXyPQCYhhHTZ8RimPfqV/pg7Uo2wR8TQeVWKgYeo2U+Ze49VntKtUfZIVqfDJBaO240nZofBG
TlXkGSm31qE1WXcGuAtw7oNxj/XjixXpftKId1vD3lO3ea/rG19D4Mu2YghSb+t9ASE+0aj4VkPj
Cf9j4qlB8p1w+OY6oK2gMQ/VYFwLqPOM87H34CxZQ76l3Z8oy/h70jz4DLYWFkMSgn0AyT6oa2Yy
Y3dT/IHca9z9oMH3lXsPdyFH3T5rR00JH98z2VGR+VAd4g4uiGboa5h+h2tv5SWdAi/GuIvtUOww
EYIFHq1k3d4llMbEPbSbgjkZ25yQT8Rx91NdPJJf9T1oqD/9wHMysXbzGqvemelk3tr1d+k17a4x
EZwN0afvov/0dVxA7DCGrDtxdXWUAHQppOmOBIZFzEC0KLEzgaBwAY3PSD4GFOTEEhTkE5g6qCDu
IxL7KIUMMgz6QPJSEQYX7lsf4yP7ubOhQw8SHX8Qjt++y+MW6FwE8hGSaaxvasN9BbMp9gYrnC4y
PzKdqaDDFZQ3HDwPzbeUBC+kJDAU+SXXgQxEPDRaBrnLe5tJmI5tmHWAA/pdKq0/oQ7OBWvzuJU6
7gHW3FujAyAWkiBSEiF8zdPQERGRDosY+rdFh0fUOkbC0YESBskSJIuhhddhE/OwcTvMY/1Egypq
btdWR1MADllNFAEHkrOsh3QZoMcw6M3c1NwKB+9HV1GyOvO95SMgBLYLA9DALZt0P4aJxm0iI8Pr
CMsAD0lKR1k+D6UO0kBb3+hojWVwSfNwmVjr2I1YIT4MdRQHrKH7SIdzuKR0jIq4jpbcDq+XZ8PC
jxQORHqYfXBYXHq8vudLBriLgo9+Gc2v/0NU1qqt/PhUC2Pnte5PzI2xy5ldG+2AtbYx8yP3lEnH
JVsdNWLjH3JsPj4WZA9pY736OpiEY5cbQLAjIvRhm+r4EoMck8akYkLVtofy9okiVfY0SX2UXYCq
sJ5a3oigxPXYNJdI0CrOdolBtcpPsaeupYWlGEnRVcV0W1xKH2aRAxNxyJVXXXDNVArHB699iTaM
wCj2ezi9Bkm3iZ6eJkJ1r2YV9Ju4Rl8zzMBsHSJirJKBQMkCDnjWsPd6466ws99+UD+UWiEx9LQ+
HO4AeZNineHT5ZTxiAyFj9Fjcihs6xy4+Z0rmaUHE4p7w0v6jem14Y0IGj0yHx9HgG97lhHZzp/r
7WQ1yx/j++3SEj4kIYv2nSUpr2Dhlcx9e0YjLA0nY2tXsHVlysrWwVZ/RHYDWi82H5oIhScT93Ft
js0W4XJ8cvHUrefR/3ThfcTtMzgIcWYRDtgk+kkzAisCAM6PLnNa9I8ROWITawbHpoaXzsEIC2IJ
URiMFqvUoVf9wazM81Ca8QGOFU5R6dwWjjr5PgEK1qjOzmLyN51zohkgAdktsWAKJll/dBs72hUm
OF6vMTaq7xilqOoToTYrfBzMqlZnwoqWdYUX5lxXNQZ9/oF2Pv22ar5rxLhMJ/nstnnTEZvbIoRq
R3b/CiPSGg3jJsOMWQYNfASVjqs57LJjEJLNVPiIlRcViHO20PwHVxlfKQDE/ZxFw56+grc1Wl7C
LAtWhp+CXEgAXFtj/SkKWjvEuE9x7X0vpfudBNHH3M/GrvdRZnUV0g8vPJRZrTnyUPaExExhRXB7
2tSzSfXBFsebemgwex/QabCIwu2fdGszlzc92SAoaLzv3IWG1hemPJg1/c6QMdgNySShFtybefLU
Z/1j1sUhg3hPgPcVYIsMvFh6V0p+5Gs9eITCOo1/Mwbt55jlR3/6jIbkN1f0MbDRJyemsnZdhQS1
Q6LRWrSLlqRZnxmOr8BTIX5p1I1D3qrvaJ9RKLhaSb/1Dc4GAxcrOFs5Q33FOJDxkILK8Kflji12
eSaPlPg6hfQKMkZ46n5TlH5zhTLKQ9G37gWXxZTjSg4pepYFIHmTYzcLfO8XlTM1h1/BcpPZCTcP
2zSF7pWpS5IyAYOP+Y5MBcCviajIoFWbDX22Ogt7feDNMuz4h6PD26NYvfaZL3DgFeV6cRCANCxM
G4NosCKY3rKsv1edCOhodI1gbhw3AvxjPE0e6T1SfJapwrvDqtmkOmFhGGinOnI9CuezQDmyRuWE
m4jhtyFzG/oGdVFDbV8uZf5oB8137iTkOzsjSR1zCQ43BYnXtAiICR/xN900GMSqqbva4GIz/LAE
q5i9RX60sUzwWBzZR8WGbcOmjfwZprTsd+F+IccVyP2paT0rnjha4B8Whkn9vnjubY7SD7Aj+i8r
2drllG3SoM7RnWPWBHq5t0cE2EXHlgGoz0kQp0MbwgUUegy9+uGtTLPtAsTpbGdzsYsbMHHST5h8
mcs7XfuwTqUDbNwDZeAsrEy69nvMRL0F3j/VMtjYb4sCKCSKEFpVZTHKIBqxg+5q5aQrlAU1h2A8
KV0S92QWncok0zZSLjTh4WIL2E1FTl2zCMViNPSSNDb7K0bBEwlnGxUtSG1CVYH/JSxmpoc0HQ8j
YcFr0lzxcaYuvFO/+WgbqKB0ZUw7c/E7Hr0P3ZA1tZdSUiHUTKySvb3Iby4MbhwqSXC6tSN+zeE1
c7pbW9KDEJGu8bD2Mw3jnyCWfOMo2qTJoIA3fT7Gwc7espLhCFwRzGEzsBSfuWKQoM0JkuRNMpPf
xF5J0o2YSXoxjksXPhoOkJp0b/Kg7kmRgBhJTGejR6CI6AHlF8EL4vF6hfmQ4sACRJCPraA4JmZF
FvF2mtkQJVDa59b/PTHAprWnjrIA5+K9whDxMhU8JpCeonUfeymr1kE8DM43YYw/YkbYr0ov2Fj5
L8p+SsZwgtmHkDJCiIgnmCpZkb/ObA5RZLFdco7dpjZ3ie9E3C3g8wOL9tBh07CuS5TriCxOEL1n
EMWZswMPyNwprozd7DD1cWxzb9a9RYaEf78o2BpWTHZCvcDUkxPHQXkv4nd/7C/E3J55qtqsfTGi
HyrSe8cun8SArh032S7zCrHNRPYiBf1W16S/q7l5t5mwoGeR3nawLAF+jXiDUC27OcF4kKYNQFjD
QXiENbU8+3WbbwjmIUHZbo4tn8Q+HybCNtuPSsbgxJKGPW+w7X2LoHIIuUv82SKEQanvVTg7kpdK
9gfZyfs6KM9GJ79jG/EVrkPAtDafS0Hq/XfQGJ9W4/hY1bMfkSFWVTY21MbNCb8gPeeGKvlSdhII
YugfReyKk7GgliTVHXuZixaq9ajiEeNecGhswzk0bnpaBwSiV3y675PdZjuP/iqR8VMfmsMunx5D
C2DAYssfe0KLBaMW43jFodXwsBU6dgONHoWCdwwA8cH02yx8T/zh0+MUrlIq1QwgqdZoxA6ozKH+
FtrUFH9ZWXTuMh1prNnIn4teC4z+YYCFoIr8OclmSt5iX0bXwR05HUk9N5tjSgq2W3r7JPaOdROe
ceA1qyFuTgYjjQLgMoGW65ZgyJFnK2ZuYKwXmd+HZbeW5AGUCw8avCQGOcESHTqZH1RYXlvI8ekU
n+clv5IxtlbGtKuDa2ezR4eBcQqd5AvWox3+gpVxbtKH9iqa+N6y3mLngzfuNM4x/hRU0RaIazc8
4d289TXGqem+PKIiepZA4xs4bGb9Ur2EarrgB6M51s49/ooGr+NI6F/LpyDb6Ub03RlpaO4WNBI2
B1S09qW5h9b36Flbpwp3TAOY2wjGJmVhPdiu99EpdxugiWJXHDLFElO/qWiGQ21/8zAUr2V0jopm
66Tl08gyxJc/sYPfRoXOTPUDqS20jl6WHdBhvYmGkIZ8upV8Mo4fX2u4rphYVw7S7MSfnuM+P1X5
xmzbe2mrb9t6sRpuhrGFCJNvs5zXE4Wu64HEjG963uDECG5ldTvPbvc/joh/I7+Jxfh/64j4X//x
/8e08dN/s0RgYfB8R2BhsNnlasvB3xwRwV+mi3IsCAXSQuF5/wenzTI9+NM2EB6PASs/1NdSmyVw
RDihcNjyumx7NWTt33FEWOxq/2mVaxM2EFqm7fz541zxT/lNEDVlwAADrI3tFQyJmDkIonYVfhsY
T0G5MhiUsdKrH4rx7M/MQL30DohEA+b3vU6ujNSPrsqQI5uIZatKYpNynUuKQRoNEfsW+DQExMBD
4Xlnm0Cz6ZOvHpqawQ4kejv7vLAMXLipyhK92nRJ6quJCGQNP5MrM27fOT+pZMlhqrP5lYEVicgS
1QuAHJYqQLPZe2TTN3+LmyL17/q6uo5TTyqwfGkBnTPn3+ZpiMK2AmrCdPhQuBVbjni8+h2Re4Z3
mCuf3BvKiiZipJiTe9CFdwq8ODVk/5oEDLfDpyoZv3JWIbvmfckoepqBqaXfeLd2kbxT9TXr2u6s
rXTf1cTnGZFRsAzGvWHFPtlSOMzbWzaRZ38SB2gccptaNKdDSEvG7OIb7KWxmtR7rB2DRjvtEgtX
3eLMlNVhjAjJBoDpE51tmfpUd7B6uxBv53TL2slZxX3M5IctntN494ZYCN8KxVNeWLswtb9GsVyW
zH+CUcZKKr0uaRodubkuPUSHreUgPBdhymmPNtup+4I61bm32vSRjgxvqtMQHMTqNaqYPaewgYuS
RTwKXHbdYf9AjAFafyLpAfI8it7Pd8rEekLeyGexGcepPs9MSOGJVluDrdB2lEmL1kq+lXN1dLuE
b815BKYEuaoP7iDhR2uyPOD5le4RXDVNKozzEUg5kwnLXHejRwoJ4uUgrppnsUiW7P6II733TYqq
6Tfjl7c55chXHKe7pAMw6mJKz2wUXnGh1nJOzphjEGNVfAPeKAsgH/q5D9yHxCnis6xhptZmceLb
QbMdMfYx6Wc8KuDUIsqnTuY7MsV9En/GdQu3aFfkWsS4MHAK7KfczX5Z/o9d2FwxPbibcWF1v9Su
fZuUzomnsfBNDJZ8mGbBerobSZcMfWcjR+duAEBXJuS5jzYXjDS9ay29/MbMy4R8I02V8fHMZ0QF
jEHCqBVHaY6xYVWP7gH2D1uBCZ+2PxlH22fRldcXI6PRSjsUGCRhnWOBcpQI7LteWM2pdFhy+H6c
EV96n1CU9e5SErQ6U72qEraoce1HIhkae9rZH6Adkp1C0LVuEBUioQb7wDxx46dcf2PDChI1eUfV
G2UdiZPx4G6szHomzWH6rGaKKSs7TmC3zJNThMkpWJx43+TT1e2To8t4Gw2w/9PNyCEmuWgIvoMh
s9wnPYq6hiORdsc5x3UlUEQAfohLBK78PCGcoc/Si1ECmfQru3WIMpD3yN8jvFlItytzJJCuzshI
pDKwWmz+iwshZgCxCDN62Sx1NIPZ5Tc5GZN6I4HAUTvtsQ/Ge2tS11qvJEIk5lmqcz65sMNEXlQY
6GwSygTlyoNRUwLG/r5x/jd3Z7LcxnWF4Xfxvpmeh1TZC2IGSJHiIFradEEU2PM89y6pvETyGnmE
RO+V74KSTUoiLRtesLJxlQwQQN/ue8655/zDCNoPWXRsLTmrp11uIEQ7nkgFIuRglqG8QiefhHn6
ju7XLWqdbCxboKOVYS4NYLr0WEM1vssu+rR6p/boNjE5DKCBQ+tQCsB3yI6DlK1ndurNIWq3PDiR
fhJwkOSYcAmaHfeGTjpXOMovOdLPE1dgXRmwT8Q2nuTmBfQORJJyyPtJIORyOLy6INaOtU5dot12
AzI8pwOLBmYQDwNFKYp8mqDGymmxCPLmDtYSlHglPzV1LMe6Cqa550MKqlxMjXMVs0272tC8JQAU
yF8MOki6K0mKFXSLIgODs9eQbzm4jON4jUoEnjR4wvGUWaj3ImOS+c6cRgK0adcESwJiKB5MRoQm
bLH+LNYdzKmhQGBbVlzHXoUVeIDpV4I3Xt9R+9UjWl0lo1K1ZRTUV9kZcyrgRr0EOLTR70yLiUPi
7/GiXLqeReArS8J0IFuYuI931QCHAK9o7LyLdIM3mUl+RHFHQ0JfQumB0joEuFNFFW08qkGZap3R
NJO/cWmGpAJLN9D7Sw1UtHLWPWihP9cNE+qBzVipJVLncxMZ4/WoxnPQId3UtyydJgF+9Pzp1dCy
jVNEaTju9DM9KU/tyrlIYizVzTxpJml4hTYsmI8yol2mlRNDcrWFgiOR2y3he14rHihbJcB+ptJe
QQfxz+SmwjPewqWqJHCgPw0dwKq09dhWK6/RgcEEKBNWqY/+XQRRakRvSAP0MilA/Ua2fdnUKibV
MX2DAndGdkiMgZpVLt2BE1eBxgOkqhhQLLZAsscVdrTdITfmliWt23yYSDYEDrWvFGSM4gC7mHWt
LVugIZjzSNJALHDPoxP6ni0kqnkLXoz2cfkWu0WhpR1sq4puuR4OIUezjLaXhcl0pfzcjYyl9PRc
djiCxBhULwZ1WLpqOa9tJM+kFh5ULauIpdrTSh2AMQy+NCkTapbc9mgl9gQHRBWPU7m6TFoeOleW
yeOKBGwVtUwqBpok6NJlrb81syqblgpVRaGEG7WAMm9KeI6UNKo9YttcH8tXQcZwsyorNKfLgVmn
rkqTCHi+KtX0S1SjgMkPy4sGP5ve2VSNAr4Ba0VdYudWI2km7mpgG1J7QV+etCcxdh8r5TSyQN4H
CKH3BSN2fQS1DXpAh70DQW1I5JM8Hs+71l5HSo56bLXpqSJOO+S3j5lRmb4eXlmac+noTbcCak9u
oOWZDFMVj8gcsenKCdlYtnNXKdGqckyCKmaJQEeTidahvKcqHo3VkOxgbeSaKObHuCTEeXqWWKl0
YkXj1IGrqHWzrOFJLcafuSxsFbGmnQWVdJdJHYNDn2lEEG1rX7+sAIYFgwWmpQU4Y8vFLQMlZZqn
6oVv1Rd5WjrA5d122tqXgrHJ16AyiWphA9BxJnX1GoI8TEvdoiGGy1VK/poq8K3Y/v6wiCtp66HX
1xsZd9ULfDQzmkVRwx1zexnfMSt6y3gYLoYtWoV6ddnZ3Do00BDqJZ8pUYakVpHd6KkyTgHQzDug
XIG3AnJeRKjmRLANR4uAj1wYde6YTWITzo3ftSsVUsXUli4yRCM5JLevxr74gKeIvg4lZZ0Uvfo6
8EC91fJIRRpBAHWaPl4xTOdsaeDZbqZiyjSOdEvcy16qzhPPWDEpoEEsQ4RrHaaqyECiHqVGayka
l3Fcg+2pIVOGGpReqg+thTSb+1iKMOQUrdwbV8gzAZkC8NCbx41lv4eeiczueItZl3NGaw/HCei1
pSTJMyq/JSPX28EeTkv0vNp4wLtOARUFBMl7RXdy08OyjcdlYJSAtsu0fN0kPbg5dOjyyqQXTYOe
/kKy9u1EhfzqdhykjVdQ1NZ+2+5CT4EInTBcK0cFhEvS0jivLJU8FRQrIKgDql5wlJTKvjQ7vFBj
w7xOTAwncjgZipmW2BTRixjK4rhFwOmYuwDKwz61fKTNbbc6Q8cJQsGHaEwsiC/Iop0jvY6ASRd0
C08wBlvBHUTgRxNcwgrKt+ycaWgMzGvEt9ENKt6Ukh7PsOMqphaURMmsUGASLEW3j86Q4U8WZdCq
Z1X9s2zAJvGgNsaU0Zw+cKwXcAHBfqxGBrKtCqc2TNejYEi6kSNNLXVdRkHO7mHWUYAYmjdBduVl
NPf6cLyRO4A+7hhtWo9h01DKb0spzBHrQEWlzAQORAWLUVa6gev0+F7RhQKXb58gK1SdthxmlDvR
aB0hgKaCCUrsZiQo2KEJNNHSJIHBGq2G20GwSBXBJ9UEs9Tcc0z3bFPBO6071Z4FJkMYE4XtzOsR
Fi5wvEnhJw2lIOc6NxWDoRWcFOgq2jvXrCgOyvg8F9a7Y8d1o/iFsi0PM49eu1Agyeog5BTEk3t7
3PoN8KhE8GnpvKDBTNMEou0oGLeR4N5annaNoiiJH0xBCj3X2/N0Iez2grnrCA5vJ9i8TB4twe4F
NdYWTEJ8mHkEDfgBggncQglGlglEYiUovtXrxlnF5TaGQBypzdLwlZ81wSy2OwrALkZ1NUQHb2xA
H0SA+ogLUHFleSMJovL+Px20ZUvwlwfBZIaysmL4ac1qe0AmfERZ05HhPQu0pd4JtJ2yyffcaMN7
owm2dAhtGpwElDqI1LlgVGPop0I6BHMEIK4WrGtggReoavSbQL1JBC9bh6BdwGudjzGHnFywt3Vo
3MiMdSAG/bUEwbsXTG9VcL4byN89+WBiqDbjdVg6UFVQINUQI0jyUwvqeCg45Eob5oi2XDeCXS7B
dFu0EM4tiOd9aU0GGRQowGO4e4Kd3kJTjyLGuuDRpyGVI+JkcNktwWonyuKhVB1HHXQr4KaeFCLX
p+1M6PBA17GGYqbT+DDlGaid1II73/RiggWdPmQOghlziDazP1cE494T3HtibQI2FelEwcsfIOij
wGquOij7saDuR4w74Ue9jTMwrLFhDcRXWru5he2sblvwp8r3HuXhygSlZgkoS5fUy4SZtdAN0ECQ
t7lJDSU0BVKLUtm8cZAaoL+r4+4AFLqppgVs0uNK6BJgUMSYDHc4TCARWsskjg5ds47l7twsNGsR
InCQCaUD0J5QjRAxERoITM4izqHnplBHYPCMCLVS57Mil5A8QENhdNK3vmTeqUJdIS38d73QRlYL
9hfTzYkwAYBWxH6X4QRypNxBRSaQIdxArQDuQGg5VAbqRbl2pQmVh4EsuiAUn0vjcgRPZiQgbAO7
xJK15GSUj5NMThVOMK+kgMG8ljkrr0vPTK/MNzSUWQmtfS213ayoGVlL3m6w1U2I8wh90OA9jMc3
owo91G6liZRbb5kZo1M2FKsEvhUPrc5v51BdYuQMhT+OjoP2jfO27fSdaaqo5bc22jw90Mre3LpM
iRk8JozLgOJhiEyFYLP3ZTJrnmaABXE6FeoPc72i8ZOX7RKfE3KFT7aGy3WdwEM/xpEV6pDbZsOU
k+Wpl0NO6yRj0aIIB9xy4F5gUnznxnXGXKaPXvWJdhmSq5wE7oBl6xyvDHuGL/Q7FKgBNxmUIgrQ
IVPkTIXznQtEYO7oxtIw7lJn0Dgpc2fAX8SIjy3Gwb1qbFvZ1M2yR65iXak5MIvUXzETufWQzpiq
BdPiAYkvx/LbS2Y3xxRL0UkMn22g9lqgVX0WNQg21ihTzkrsNCdm1K2l4Vyr68umxI+kT7yprhto
U1s0e1DYkrGaHKRzlAhXtAvDGaLO9bQBB4LbIRLHQdxdOyXZtZa6NzFoddDWzpluyq8jvQSQ6drv
4bLRr9bIi8UA5a+SkMImzEuc5KZ1VeBD7qYUZYgQgucDSnCmoPq41ehmTcOmYMcD7p2kYEAmkTrW
y7xsyCGq7k81J32f5nyAH78pajdcB253SgOKqYFUE2LdYllyEAG6HK2DlsARca7QULmcu22xqwuM
ZTpl10mk5hTuGZdQnaHiBthPdA3VEokUarKe+URmQqwfjMCcFRgJaKIe6CgrhDSkUkTVvEdNAYno
uY29ANACjA7AVs+kLDjJbY5zjXkqcY3HwPUYdnv9gs2SzbqkN6Yq/YyAY5DQ/yUqd/K7xOTEAAMf
juawStEF7FDjg3RR2NOwtxfl6AUTqPj1LA2lN90QCOKENlFwzCawo9hog/vPaijU3ZjcjCMmjNmu
7qy16vFtsaEtBkfkKnmR9YxaKN7d4xTZ2MCo3VUqORslCJ1FjJ+qg7vfCony12mf0CZUCLpYGYpt
fQN+RJ5BRgbKPwsTDBtqKlRQAPZxLBvrvq+uqbAuyyR3cBAzBWQGfcVGu0Sda9FoQHvGQgA+mnTj
yGD1ak1U28o7RPHgffQODLqyP8HW7QqhGkI9AhqTkL5QRZkA3FbIqkXR5P+MXPaX2/6v3i6bbuvt
LK2Denjd7MrhYseMt64+E67Eq+dZkNZX2R970/Mf9GjEccspC8Hvi50XZCkDif2PWn348QfFgRz2
SO9p/5P2v/e5T4i3XFbzYffjD4Z6pDD9Mm0FWz/NssUHxuBDP72sOEc6KruqaZs6O53xwsN7/dwa
PH9594v5/HseXcAWoe4UHHRdBrf1oyWQVQXvMOv71uGLj3mwDtqRYeNsSffRsWRL1r5YB+MI1Sqo
cJatEHwd815n68GT8tSz8Pw1/unrAMPve56Hp9dBP1IYS8mWIVuaGEwh4vXwebAQ8kL2y9SAC9ni
eXmhzwPjr8PWQTtiAaBucqmcTxEse7QM9hHlpmHoBqWDJaOI9kKX4X67/hrPnggPTz8O6pGm4/wE
w+bTSjxaBzisMtsFdQVNthhKfgpHL21bGM7B4UE5MmWw4wjfybpGZcjCPtwWhEm4vYrJWmhC6O6l
hskvic2/+3nQjlDw0Q0CxD46MLZ+uA6qeuSojMl1hbYdo/L7ZX9pjwN38vDoAAlCBtikGWI5vsgW
KhRuDc4BHqsGlFYw2y80PHxn9fBseNA4SymshKWqpkH6ebgtrCNSCMZrIkU7AufwItfha77/790W
Qt8ShIetEBls9obg7D9YB7YFWUKRaSvxkkXifJHrYMryofuCC3VMGbkDsRz3gJcH66AYZBMgNOip
G5ZwFbx//l5afNibMx5WPZAXKQpYBo1iSrU04u7DdTBJF8Jr0aRXBw5ThA++70Wtw14Q9uAqCklY
0E8O8PF9laQ/XgeRLmTeQPvStg3V0F5gnNyvw8H5Qj4ydQvlDkPbC+Nqj9MmFqCIbNicKxwKqZea
Nr+G0v3eMGnIR5AMVIMepwXTQRV6JA+3hX0k4gYNOocTp2o6L/OQRV1zaJiUj8QhSmX3c7A21C/C
A+WDxRmUJ4Gc6sh05F9eeCCjG86hh03SJirRugxNDPPbr05ZrINK2tQ/bYrfFSa/I5b+0spBkz3+
sG/iBDtmRV/3ep56w+ez/devf9GjefTGqyHf3X/3fSNH/PunRyXWPhM8ePFzZth/z6c//3SBX3/1
o+/6fFWf/+cy2JXb8tYf9i8Mn37mq21CK+ikeb97ShmcRPDr7/nxh0e/9sFmeO7jf0N3fN/TEtf2
xz79PPvwW3pMB37Dx391wX//ybykHIev9dP3+4G4cOgqnW4//h1xuG/ch8877tBv+Pi3//z7w/ht
2SrOawd//G+AqQ+8C9/lq33gd7ARmm/e4X2BfOgC3QSIxj95i02ZWvDQr9g04barGFjmWZIBTwp2
nz9z3zS+75j+CVv6dDviBbe7/fYXcMg59ELY1fH2id9PKXnox99syyT4+A+xUqAQAFN8+0L+hG19
/syNIIseeiHvtrd+9iENeKyevuG/ubm/lVJ+OZV8nWg+966/9WePs6h4x22825Y//Q8AAP//</cx:binary>
              </cx:geoCache>
            </cx:geography>
          </cx:layoutPr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</cx:f>
        <cx:nf>_xlchart.v5.1</cx:nf>
      </cx:strDim>
      <cx:numDim type="colorVal">
        <cx:f>_xlchart.v5.4</cx:f>
        <cx:nf>_xlchart.v5.0</cx:nf>
      </cx:numDim>
    </cx:data>
  </cx:chartData>
  <cx:chart>
    <cx:title pos="t" align="ctr" overlay="0">
      <cx:tx>
        <cx:txData>
          <cx:v>Liczba wszystkich instalacji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Liczba wszystkich instalacji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_xlchart.v5.3</cx:f>
              <cx:v>liczba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1HvZktw4luWvpOl5GAmA2FhWWWYDkO4RHqtCu15ooVCIBAlwBRfwrdtmPmK6P2M+YTr/a64rl0pF
KlUqmyyzkZkUkjudCBAH995zzoX/9X79y719uBu+W51txr/crz88Kb3v/vL99+N9+eDuxhNn7od2
bD/4k/vWfd9++GDuH75/P9wtpim+JwjT7+/Lu8E/rE/+9lcYrXhoL9r7O2/a5un0MITbh3GyfvzC
tc9e+u7uvTNNakY/mHuPf3ji7rZ2MQ/3tXl48t1D440Pz0P38MOTTz745LvvHw/3u1/9nYXZ+ek9
3MvISUxpggVJRMxjIvGT72zbFD9fJvgEJQJJRGIkMJEJXP7pV1/dObj9VVudfHf5dRP7OK279++H
h3GEh/v47+dG+ORxfnhy+d+ffHffTo0/rmQBi/rDk5vWjvXdk+/M2Oqfruj2+DA3Fx+f/vtPQfjb
Xx+9Aevx6J3f4PR48f7Rpd/BVE/V3TLWbdS1rh3GPxet+ASJmNGfoSLsE7CwPKFSMEYZQxhAS+Rn
wDr/ZXo3XzO9L2D2uYEeQXd+821Bt93dl+37xrT/GuiYJJijhEJACRR/GmiYnTBOuEyExFjKhAO0
vwu0t//U/L6A3ecGeoTd228Mu38FZPQEsxghwSDoCCU4+TTcxEkiOIGsSeNYxkLC5d9B9v8aZb+5
/xFAN5ffVnD9+O//53+/3/7cdIhPOGJEUIIQjRPK4k8BSk4oFgxzyIWxoFDDPgPQj//2FdP6Qij9
5v5HAF2k3xZAwC1sDakPauufzTBizCCtYSYI4Yx/CpI4gdCKk4RgxhMJ//8MSK++dmpfAOrRGI/A
evWNpbvlbnDmx/9x5BnAC6c/n2dIRhEgFjNOIa4+LVYEnciYISo5sI1YYPS5zPfq7zMEgviPZ/gl
6D471GMEv7F8aKd3058eaTjhiEMwsZhjIPOfRhoDqh+zRMacCfjxWS5/8RWz+gJSf7/9EToX6ttK
hl373t79yfDEJ+QYTEAoPrIJ+Sk8hJwkJOGCYioZS5j4TB68+ZpZfQGe39z/CJ+bb6xYvW9t0/74
n/a//uefDBIIXhBOEEIxUD8iYvppDHGgFJghzhmRMfnI4n/H+dKvntsXoHo8yCO80mffVjxBtnv4
s4kFPiEEkUSKI8FLJP0UqmM8IfgAAlYhGWHx54oU5Kt/PK0voPSb+x8BdPHi2wLoX0D80AmnAvwx
FkskWRJ/mu+wOJEJQAM/wFz6fL67/go2+gV0/n77I3CuvzG2B9Wovhu6u/s/lZnT5ORIFCQG5SSh
Kj32/sgJuEgYcSnhkgCJ+/mK9FUz+wJKUJR+M8QjpG7Ov60w+leUJHQSxzFhDPKcJKCgHgkoeXLk
e0LShBKwkJLPOUc//sdXVMovYPSb+x8B9Aw812/Jnv3xPxfzX//Lt/WwhT+ZOqCTox1EgBlwCfzg
EXUA0STA+INUByo4Qeiz9ejH//j62X0RrsfDPEbt1beFmrv78d///AoFCRDqEkWMgU0EOe6Rnw6I
EUiA9Of69Hmyd/mVM/sCWp8O8Qipy//PS9UfxP5PpPin/tQnH/nn+1OYUA5FiuD46LF+6kRgsPjA
+wPjnFNOfm/x/dIp+uPpfB6XX+77ZOr/6sbTHzelfu3gpXf+LvvY+vtNX+rLVz8+IPQkH936s1X9
2Q7iT6t19v6HJxiBLQdi9DeoHcf5vc/9R4nr00Ee7kb/wxNoKkKGjAVCjONjngTivjwcrwCcAoMx
IY9e7sdwbNrBl9CmxCfQ9orjhCXgcCSxgBmN7fTxEjqBz/PjNgCrlyPMf23DAoqhaJtf1+fn1981
k7tpTePH4wNioDXdTx88TlaATZwIUBOcSmClcUyBtnb3d7fQ7D1+/r+Ndo7nrWBcV90lr7f6bFnG
QywjmtXxWqhqSZ6LaS5SU4uX1di/CcuG9t6s53NY3ofYL1lbustWDLnCqPeHWdZKFH29n7ba6nJq
sg7Xq7Kilcp697DGerD5OasZV/Mg/W48babc7UhR9SpuF6ts1GuHm0J1gT/dWKHKrkOqXSafYRaq
tMMbUwwTpKTjlzFzlyYO5yGQF+UaezVMo0unhGk5lM+Dr97lrIxUjvLx1OAxk4WXmvX4cm2szMrF
VWpt8g8zzU26VuN7J57OEXcHw3jQUqKg+tmdMx45FUohVaAk5XNMTv247ufyFprLmkTbqyYe7qIo
Msq3VdrIMJ81c7+LTeJVvGKkpybaraiasqUavQJb+nyl9Vk91uIqFPnrbSnDgVK6wton502zSj3m
27Oqai+KpnrjZVSoNWcuxY3uWxeUG8mmeHLlij7RJnfk0JVdlc4I61L25WFDhYqtPAMyrGxVxLvc
RqOKOLqNx82dOmeeTzN6FzG5pCOfvMpdtaqFDWdEJHddPW7KB3K2RgnSUbEgVZr1lAocpy7ZHqjo
GtWyVlXlsp6zwW56kMv5zJJI1Tm7Xsr+TrSzVLwrMiaYT6lL8p08wFkEo9zm92wR7+XYJVpINqdr
DRsqL1C2tuth6NkVm8dGdUQUp1Lg89XEI/xy0aqRVTpPbFDVFJ+amHBl+DqoaBjy0zZEClVe3gYz
VelCykLZtkxzCKVzOAzxnHY3ocrv2gJbXSymPMi1z0bkFu3LrduLZkRPa4bUZsvpjDh4wnyee0XX
NcoGGsWqnbc5pQtKkUmmU1m2STqvyS4snF35ct7SaOuytWirXWGXcu/6cItXj1W9oeRiKJsxreO4
TxeWr2mN3fXax+cI108hb+y6KKc63uiqUWOtFl17MY5boSdbJHpO+qfl5B54X95Y4/cWRV6VIkEq
uHnRU3DPynYWCk2lTwnzLxnAoqED4dXY9CgNXTenE7PnER1Vs1W7QeRvoMJUqRQt1SHGbwcZ5bBJ
5Ru3JIluu/AGck19CGV76qYc62HbIEEk82EpXjtqjK6JvexquijXZiZmd0VetqpYp17NaDsnSfMy
cqJWzRCXpzx3F61PbgCrWSV94ZR10eWClyTlzlzbomvTOrIX+TCjQyF7Zcaw6Y52fscrk5nNNdot
rNXdBBG++jHFYSuyNqe5npdI88gKgCgXKebN6xyFRS2LVOUmhSZxeCAJfZsPuFN4s4Um9dTrOn9V
ViRScSlu5rVf9CaWKi0n+mabP1R8RKema4Y0nmAXRWQ+J9OBEcPSJUa5MgHOyxRi53w9qa6euWri
6AoOxjSaz8+Tiqw6Nzd4oVHKg81VV0JO60ldZe027xJeLulWWaN7OqWmSZgaDSxeZd0HDIdTlFsr
q7Ar7tAW54DzVAGMm1Nm5nE22D2JyjxjA03jECPNR+NUGwpdtvVBMCv0CEkAYqtQJDSzjlZZ62ke
HmZZvawcY/sV1R/aUs6ZEH0Cu7PzCvFRjfOHqYd/e1Kd47h6wTDyakuq+6peiK6n4dXWRCidqWtS
5jq5iyhSBOV1hgeXcjyvmYE05QIhGncxThl/atsxgcnnUSrtfPBhfVu4PnOjxDrfqNGIVkLb9oC7
4nri9e2M52nnqe/3FYF167ssiMQceEHZoZMFP4wsqIbS6QwivYEUcXxvOP5gXqx7SBZvBO+uZG3e
bROSh9k1qu5LqmpTvd/KeFGELW+DuaEglxS1+OAFnbNN8Fr1E59UVU8yG6soaBGCmu1lPAuckWit
dOMF2othgIoiTTZP9bpvQvyBFuEeNVVxsWETrnxXauooUazcbFrhJfXzGKXIz0+XUu4XxF52ky+y
tYlYVkYhSxq7ZL53TruNZktogxpWmS5d1egGlkSNvJiVIfHOFytOEV2nlLVyUgKHPRc4yUqPPySU
3jVzPqiJVbdLNJcAe9wpn7ND3Zn3vuHxJYP1hqNbRicmOdTQwVQFxRe0vE0cCmlBpkL3M4NkKsyZ
GKFedY5ls7+reNHuh83HUCOmXHdyLjOO7KBrLDZlp3KEKF1fep73SrTF+er7JF27blJ9W9zwsS3S
3mGqCizPlnUJqsMT5Cq3GG0GsWZJPyKo2I2WvuhOfcVqFaL8bJ7w02JA89lquzydeZ2hYnRZZYf2
bELVG0h4EnZ4MBonSa5iIB7dKqwym0n5RqwmuEeq2soyHZiz2o7rBdCeW9qyJLME9mcRVqyLLiJn
FdvjxvE0xgXV5RLdTSu7ZMUod0vuLhvSDFkkuzyruzd2LM7c7LoM8t3T2kYvAzS+1FyUTsuIXdqw
uitRzbDhXcUyOTYvFxSQEugumNrsal20uU/lCFncEZKFGhcpCdWeBqRbGi6HMtZ57jdlWlHvO87O
Q1ni86VluuZkuYiX5bIERnGw70Q5qmQI+56XXtHJ7Hnp3gxzQVKyxuddG2HYwPlF0lOqlpyyDAvd
FW7N/ARZv0d0TG30oZGkvhlXerHlLewNaL7qMtmG/URUv7EO0sIap5vcLhJhj4kuuEMpbJdWLUWa
EgN0D9PzvrhHKEIqKatNr/W0X4eWqNgwyKF8vgPKVOja0E3nEyr1UqNJI2auZNGfNWwBMmFtBdEc
YA2mRY3b/KJnlYp8JRVOYgybfNB22qTaetvpgDauxESfQbw0B5gX0nFIWTkFlYwWad+sVI8etgTD
QEPxWmK1bZtQjhSz3kZxylgrDqKTVNPNeI0HHc+QlHBSS9X4c+cqq03TiXSqm/1QiSjzI891Mveb
brZuSRfEo3OU1JXa8jLSife7sNpe8a2pdrKPoRK0NBPRks0jkTqJ6A2p44e4ja2Kt/G+DaOifQCu
gCqYZrA3FrjAWTePQYV13BvWr6o9rVosD3mdA3Uqb3oXwz6ujN/5UL2a6FqqyHA1jIMuy5apgqF4
TyENaWrcquKxu6lI+RotLlcJK6/yZOD7sLXXW5fXqSG0UT0q7qtquk0ICzpa2M0E665tDjWWlLR7
5gCKbGjRc2+rOuv9Uuo4xnvgBpA+8/E2cgs5MvRct/GzrjRyP5LmAXfUqWUqKJDEWCOD6tRvG1B5
ak+9q3wGFfaeOZfFPkw3MbrulqLO4qh96mU7acrqZyyOnvesbrMtrt7JeX63rkuWkP60tUzT+47X
sE4c0opo+Uu6bjuSdFeRBf1QjxdycOdiCbdLO7Tp6Oq3jWTXMb70QMmkZzDjPJY7XwPHa5CZIVUk
pS4xREj9Kp+TFOcJlOFRop2Ji3dkgSebe72R7ta3y9WyznInc3zGjOnUEiaQADZZMuZCmo9qAmJ8
KWEbn0Hz+hkrafW8ta/nrcFqKbG5XMbzCndQsxN+sG69MUu4oN04qLJC9IptDKvQV1DYZwICgc9A
C7fLMYfN3E/YpGXib8u279VwLKBLwaYsGpYdipZZV2JIzinszzTiKUAKCiTyQlmD01qukd6GAAoJ
QlyVLVS0eBuuosWtOzsCYw583OW1b5XrcXXe42LH4KBwWpT13TQmZ+taJqns4IndWqTg+eHMzrXQ
Do3PqqGFMt8Rr+1W6v4oJXyAqBhImNLKyLTxiOx8NAPLkKDG1n4X+vV0jad1X/vAUiqv23YK6ZiH
16tYVEtb0C9VqPQwFgkkd3O3IWrTIR/eTLgu1USY3JWLlpe4e1rlrNjTYeR6Oh3j04YcgDabzE0O
Z1sJCyDmVdskRIfG+vtigkxqxzSup+ddBNygH5sidWCiajz3pwsqEYQF0Kd8nTFI0QUqD+HPeJFr
SHWztkOVZCxyO4QhX4VgV8hTtFRhHs+oGOMDs/V01kPKYcJOegNBmkVsKa+H+AoZP0MdmzrNKH6R
LKdIuD2N8nhvZQwZbqgvoRNbKVc9Z52btLUNSKQxuY3dcDm0IJqXSAiVdOxlzbs7TNvXImw8zWcB
XNa2WI947HdidBovqNdDW+eaIn5NlzbowjVmt5IHhBuqE1Ry5Up/WW5byOpiWvVWcljhudBdDsm3
3qBqum2otQwItA1Q556tLi0XnvXScE0WCJ2yp1lyvIbFIjME0ozBO1ySSNPg9pUf35HOpU0DVGQk
i9NDgZ5y0U6ZacSDKHgqmh5SYmfjVFS9PZj5gMNRuyVdq0A/G+DoLpvy4qXras1QiDPLMQi8ZMdb
iTPJhnkXkUKe4noCDsH9G9FuOqJNtIf1vCM1rcAVKEIq5XYa2eghidCmimJ4Hhh7Z8sB65Xjt7IS
h2055LJtUj5FXtcFU5PsoXLI7vU6lOyUSmn2dcnviyFvFacVBY0x676aUstXC6iR6jTUkFGXcOqA
0TtXA6OUN2UVLxkd81eYA6N3NbgavO5V7ntxqHKauW3EGrkcYqfazmQHib3CrID4cVkZtqC8KGsd
O0TTCKTsQcy9UT1IfTGD5l0HpKs2IWln8xdlxzuoCNGY/fb4+Cfm0T3Iu8EU5c/H+H99+bfLX74b
8PFI+d/fP34R4O+vnrcO/nzxI3840NEV/HWkvx9dP9pwv55jP774nS34B8bfT19H+IOL/4QryBEY
Z79+1+A4g9+7gp/5ZsCvhuDH+382BOMTHAPOCVhuLEESjgD+6geCtUtowjAWGM62P/nuF0MwPqFw
iAnOS8NRDejzH5stvxiCcIQDjmgkkgksBJzgoP+MIQh+J3psCGIwKqFfg2JJ4ZSBhFn81hCs2z6U
a36sFeBceLPIHRSVJo1RjVMLGhBEH9EBVCE9ykMCOnEAvTgfhaOfPyDvlczB4WrYlKi2NFCzffPB
HGUnRMNL0kwPghSQV8px1rIZCzAtCJC3XgAxrg8N6Fh2FLSVk0gnPUvzts2z0e6ro/iVPXHK8xVI
11EaI9DI9iiWyw0UlwH9PByFdHmU1B1o63AU2fIotxvQ3d1RgCdDNWizdnDzUZ4n5kYe5Tqbnw9H
+e5Ax7dHQZ+zZlJtA08PWn89iv7EtSyd4oPo1/OhqyGCp3FIkexGPfXt04SP0b62JqUlphddvosx
flaDxqkx1NaojYC6ougpTeQrcXRAVooXVbqKa7uaWzmBsmrAkNpNwdCddTs6JpsuKGitxQa8j8gA
VsNgkv10tGa81d3mnw3M92dLuxYalc2gwxQOTdWfRUa+GDYoI2sd+F4mD3619jqOTRqt/oy34sXU
VOKqdclTwl5v8RJeuiZXg9k+kJIDArgZdd5N7922NVkRQVlAvbwZBO31WMuzSiYDrFARacPz530F
HmhuENsZHO4Y+ANgVa43nWzAyIUkmuYTf3CCtalBywA0AQnVC7nsOp8fxegACkAUKfjfKC1kdFV4
tKWCceAQS+2ecrOmIRfucqXs/RKTzIglVn2VzFDrBM26EKULtkSbccuzfCi7U1ODfYIscBD8jETg
lcU4XtK5ZO1unh96hrosMf11HMmnsl7eSVLKXYPnUxakPZ03nPHQbWd1PN/US1GciibmIBjAv4Io
VGth7U7Iadb1Ct5pcLsVpFqKSmt2Pd4q1fr8Rbs2IduqIrnmsph2My/Rbh3BowlAHQNIyKiJnjuz
gr6kEgQJVHkbNeNuztkG5P15gZcu7XEAA3WZnlJbpksZJVrWI03RJM95UgvVmbVWyEAFGut0IxCB
bahm7Vib75slvk5ChVLKw21F4kkPPnRZOcF+qcFgDJXbR6v1e5KLzIkeOIM1Z0bIbtfU3bOB23ed
7JLMrJgozs31SmOXLUu3szWwOBHB7uWuxcAEwl1S2He8hy3NsZIfBU5n+9QbZsFiiSLgreNFP4gk
Nb6psqp0WHXtuufLMujWgwCewTHIeXI5131x2YVVYfBTd0XCwNFuXiw2HrPJgklhLbvIy5GcL7gh
O9ObSlHR7la2gJnbYVBsW5sFT6sdp/FNY8c57Zoo7Lrkaqa1yBKer0rW9S0cNK5TVoNjEXXAghwd
IIJCsSPMjPqYuqwbTEomcLEtuiCO387eGR3165zlcz+no+BnEpllhw3JajS+mZOq1RitjcKRL9KG
rEGX9VwfqHvXg67vquJZOUa96ookhq1xmzTxDQs8Px9a2+oRDrhmJbNYE2HZNXna1+OUTlPJVFlW
H8ZR1Kc0bEradt6N3N9HAwVyupAUrRssTDKCasFpEkIP8puPe+D2tSo4yg+zhQVuYIeBQnrZG/D6
sVyF4mDppv71ALa7xoV5uXlTZas8tXEpD+vREQEXQCE03XfSPivq4twVUb7rnZyvWVXy3VLSTSXz
AKTfszKt1+txGYZ0hrMIGuj+6dyQPqtQL6BuoBem7zo1mzreJ+P4HuoKUoMnk8KLyXdDVM27urW7
o5HbiOVl5zqvi7IDfJZaj3QX05WmeWXbdG7Fex5Cs1+9Xw7CJ6mPgAHzioK+KmKmIqBjvO/7C9s1
lS6ikAbK3w4BdSmwcOBSKzeKx+VlE4aHvoWUZIwFm0Fub1tyt7n6ptmCUO0IdLFmMp0N2HT5YCbd
jcBa15cQAOF0ZP4p8+t8PYvJqZ76cCpj/DDIXLXSv8dR09xstt0VI7KppXGlq+huthAmoSMf5ACP
XvI86xtzny8+6Lndll2om9Nhhv7W4JlNBWxkNeeTUYmE7Uoj73Xv3YXtyy5Ncihmjk66ybcbMYPJ
JgmQyLHCSEVbXezG+mmRx/NO9JPiDdDKcAp7dT2FUzfgnVDoXVSjORu7yemuma6I8yFDM4R11b9o
hsFnMfJCR9Pl1PIslwMFjs74fiowV5JAM2ehRWZwEanOgTSStQczYliBMo/1BdhaTwvTQQViAfp6
rn/WhttRUlj4ATpobAI7u6HhBvqfL20bng0BbCMIyjajc412ZLE6XmbwlsCR0x4OLuxsYMnOtjLP
RA0Cfp6hMZUno9RFw/dF0X+oKVozEZuXtAMP1uSjVVFp5ysRrZ3ufM9VPYLbCHtIEV82+w6Nmzbd
lLka3N6xBUdksG+GwbZq4G7b4VFAswI0sewtJIdqy1jnUVaJGep2ApTIDBb2MCL7pIe+T455f5XE
4P5u1d67Bl3GqFr3cTvtc5w/q7p4N6LuWBFjcM3BL4QCCn0m73irZbcoH9eNEuAl7QRpT5mv1l1i
9cZkfr02Deh8alLcYWh/kGXdGzcptFXRXlqTg2571W3Rc9R66IAU4Znj6DWruqxeYNvUfjir7XYF
uHRgo1p51EhXBTRB1FzG6Yy79VwkxZbmfsYpL6Q4T3z3KqrI7bSsTG+ggNXQv4osukRieM7Dbpzb
PmUVGDqTH2EN6ZYFiL6V+AX2QHRXybnIJgHu8EyTSZmh6VUhW6tZLt7ghNyWEoztIpmgkVDQrCCd
3EdN+x7YW61iv+bQSILSRsqX/djeuGR6bXj91texh0mKXUiwyaoigENQ+zekaW7rpJSgh6bLXk4X
gc4vt5K8jWvcZBaD8T3zHHyecA0O/QQRQrBCDT6UpCDQZJ4eaADhVcSvKtCrOO+pXsHTTyH7NWoq
wWKrHXRRymradaK4Kzb+okzgq7qYvu4nf81MUisXBFLMNgr1EO1rB32GKtQtjI5fczO8KzgAUQVa
75Dzz+nsdsOyvh091I5trsvUlqNJJZgbqggSKHHn3pZTdePBntgtjQ4NbbU34BCD1r0m1UjUxx98
YUCgLBp2MXDXYSgPo+Xlno6mOE3I9CZqT5MoeVoIC50h+Lt0/aJWVG7QmKBnVEZB0eCJ8pO1aTGh
10s2MTDUSY9KsEqjfZCvR1LhPZfQdQr+namA33dug/hLppdiaIszw6nddV26QJ9EG0fyfRdkBkna
nZko1tPgk/OyiebDEINCF3w+L7YKkhkGA9Gz0e2bksAaQ991TWyKKrvt6EZuIt7eiNHTXX9sqruh
vi7X9ixKxnZPwReb1+nOlrPLSA2tcqhWNewykkV9fsHqA+vK5ZkkvNtVhXyLt/G16UhKKwQVwgrY
hqRbVfAjO/TFQ+BgYhkxnft+cBdo2Eplev+8bcr4yvS9TSPyoZbLzTyTPTQtoPHCKpPW7famzXht
n8dt8HqDdjZ2/BWvDzyQOrPNfFsN0wux3oqGbHs5sl4t+GVB6tf/l50z2bFbZ7b0EwmQSKqbqt39
zj7tnBDZ2JSonhIlSk9fS67Cj7oXuIOa1+QAPsfHzq1NBSPW+lbUWl+UU7RpWR3V3gt1nS1jEw5d
tNHxOLh4Wxw9FFFbw7Y1o8vhb2uWtGYN01UxFOTwNrmZ6tKCDynrWAbPHUXT4TnEzZwNQeQvnJ4q
F0IdJb2KIMEfVl5akAPbJq5bFYWyxHzTcSsLr5K4Vjx1tczsILhuSmcwPL6cbdAQ/WgL5mGoMQdB
CVl4+RpMxk4qBaFz4a2btWH7YYv61yi/R9P+qUR4Ix0M2tl/G9A6Ktug4Ry/eQ0vOiwOjELkHm36
XDXQyGe3WzKzhBh7oEgZZv6s1XSbR5/lZvQelbbfPaC8z40avyQNJcSr+nHt3Otml6gDZHmSXiVO
2mX3sYIc71rk5tn465cp+OoxFCa2sD9A53S5Zx3c7Wmpn61w5mhkZXFQtQVHrC4/186/7lUsIlXz
N6CSRqz9QWE9D/xBF7rPEDJ6GQVkYGp7SYPCkXa9d/PVuV7C55KQB9V7UN4Hx0eFpSgvi/gqNvjj
AY+HBRpX5xLxTNfLUoi9wk39j8apG3QyBmMuAtFcbYFXBHH4pKqqBnXf2aC9cSjbZIpCR+Zbu2CA
Gs3JM9bDQBc31aId7nWIZrPpyi++FiQZSS2TBv5ftlmE3IKVQ7/cJ+I5JO+LIWUOjKbP/v2ygj6G
gjgea/vchZ1Jwro+hYoyWL3OE1CGb4UCDh9wPbl8ONsNTs4chG/LGJwnXJaAhf6WwpvSJtjsZCq6
CS+7d2gb87dhcPmgNX5JC/3wTGDBdBtufLnLap3iReRq+A98e7RDKx8sVFR+9YnVHMyyFEBohjeu
wmMf2OMJsu1fjDa3EJcgEc1JaXmmxb3V/RUmdZ1tlQSUMZmj1O3H6IbbwzxAoyQStprwngh3oPW5
lTkJXb2s6rWGRX60tm1IZ6ATCwunAxNQfTfh5dTwb1zyI+YEfE0YqTFyjSxY4laoMVnrob6VhVGJ
X8AHDx0MwaIFRwG1u5+nR9g3+GDN0sFEw2Ay+90QaQZaoNOHFo5Q3s7NxekcGU3O3hWMDogfO0NF
oQscri1AJWbksjbbALdmtgDO4FKx6itSBR8YiMoIGEedtl14Litlxb30nnxOVBKq6q1r7EgvwQdZ
lhST+1Fs4lWb9Y1WMBkW69fUsa+AfRtWjjebjOZezRi+bTY/lWYVKWcaHqvdm0zKnufN3Eek3CJH
hH08b2F4JhA4I9W4j/ZmPmXjWRFpAM201fLRqXI9Ncwb4RI+dzbeLmO25g1dERzZsvmgwRibpoKf
cfCEvaaq8iAcTLgunBWQlWp1vsxXblP/vsJ9oFXtn92Bvi6Ms2R28TZaIWkurt31sAlFl0j4E9Hi
LbEwFKdF+a9+cSxWNxOCfkyWDVNnrF520isr+5qlbGWXYPxVQV2OXK/+u87NGFcj6JjZ4dBfmuC2
WmjiRzicR7VYrwW+80z2DO2/VSaLkEvM7SpMqtZREWa85uSP6CS3urpXxZDi88O80TVk+AEXrGon
EEXLfhhl9EeWxbtvhh7yFH6wsXUvpqvPuP1iPgNDGIZbXVof/XnoYcWC1IqL/dpcAnVow0IkhqCG
cQoD3t7C2Nqs09joBHY/HM8SdiirJxONQiyn0PZIzOhA4mbaPuB83XR10V734bDxgRfVTa8G5BnE
eeVNd+HoGsPbNEC57t6cOTgLFxraUsN5pmGZ9W7nXAlpIEHAnu0Sa5FO1M5e7kDc8wMbk/ECLYLT
5ipt3DCwmTA3b/xhDJrPwri/irr+0K2w4aIUUTXNIbgq9mm6Dt9U4af1yi9TJdBzybxept+CLn+U
w76Dscmqsl2Omyt3bMW9cULOTK9zxCVee3vNqtpO4cVjIPCu/kAjbSRcBcPRss0LaCtbdXnlLffJ
cnU+blZz7NE71yDPTjXT37wKVNq7ZYfRcK7OixLiHH7wmfUxseuficHhsuDgbT68PWVO1STf0a39
dZgfzdYywMoNYI4M5RcoKphEPbohpedfS+tDcdlMYjRgjl4OMzR8YmXCVX0EFXPMcT3ks03f2Ow3
URjWN6thz5QtQVKM+LM7fOCRm19brwQcWJq1tvWEyygpCnjj1uaCeAvYh1x8dWdQJ6HzuxYu5UAN
VVxN5e+5sR6qfvtSuGij0BL3AvUi2p0uQG3WBJRx8Pu48PotQqvzWioHRboInpQe/vKwmI/T7CUt
SrHspP/glv5r6cgHt8eUofljsLLYYe+TEgAx7fZnqDAXhRSTqCBnzBUfwskapyyuTd2rRI/e7p3h
l8tSFWddNRgMgzSUkHJK47W5qKwDocGKCdiDnCKKgyOmB6toPrbK9zMPD7qc1y6yeFFkyFw9lqhV
jtE9HuECaXgkCnwJNbFTeSbHvRrXFSSz3m9jPnpfnuwwEYpDg5Fulm+1hRugXId3xkNoXtV9aNc1
bsM+gBxkXTsirzCDb/1i/5lC+NOqxJAcoBWsZ/ZZgWu8LG3rR1U47cxJde82jR92+RGFVpnr9jci
A7RZYsv6ih/DvrxpJZ7Kkt8sPLPZgImY609MKWGkXLQwkEDs6gtmED9rjMkxxC+AcfqtCOkBws6Z
T8EhhH1PhIHgHPJEaQypPNTfwPfwZNz+p9L+tZbdI3FmDHENVMWKRA6h18a1DiWxDjD6s84f72Mo
8NW7+oLr7Ul3uL8mVaC2u1A+QqvOR8u6kIKskeigEC/+6lwXwEsxN+C7OsXu3EgYtM1tCPh7P+n3
YKlya9UthCYf5AYax4OsvXwpq/tSQnkPAv3hyZgVi/2ip+Y6eeOhU+HNtk7Qiin8r2ZD/b6s1vda
hxV0Tvdg6tbNV0oAq3LzMngmwSz8tP0zOyEoRYEu7quApksEMMMC6qvH9BPWBtDMtaYSvqB1DW2F
/1/7z9RVj2t9bVl/oM10sqA/EzVtR1HEY6C/Cpmojv64bfcaqv7cyNE+667LVpBCfYtLy0W/VYsK
0713azr2sob1GP37B7Sgl8WdKQSU8tshmFTRID0/u944HsTsVqAzOljR3GQTOo87xlg76S37Vy/8
Il79H2KVIpvm5YMv6iEE1Tryx1KGJxCukSkm8Gdr/9pKVgMr/BVM3RMXOxloDyZjuhmiWjxOjl98
YWKD27h6T7Yz9Od28G66CdXVd7fiyYVPlBXUynH3Y5YR1oFv6lC3wXs71U9M8Bclyd+azwYEdhWp
Xr/7wr74nQQZPQO4gR4eLdRfzhj7Iuqu0Jj6dTurBU9BFMFNoU4cJtu+cxvTfe0GP0ybv+3UvSsZ
QJ62YgOZTQ1vQ6jzaaUC13bx3feQNX3xHNomLjfx01Pa5B38iB5DSywZc9J18ICHd/4C2qo+j64n
oqEFoT0PeNCsAl1BOfAxsYZJx0ADzLP1waCpxfSkbfcQeN5duQmBThZh+Po1cPu58cUbWUaQSMuj
bSCwe45/Gir/02+NickIelQVPy2armjsSBV1KOER0ENegmKRIZDpAtrztPG9ZYWpjuE2guFPgDBE
pYOBc3NvjuFzztfqD4K5l3mgKjNcfXp7m2BEecLI4KIkJ9zFFUX7MYcOBGm3gnQCBahMmfJ79CjV
l1ujmVhXZjCdfYvu2LtZU5MCDYr4q33cv7Vf0EMRen3MFxk5pZQnWRFQ+pvjH0fH+bU0W5uYTrN4
Gcurmh2a92jU14gEFYVVDwleYhqKcVbimc+oGfpx6gdzUVYRhwve9w3jeDzL8hQsQJU77pUxA6ps
U9yKbRMcFxk0l9Fbftne8NJazZzUTXOg9bKmrghYtJbvBpRgwgNbJL7G2w7yS4ElAFxVozmCkOlH
28xpKoD4rlTyqKqDJulHeh6Vng726p63Wp8r0MvobH3cXk4UCiiArQ/fb57ElwBIF4/CbWJ7Wpt0
hfmfA0H+2gwmZ6h1QaRwa0Q46Q80JH2iAgjo9QtKzJxCY6RH4J6PBEbnibtlG8EPGRJVCLRVo/Fi
FPq4ddwcd2d7KXmZigmO1ugubrLayzdHl322+gmfmb0v7nDtTcdwQtvfjbecoDcALq8ftx5+HlHU
TaeiBja2xKXTNbFx8cGpYMBnvO5kO3zJ11b/7iwmoq3fYQECbUdbPTDz1gfnWT3IekDBbla4HMHb
6IXsZAfvbOvnlMxhF2kKIVlzhcsnXMTByPBQEY32Fhxx0EBG7Ury3PpUpIFG17uW7cvY1qmE1wh8
Kihjf4JF2K0A932xvi7bKPJgcaApUviu1dgftip8b1URKTPG0whhfGaDzNCDv1I0hvEWDoCwxRhb
llPGItjqSAbl0Ro6K5rbAUdvwb9iuhKxr0wsBYg59AZtOqMPjOt+WyLRwwAJakMyDQ43WdttAGQi
m6iiaTe3ayYUuLdRa+hfoz74A5pv124eAXd9KSOerdESsXxFwkXGqBcKFt3SpL1u+whf/wFUezbU
z8adRDw72sHNYR4rS36rCR7zZkDc2rRB90potEnjZktgjlyuT90A/VqhMheb10XLWMA5HjGG2RqI
fBn20SBmxCTq5ci21sssn+erFpcGvW22EYpnaFUsdxzUFoEvqKClBfcT4kszTB2+PpD7ndQn3B1g
skhxVq1cLhMcTnCO68PSjkWsx359axn6RZfjXLIRmnjodH8sSIih5gwz33TDmByC5On6mNVPvFrY
2XMXjHO4scDtd9delBCTRHmvujaWqBjxqobt3iJdIHwrJ627g1137pg5NqZDqatB3MBgOhvOPjom
1ctMbZwXRlYoP92zLPmfgpy9AXZWaG1TIlgxZG0NBLGFLUvQe8KXQ2UNii12LIO31QLzGrgChD0K
qHSCyGz42GQFWdOin7XHe0Ht7mLxHizjxlSiqHls4BnhAKPu2qP2U8bgSsy2ylUAJXhYSphBduxj
d0bCmwKmkyv21JCR55a5mQf9huAFjTgBuFYKCZCIMp6Xtf9MqEUPdlOAt6nQWw+lQmWRuotsK5RQ
8fkrq8pDsZI/jkK7BbwQvXYj2jgEBOn5a5BvtfvkcAE3J5B1apT7sbu19mRlZPBauKDWQ93ZANlG
0oGBdstDWHYUZ9uU590FDKnuwOzZNK76N7VBxGw7ILIrLSDHhuGT168PeqkzIKhbHEi+xL0dPo5i
EBhu5z6hjVUeQHHEFrGA+dJOARaQVlbpk2aw3BrbfmvK4jeZgL5NNb4HOXfpFDyXI0p1SGCKrrPb
AoQMEIuonIw04y7L4O6lJZyIhlSxseQfafT7YFUiqb6An9sn6AtXuXPIM4Bks5PJHRDlYmeVw51a
HoAvw9i5UojVsFDzoV0EwNyFpGM1QuQH+wytcyehPftz/kdGA5H2d1ba26np6h8/DZBa70S12dlq
Ccg6BGxNhhHxGreAMf9bNQtP5TapdCHdle2k9gRkWwDdJjvDbe80d+nmVge62zLGQV4FxDfd2e8C
EHgFGHzYqfBy58OdnRQf9Ipf0iIJNdqv3T11cWNHUHxBWa40iHhd/C53+nzbOXSg+enk4qZjazAf
/Zk+rrM4mQqYpv+PY9+B9p1sL3bGfdtp927n3uedgLfs4OhxYNnuTsf3wOSXnZdfdnLeA0IP1HiI
XED11U7Xy52zd3fiHkBDAdcPd8uw8/hz0Ha5DD4HgPogzTFrovKqneFfCECafnVXKKFPTNOL3Hn/
YAf/JyQAGMjRcc8ESIQDRpB5fE8LzHtuAPbzk3JBlrvK/6xb9tergjC1+JZPxNIREko6KTYFp2gm
mdqzCc2eUlj2a9NawkRUAJgb4qZmGYDE/0s3FHZaQx5JHVhGuIH9t0WFua3NY1EB3qgQkvD2tIS7
5yZGmHfrnqQARy0uFOGKBiELvacteEnLFFbIly9tO0ddkTHZ0xm6vsIQjtSe2ij3/Ea/JznWPdMB
JXlOKWIedM97mPKBd/rDMrh0AiV+5J4M8e0msowKTj5CIx7CIz5CJA5+gtyivXfChOuhhUP1xQwt
5qONQ/7v3w176mQdG3nqEFMp0TOODLkV/S/BgigLCFIU3NPGkHAJd1S33lMvVo3MGWIwPuIwas/F
VB2KN/Me7T0xU+/ZmQLV093TNDZiNc6er/n/JN//HHn+P5zePxJvz1P/zxAfGMh/i3b/r0Dwv61h
/zvGi/WYDJMTdh14tu0iSf8fbA//BTsO9i2mDNDuHsn9D7fHsDoOOyqwYinA+jisOv0Pt4c0vm1j
XYwf+mDsKMK8/y/cno81M/+N2wOsh33G2N7pYlMdAyv4X7k930EPiY2rexh0ugPzOlcK9ldgn5Xz
PPd4FZFg3MNwSbv4GScQ1oMShb+AZV7kjpAQ738mkBOUIpZKZGy5SLx2yEB65uBpls31b+ldhXnc
MaEAAxZgA0q62AZ8WjWHtsLltn34ziezbtybMwcoyzpPGfMgTAPDkxr90vTZF5hxwdc4K/lsfjl4
mdYRmdExiBb2vUOEsuEpMsnRvL4VG+ZN0PzVfBzxN+z42t7C6SGRzYeZYC7SNQv6p354b7V8+mjE
C8DWKDBXAlemzel0pivKMdqgco++BI/teGvALQFuJriMxiV2oCJBwMegcbX6R7c7wAlPLD/BKsCI
Wx9tfQ13YQTKUjEh1+uvUef/6vGHEn2fvaeQwc1Jyv6zczBvyIzrA5g2uD3jaVAxYMeI44oObPTp
xVXB6ghOVAXxUMMC+135Zwnv11FPPaTdRaIFoU1E2Gl2/vrjYWoZBH/zZ1YhbDv6pCv3xIproVS6
olNpxwtCShHIl8pdIqQL0hbOsWQ6FxxeKgPEhy/NBVYMIhq+goRsXuUNRS/vR4r8JmjZfXrkAvlV
nuxpiHI8E/86kzmq2HvZfIeQDcf5BIg92T3urdsOjbXcB+tYbkOMJS0RXJbIDsHpmfC4cQQPC3jH
CDuJsEjbkkc1psfNJoBnamjJjw3SrX0AZWdMlE3xs9rHkoZ4uhApCwybAWivw0qfF8iX4BSOQJOA
/9dXtnqIwm0nYCSxza+B97z6HFPxBndgvobaAkxNceUtEedPoUYKwNHRODRRUV1aBjwItODRCUsM
Ji8homn0lTL3YS704wZIjkIS7VsQHnhU+m7UJZDzw4aZtQCCtJRNug33HhqGy6oLeEhIpxYIn+3Y
q+5nBq0BHzK4+OxN8seiRJ+ZKXW0ppwGH6B3mqA8zS2ck3ZFMIUmC7rQYA6fHGiMxm5hYSIwA7Sk
r1/B9kGYWGJpUPn35K/hGPMByIUwNhGHb3EDlR1YV6nSloaxGkARlgfVFw9U6dgpNvQkJrFhBNkr
BGHx6dPcg8OYr3y+TnYyBG8ScjnroahoUxxcFW/d2+b56XBpQcGR34Hgt2KXRUpo4Ziehk7DlW/O
yI/kNflU219KXocafyLGEwWjaayyYXBgF7lnRG5yl8WeYyG9C4yjoGO2qSEOtrQNDyUNzmM/HKZl
eVmmHzp6sM7MYS7fg2BImKlzAO451giAL26iZraRIj4VPQQWcy/bTxa2F3t40WMeyCUq4fZvqo7n
cfmQ1Wnqv4vty7e7mHAYPBxHL/yq6eO21k+zohhbYN/gSPV43l73yuHNqXqNB8POSwk7wfZPlXh2
gy3Srcp6pwaHR6CXjRJHdMZge4ciGgDjx1egTnVXgr75Cx0i9m2cJXWyTZW2Dclo7x6r/mv0obTM
dRYwSDHoPlwnPIkZbtZ8Iohn2+QRch5aiHvjFZkBbLrpLWVufdo1faGGfN7olY9+ZsNdYJU6lnKX
788KdiZirBB+TDkeuNq+JJwg7f9CaqO7qBGBZzMVnzNFI42MrZzbGbOpIOnkoxVtHQ+vC/LKGdng
Sfp7cmqkPYQ+DnJnxHxPQ3T5TT+eICZd3XBpbsz1XhYEOQHFUC9yu/VBqerY9pjz2RwgR7f9sK0G
i7JCgQ9dS127k2XFBIgl+WUP5fdc1pgprAAkp/FPYCvfiE/CXArrOyy8s++K+mQssre7r41bqRyj
IMIXqnYPLRgve26Oq/W8VnJvnsI5DegOVsqMzNhlUPeBlbCRrqlXopAbOQBf0H+cEfhc17gYmOD6
HqsQWV0vLJ8rXF1DOeP9oBMcgtn71a1wwJDzR96v+O0PDuZDG92725V/hbSho4BbC2Jd9SJu3eGB
ITxSzGCyw7mNam4Q8dnBQQlIs4vhOReRgWmGSqwRR+nhlrJHUlsqLWDQNt2paE0Fom8FwtM4STGU
f8ch1iEDimyD9TOYFo+DJ/+M4FfxBIe+xEIDrSNrJQiKr+UQTVM+uu8T/22wDTUKpgrDf/3AuAXV
klX8EBr1s6Y+pDyEnuTDthqIs2vYwNZZjsiW7Yshhm9STo/Lyr4KJthj6OIGV5Wlc62Q6V98g/Gx
t/8A+t3dIhRGvt64XWbTNPqpX+wpqwwR8/6mB/8vihvyjo4KjkEJjbEulqe6HPwnrepb6KDY7xoJ
qSd9d7g/53S81sgH5SXZoAUCI007CCWs3HSqTPhaQb071f76Iefli6yIqfYbrHdn9uJ+xuwyNS/g
S+toPxnQ+WcofP3UvI2cvG57OMEdgqdC/ZqMxBsQjihitD0AdiqTyS/Ww4pK4i5IJklWvA/NlDQE
yyHmDbsoZjkHr9bcBggF4f0I1XLEootTUdj6LMt6hCBE3oTvF1dZ+vzAZ4kCOH0PjdAnQrGUAg8n
wsoSedILgBMl4UmpNxfGyLUYHIiEQZBYiCgT7TTHelSgDdIBEHgEcX+LCzJPyYJdqnlganB59Y0z
Udz5Jt2bdCC2B040IIsYhab5dAfkAYOg+3EHbacLwxIQjTNqKMQWNxRpW3QXSrGvxavXNgUxt9xt
mIyrqNyD1yLuWFJcLyVgyxFn6hjW3jMreJVLZQe5PbDb0iN0ZEMw57IH1THabrQEhXtyV4Ahepqq
mPXLwXAg7NrgPsZvWxNblfOFS/Hm+fD5JsQvEc1WrTdlG2DJPpDTTeE340YN5kxOdIB3LtEDDt0J
nw5iov8TbuQZqzW8mMlmAiowXVyLYjtMuFwAVs9XEIdHm0xZU64vlQw/lQ5uhM25pegDQu0JnWSX
gTeS5MDGU8DnZEErCMocmUt0awTkv3t264NUl5YeAyjGBnYHgSJZWxpWOpIHycAR5RBZPReRaLaj
M32C61ycs6fvI2K/tLWjBhUTq0sS0Q13Vp/q4qNwvr3uDPKXhvewyBWahhqfoBifg+bZAqWEieKu
RoIPeW/EUbSX0LZyq/rryVs19TdkyfGeFJBHYCWTRHsPM5YSrFAF+uKIzQi9aLM5eOYLFMi2PdgC
2JzDPlcM+Qbm4Exd2KgL0AR+WAEYNOG5nsqPdmo+LaogWuHwVhnqTCSsKYPPj54CILPzrsrfa11l
iKzas0aWdFelIAZXAJHFuRqe0EL7i3rv0LtO4ZZZ3gd8gpR7t8EZT1Du1MPYVy/etMUDTr/dnOjg
pXr+Pc7qqZB3A+905AcPSRb0OVEggRUUVjLhawe1t83QPnTxAEkXpL5JxqW4INWRduPJ2Z4QLo4W
n6TMss/MPntO98KcSUZYl/SAFUhpAZ+icm4ucDhsJAqRLsTeo1i6PAndfLPCk62wumFebxKCRelc
xsY6bHix0ft0eU+i1XZ/YX1DjJR10LSZctBOhM55bk9H9NpA4LF45KE0wPnxDrXhhkzktZh68Fh3
Dj15drdU+EdSfBXGx3ndwMVEyEFHBp6QjUM1S0QDHu2qT8HvY4kMSZT3XVQZ1SY1+K5qAxGsuQbh
mmzmpxqx/6PCwLUhTaj/aLuP1g1DkoKsiFvM86GOYH9FmEp1FuJz3t2lB7t3oxJtZ32da6gsrLv6
AaCH9zFXiLIP5hE+oF6sSOtXi0CVhZ8BF5wDvBHo+MNtSmtcdVgbhBfGOdYlNsEQ6NXlfeAgtOb5
NqrqtrKkbPy08gPQ7rBgsYghsn1gBdg/NPcs58wHDiO3Nw26A/dyIpmIEb+PYBvFpg9SvzsOa4GA
M4skwpQtcdGmeulkQHRi84lzRC4mDuhNuA9O99Az3HbWgy2eAvYwLx5GLftYhKdhcS5h+ZsYyMCl
yhBxDxuEyj15WpAJmJEtRyYpUcuPV16470F2fAwaDAAz/lb+URVVQvA8e39BYGRE11tBjmkRKJj2
NROxsPunuVqfIfzMzJwo0CJS+IcWWqOk7dEOitQaTdIzEk8B0EvY31YHUuxMrbNfyGxAVNVMv3B7
RRqOlvQeKmyLWKdbgeVLJZbHSABYNj3Z5IqXUXpbXM0qGRrgfY08lM2vtb05znbEvNP5j6U2ydBJ
GF4fYKWOw+Kee/6pJXYAIYLi3ani+PlskTn+6wA7e8KSqRLT14CwflTi1AaIktS/gAm/Moa7wadZ
t94JFLZ1RUCYgKABHNZjvKgo9CeWafsqBgyEC/rcLddeA+fuUM7zC/FfDDofWiDBhxwPElBUy4Nl
7UMDbNGFHfV0WnvYSY1MwC1FNcM02pp49Evo4f3zZLEXzp283L4MNjoRTPA70g5VYXOy1px9/KjU
eeOoEqxAyneCDtb6YEu8QwVJwvRWYsy5sXUi5qd1KiBPfm/jkgJ4wls98qTABAt09GCUTlpIELw8
9E6fS+lDl8QmBrgYdwFjpw2aBxDdEYJDiL3f2+b3EgS5J/qjhXdgEOTeLPKrK1HaHeGnq/AvcJHO
5khRvBx5F+R5QBTEL3Tuj5dt49CzPUwTr71Zj5YSR8SIL+SoPJWHbDv5vnXe9lURjQXSlmGY0Rgh
u2eUhcwaxucWdpjNnaQB6YQR5c0uxJF56rHHxUyD4dIMLUTUNyi9kenOq9Mlg0BcHLb+iztOMVKM
MFlh+q5r9SuU4owA811XGXZxxqPX57zSaVjg1u3Io29fnLDPbWCggBPLqPTZRxPg0bO7Kqyrj9oI
sTxrLR8bgNb1OsNREUalkoX5EMrUt0GauK8GlHnTAE6ooQkJgehQQ39A4u4bOF74+EZqXDRiOBfc
+lkDKzUhqJA2eCz97RHrHBCv6mDo/5b2owhV6nY/xnsZt19K0pMMKvS/rx7/W8NgrhisK2y08bsR
ANWc0aFs4+5/cXVeS3IjS7b9IpgBAf2amUitSlfxBcZS0AiIgPz6u8BzzGbuvGQX2cVmVyaAcN++
9/JOPvSJdTKmX/A0gOIQLegSInv8qlIr8CYG5QorUxc3W8elkM0D4eF0K5ouEFNziXOOHKPZxFm7
be3xbWLyqRO8i9pbnpQJozcUif7dm4rbbO98wF2jP3Mlp+u+vAk7IhTjHhwfOIz1mBR7HfORs1zu
83UZiyhqjt7MMVAe81LfvBrW9JCJcmuUH6mvEdCurnZSUfv+jP7bhNU2YuTTW78K5aisbtIctkWY
rtvx4GBRHWjZLHHMs4m3Kt425hk5ZVPrl3DaZR7lKsy6pPjUS+xvTXzWLPvDiP1rGA3rzI0e4uUk
GzFYmY96HTFnta6zvbddjk5MeLYoGJbRmEZQscruYJcX/Rds2zoRYOkoM6Ii36OZ1fLFy7tjmmfr
Rt8adrOXMe9ChsmP+aHpcBeL+ugykurd8Sxdn5MInEB7JU4JR9ABKFb95KX5LpM9FopjJv2djKuz
Li3cBwnevVOLb7Os4odwupsxbJ2Wh6t5q+ziJEvxJAd6xbs5y6dKOyn09aLdcFdwyz0mjDxHoHx9
8+nH3bMlanJC00Yt6Rr/t4v3EcleGU+fjKe4IvAhMFRPIky4egEkQDwl9QvnaJO+hf5n537G6ur6
z4UYghk/WEEqpOgOfkEqoT079cbQ3uc6fktQbRikctbMG7Me95GJWYiBBT7SbWniXzoOZbRPk2Lt
P3nOFuyJZ8BEWrVxuvbDs8UAEMfY0mgqrMTIo8VaCvT/6SnPFm/BUG68ATILP6NBzq9KmBvGw77A
WkJz53bD3iKL0od0pH16IUwdOFIcza1l018x2vJWKuPhIQgXxskrhotVEt6LTqweZtnsIMYhJAJw
8Rj34HSYM9JET7o4eXG3jdJ3P7GCcRaHtiOSSwDBTboLd8PKnL4jn5LNMnYL9WPGxggGaC9I7hnl
QaZ8KC0PlijEwrxUXtu5fRgFzBuTmpCcW589ZBihBKVKqftfWWdubEbasspXk51tZ/3NwF2Bc+Sr
jn/zTAsENp7aDVRzSpm+dW1P3utUDv1pdPDkjM9t8kMccc3thqkUw8NirMECMeI4LoRYReI+Qg2U
MTGcEn5Sa60158NlBhb7aAA8VpnVbhT4oHq6ZVGzn2AjGoytKjSJaUofHiH/HZKyxZoikcnogeCP
lDZD9L47Frh+VHZLTcn40iagEa9TbjfJYHJSzSOYK3g4pGaK8Br16fpLLZ6hQndPS6zXH3CpUQ81
gKB4HGVevZY/kkcfx1I72YFubtGGqFnbQ8+3d4a27otVhQ83olf2UQCIvx6AKRHw2SUASex+5zAw
bLGph+XNls5qdk9mcogKYo2CyWN3G6bw2GZXy+eb/Y0VbYnsrMYaWcXC34j8YxHks60LiYtVnfX7
lB+4HU7+kG182eyZLYK2uVaAJmKMD9L79mA9TR3KXDmgQNc7q5h2zVJFVb/5+NbG8z6Nu43GWLBD
4U1zqjk/2XvdptJJi3OXdpoIGtVRLn7MXMvN9JU1fuBU7b4XfyOj5d6YUaYKHB57AReEs1onW7Uz
c+Ip9Ztm78yOIApDgoq3Yawuw8z4X6/X5bAdeqwNibqM6S2Z/rqASYCPrRbR12cu33s8b3iq92FB
9Z3RtR9La96S9jbsy9DgKJyOgzrPWr723Hd7ZOjsDBtJiiq/KeegMcvAbbAuxzoYSlCKrwA+sKdy
9atzQYlRy1PlXESOBVlyBHs3fap5ch7hFl1Jue8r67Vsb6Gt9mLUVqp8ruw/VU/mm/83Pbnm+FeI
GDAf6QmuX5z5pvd2EOWriNapy78s0rnDdHDNYT+pEKoqN0HbfZhEu2Yd1ym5XcYZXrbLHXeV9s1K
uOc0OWT6tZZVwEBn1icclsT1kBTZMRlg9zkUl4kZsenOgH+eevB6yLPRmHPanGrtj9FIuDFbozoq
h0ocs8wSJUyjb1P95P5zSxvVFY/VMO1y429cP83N54Dbb8gohAwzsJDVvB6PxfjuwDFQKtnXyQku
qR45WzZdMsOHGIP5KsV8OoW4A3AfCDhZdrVE6uGdLAyZJzVgeWywRJj4Xvqy2EQzrgPeAftiGhiN
pHPK5x+DzLNpgeIx/rrNwbR4AmvkUIFA2vWmFv0uGcMXRW66xGjXG+qPpBZd5F7N2haon/P8ZPPc
6rycCc9XyWPcBBKr4YIkrrCbsxIybr58+Hhms6fEtY+pUR96xmYOMwbqrshJdqEiHjNs/fgvCRDm
0Qg4Aak/UlmkLgn1w1nFDN14I7kd8iLEXIqZrE76baf4MbzypLRLVT+PVDIm0CSMg7w/fzQbj1R3
MonlIwxNlKj9dG/NYRdig5mVv0gqnBn12+I97Qk+9cZ4wh9ymfDRFD7Tm+I2edOLq+ptSBDYJLPp
RukegbHz15ZfHe0Ml5SnrWLjI45H6rSnGAYRqdu5SF4V15Ibhpu8fKiMe1k9W+NnX8tD61VoJtOm
1gYmeQ5MHyw3cq2p3wpiI4kn4qz1mdknToCHcID32aSBE5EObf3AmN7n/m3C3ubujfew+1rc8Iy7
Hbvc9dGLlNZT/j43t5Zn1qgLLAf9S0ZPnen6nQTM2qjhtY3zcbDeHAX3M+s2c+c9RvPfoeDmkt6J
TaXnHgUTpuimMZaEEqNInXcc425VPM9xFRhzIlfe1HyM+vyaw/ZxHM50GGjYrvY1YlDk+wjbH7Ps
NmHDQ46jtsJU7RG8kuPnTLtopa/TcAO7MxnOZhLFsTZksOTc/PrNhOvROfnHgDDnxv5aN/uzhw0b
GORTbuPvxqcDWgiFyiG4p4aNyK+emx4j3YW/kByUfdbUyfei156a3+a5aIVvhAYZ3DS7rCbCX6a8
+w2HNixJt0Tn1p5tWu9UO8KACMpxwQHMG9yzLxaTOEkUu3OtVTlCuxXDjnB6SkSmkkHrI9UN7TYK
JwB9eCTCkGLHe45Le+Xr1i7Wi5OB7A0Zb6+cd5hzFJDxfnA9AK7ZGcbnrOiAJfIlzZ/ehNs40iAg
Pzs+Dh3vI6/futR5mZrxq8MI519LA9At4ePWOZlSBAis+HiPlTrNhYtMXa5z8eImhJfVi38Cp3nr
4gpT1V3gG54cSDPEr3XG2+GTFLfEiPtVbr6EC13N7mPuSgo6xOD+N1us78D74jkGHtO/hfztNqHC
oSnIxJu4+NRhgmfcE4et6u+2TYPGa08Nvc/cpCflbGIvObtleootxsnL4/+Wcp7UNqAs/Of+dFZ9
eLBttSJMuBYWWjbuLIRuxM0Dn8M8bXuzoRnpjxZqfmR8cBDu+y+eBE77GHVnfd4l/W30nxPrKd4a
HLhG/81JrMW3LHl1Abw23nau39L8wUvv01Ss1b2Q4kSUfXjEgRrFB+Vv2xeyvFl/EeE+03bptGr9
bF0X+Qo3bur8rfP5KyuM7ahR2cXWthXm2lB477AJbWIn2UwdWngJDYRMzGr6KQzr6CT13pDtdurS
t3TBEFI7MblD0nUfBu+uEDgK52kuuhP0uF1Ubwee72pOL+XiI6imxwQDQd2mf/0JEGott4qZjFWI
jWsYQa8J9McrvJJgGXzIOduOQxmkTOLrvjpkFBvMDY86A4eaE1YsHqwx57N5KrkwcP8LKzomFkNd
DviyGXd53W6cESv9mB/M8EObf52S4MYMAJHGuQWAWPRZAPRxI2uGooReqK2y0DknTYTiNgaDZOQ4
doh699HT/kYuGdHy0RIPljpbpHMyRtytRPl0BGruGzl6KoJ2XM1bxxSPbre41qad7X4KY9+h1qvS
2LThjz69U80HReq+mbJeR8YfXSartvsriLvxLLAYJmN/XWfZVaW3kkZA8IxyufAgca7c0gD8RmzM
pY2thj9V9tdJrE2cdzsDDlqPOzoC3+J+KhHTBPf8sB+95aJ2LH4MwafyAAVIGoDEsQcE/awx2QJk
MHHvilPyxw3lLZEULLDDcgUL6FPaH+Xgr1QR/2g1h2UR3n1omcnwaWtHv7MJVb7Grn5R4GUU17Ym
fgb/Gs/GG9U39pJ23WrJt9vlgQdGb4lkaymS5sj0G14F5qiNEVNOaDudA5156hqIyGvpvkTFb2nF
6ya8FchhmTndMKutJk5JK+uDAehoXLT05o/SIQGg40FrD80Yrw1iVk2uwZyb1zPJsaq9eoO/c8L4
WdrTkRUyB9j6e707e/3LlAJ3ITtYU9sN/ptT/Nol78HRS0A8oQG3+TYs57XN6Vojq1k5A02ISCbu
Dmpt3CqBFWvPODF4AvCI5GOhnRtwhTrdRWLir1xjg8VtP+RX2N2EFJx0H4PtEd14cK3hGOX9vtPi
J5Z8ezlhcqV9CeUHtduBap9RM9VOVflxhnln6Kh9DFpV0QSRF1gQD7Qyf+6b9MeNZ4QLbAVQh+z5
J+93cf2RuiN9dY+H1sQ9R9KlXXn0Bh4jI2WNN6AclFKvtseUG/rsgqPGdFHW9cX0w7dJPGiuBblJ
nviDpyrLGcnwU7x18/PSMDCS/1AO71027V3hEwXB7ajRCsqYrh54LKYQUb0UvoklfEW+qEPKC63q
YPvfxqzWPljaRuFh9I7taO6Hqn3JStQqzAdp95Zn+o6lnz+uZrZrz3+SFUMmwvCeYd2SUL/JYS8p
N6wwBS6CM75o6x3MlUCfijPC+8mwtcdUTIcWV2YU47xf8GBoArIydk2309vhKt3uAHvR/JaIvoOe
/3UZefC2OPKqN1Tgwngyo+6EI+Bcd83vWG5zaCbh7OwqzzrELYkueyCiHWN0Re1JSMBUlxggOI+z
CKdeZbgI/8wl7cE5mB3oiuwkJ2tlNGIbSu/oL9BmlyeN7febBAOo0TKNLWZtDWGA71JP3th9mfhi
iTw0ZOX5fNLHueGAyUuUvPrB5VibTCT54TO0Wmab0IARCJktPPoZ5tQJdBfhMyjOlOTdI36RoBHF
TqeUMPFJazakRkRqTRjvCsBhyqFlaPOza0O0z3DraPpfBgKbAnw61eehwjvEdJIE4sPAOgbiaXdl
NGfXxZelG4eub+koPjwCJqvCgTrTyJ7/9kgeU+6riWoaqk2U0HDnMrAz56HvOpAm413DuRHea61f
AaLEFDb2T1nsfzQexCfO9Hp4MXIL3Q1/VjcESfQdd1QnXPzS0AGLi6C2TgVzxVKzzoZQf8ZCw4Dy
0lBsJql5ICrEI6DbYx3O9TCASsEB/DPO352mHaiYiG/jyi8x+wiLPEpf/ljxonurYylawjOnUCOm
CKShaV/JEAQR0DPiMWRFfj3sSyW8qmaaNxLnUYk/2mnmlcQclLvueu7FKya/jRl6G9ZKcHv67t3o
+w0Zw1W2G2hNQqngl8h9nGKcVYxa013VDvtU5Uz1Pjy4LbJBjI4Ia/WlRi5gO6JZFFQCDEoGLo4S
kLhW76b2Qan4gksaMF6/sizmvjTXLWoLVovQcTEgEX0g1xEa9V5bhnCR9spDc0OUxDGWufOwzZqr
bc0nG9cZzosTb8iVHPRGYe7PNGCx3S0K963Rb8PBPYmEDQ4i2hs+/q62X0VI9OghqyVTYMESsAwO
TwFeTDrHSpS3sIg2zafHBdnhDFxGRSjt2ILkeylftUHccrUc7sgKJLKqJA8G/Fssin8s6c1Dgj0F
nWHpNBv5UDdQ4Zx+5TbzQQNRsYDJ0m6C1VMiIHxY1kcyU4i6tCL6xh24pOZkXYoTQ4ZXl+K36V20
uUvm2qQC++dKlcfGDr+ExV0sRzBxJEo1zOSipVQywQi1aDAY54NmUkdTZbu6067jRFVUFqhZ8x6Q
8UpQK60GVlXAkdlYBm+8oAtHv6jF1q2IvDf1cE28aWWO5kGLEHO8eJvRRabbUi1wqAwNIfxOwo71
ATU0tehFy/117c64X6rNvfZBE2Gi99R8TOfvDAPbCCpRSfM9TA89863JerO0nwohZcTB6JfvHiT4
CAjBULORZWcCjDDim+L8DKd2U/kLRvRZG439VJno+clDFVn7ZamAC1PGWfsyPNQwcVPG3gIfHYFN
owdfHacHKyuWROTagl1h/5nLQ6H327rjnxBxmvaz8p9Equ0r216HZcxk/zrrj1H1KMa/Q4koZAUp
EfiOPRMT7+xgYPgy2wfSLT8uLLmSk4FSVo3cJOVfGZt0+fZTXAynWLNXlI8XmWjBYFa7yZvRw9Ta
tNMzlN1POIIfBuAUYzBWliYZwDh7jUGJQSXo+jtNu4xyoB3AKMLDrJrVw9hRuzg89V3LRukxzkMC
3GmICMSDRxzc+KNBWpc2WMfE7C6sqHkgck6fMP6ZiejW7acsIkqpMrswoM7M5soD1bafdA1Ib2sI
YkQKj0ofvudg2VjGsSqumEO5GjDIV/l07+b6qZbxxWYBTjth8iZzutgZSV8MSqEsf/XotU11nGdW
9Y5gBKvQgkFbLXp3w0mztajUpFGc+wwoLGlw6w1x9+7YXXLKYj3azT3NqzPqr4NvfRNePas4/ujb
SL550cjiCfe19OtpXWl2vdfjGPUWpLqVOtMubCa00bJdLUaq6NHWfJfdERS+S6QZ34pstOpJH5iM
VnFALpTcNMR7U9l/OiKDkIyL/mLwYUOxbcAJEE0FNo23yss/Sg9Wokzvft8lW6CzjOl5zM0V+Kty
Rr0bGUvtMGpAYRkegE9vxtCEDmmrb6/TQopGz38ME6xJPrQGKy25/ArrU2Z6fExBZm68zmg3XuL+
cgzDaDQinBsxnQ8RapcNOC15mxZ9p4l2WV69xdy/cB/oAyc9EFgRfOASDuXkHMN4NuajCl+1sxEj
/1nfvrgqf2Jg/U6ej700Jyof0M0JN0lFeGMK8hYlmdlpsVToeHj4D+KEJHuS3jzOSz/aCxcGAHg9
zWLzxwJyKNIDEGA1jlsnrg469WzlHEqdKwblj0k+03jztBC8wn4I4e0N+bMFPaMTw5LmoVksXglh
vVpNml7rURETTJlXKferVzzCnNEa3nKnhXqFsoYE4W8GrcTWEt8HUdEbdnCTlieCVMeky/ek2c1d
36dQuOKx24K4yjAOM+yVA0MueNgbEHHdGmACbB6zcNbRRBc8EsRb40E1KS+ZqTt5s43MpxpLMgAu
7I1o4yPOR4ErybjHetocjXr8JNfc7AfZoKeNJJIwrGnPkOomaZCrSCqXOUam0+yVZmA7t9bAu1DF
5fOI82WKoK6Q4I3ijeq/ZjS3Aq7lcu6nkDYMzj8ffS0EYu0R2NPHy1JYIRYSXD36E0FxVg41gFPA
VW9CCiGX5wJLrzDN6YFrc5IRUkWMZToOteg3pw9tyDX21osZqf2gOJnJd86PLVqXH32yHWXj8Wml
9l+N/FDHmCeX+CP0jWdtMjBkkh7IZNRLeLmKbJis/OloWUYDnjPLsVCP+zY5jvafolRboOeH0P7q
8WRDq1hX/ouR4rB34Oa5jO9A6EYc/BU6+37BzKTOLh0gy+brsd7lJZA6k+Y7qTY5FP6ZOZ+GYO5Z
76X9N7WYPakrB2xTPRfVm4do1OvtYfGxzvLI7hzGdw8yJmzMbiuT2Kr0KWJxuyQ9jSTgoHpvCn4c
vT0n7pnndsXQrjDTTab/GWBx9sabRLQ1M3ZDQTDQwmcHEFku33uChQaHY+ugGsy0S+BpSyJVBe8a
iFY23pxE9UsLoVEcELOZEERC2ubGubkcF6abgcViok+0EukZ2nWFDYflGWt7GNY5WfuHiR5YnfWE
zVMbO7w5aPV6Nm1jFe5GazfQ6bv2n954rNx2BRtsFU+kASVSQxCboGPDnvbz4GthQBG/9r1qV7Sw
VTgdIZav4m9k0XWhzvgdeOA3ZJhOWfIdpxKRrsP4wiT5T8FKElvewvq6DJA0BhzYj+v6rywIHjC9
KBi56XlgksQ1tJ65F3aEpN6OvDWiO5MDr51urbnvPhJul7xXvDWjzffwqUjMzxIgVg8RDpPt4sR0
J6qItxlR2jauVZueJGktp0+wbaMgVu8p1DAAOyo8pgQ9EKEq4xT1PyK8V/eQuW3PYTeIy6hTRzJC
msa1RqTCPg0kBRQ9ejU/QrDnyAd21pzc8FlgFnF53pcZPrn8uUj7Y0aLHldPExzz5msmpzaKex1/
18mxxeSEzygbLpP/E/ZoqxE7AtgtgVkDCM/KHNhMMetbG5fttHcwTy64/R+/bZYZ8CHnJm7ozDWb
bU/+rwMyP2X9SAZ60HZ+9JjGcAgUKNKeFr4ujyk7rAzrRScPxnFGPu4ICTMOT0n6UsLCsWlDM9iw
1S9O0FXp0TbtpYWxJkcw2hpAU8J8XBc8uo2jRHKLw93MKoHI0g4jj5JOf9DqwNVw0xg3k5al9cBS
BLJ5NyLnNORfEdVsBwUklK/jcNKdrTft9KQNlktnZsqe0gLp7NyCzj+SBAHNNy5y3NFH2YwiY4W/
byq3hXhvsl8O2pWwAd3ytDQTSXvC1ZC25IMp7Yx1VRzM7Hl2ftp+H+V/bAyf9Tdx2I301/hPnQIa
fPgCUQAxoG70vdtDtHRnAtPIBS2Q67snH91Jb/dGS1fS1P3XNFTRRgrDORgTHCzXYzOEZFZbuyXN
Fp3Q1ibmSDQm1TbN4p7TFFtuGPQhsvyYuvXhzITsYASymqCzwyefXW80Sa6RWK9a4m+qAa1d1NG4
HurpO7YLMus9nRRJ2fcGkCgJBslAoNORapiaSw8FmQ0I4+hdGW3bL536I0BTB2Uuis1AXDz3tAcC
taztyb/8sM8ZoPGo0ixFUskREFnK/reopjcn5/TEHsYn+LDwdM3EeWrDxtvFnbN1ovbDYLD6WdTQ
NAo6BYtxFo0lWzhExwNfi9lmEYsh2has6htwzQBIqm9T96Jz21v8j5guMNLwwUi4GbBP+Pw9jCsQ
bgUTaVKXif45ZvoeFmUJdcmfsHsyYPJ+vXTn6vdJwh4jROSU87ERv6FacqVyNw+/yt03w3Otnb38
29LSB1izazzRLsX8azZgdYWoZnZBZyLEYaUZYOW4nWL3wGOLkSQiphTnNX7jSzm++r119f0/Grkd
rf83WFwOR9gM6Mjsc4yHc2Px08TFMWP5IP4od7jD6yo3gkZWJfpH3ojrXDA/Vw098xz6a9uuK6yx
C5WL9L/Hhg0HxnOuecY3cuvOAopx7tk7EsbzvYYlF2uUPIWbcj46RbyNpM3uvTGtdpz8b0rbtDAg
bnZnpsB1+HCi1tmnmebvqJQjckssaMquSc/zDh8Rh58xMLHKnKd82ZrhQoOXGjl0UVXjwWf9Af5v
+hVREzad2d42pLp7z7X0HDLmrCYeztwLxkqgNW5rc1rnQ8uqkyl69apeXkTXxEGfecOqm/OzZ3ZI
F4zGH0PrygDrMcmVSy6uHTbm4tiaCzylchDWSlPODRAa6kcN6i1JHHyFR3DU42YYYGcstuN2nKpL
PmM/xx69j+vs0xcYFCiIjR013cF325lPatNJ7TnGK+xltyYq5NqmKwtSTTFhKv4Y5IlpMj8nWx+R
X7ON1trzrs1qxtlZ/oOEs/hxsGVy2zJQ4X+Id4OQj/EqE3vgGrrzwyVUex6MJJVsG/YmYnbCPON0
GPgSTR4Lxp6rmreTpnuyqRiNXRi7jGZYdca0cl/5pVoldcz6ogau0tzCw4sA642AwJCckJOX5Jem
qqU7oVKMdAgrdNQtjF4IQ0mcPxHE2OOXoI7A+DnXWBNkwdHfGPKjVOmBZOAxsjj5ori/T6Njnl0n
542sAi0CZdGVBT76jD0EKBuli0d6jphMc/YZCXaHEWRmBcfu9O/XFhutkCOyp2nMmA4uL+znaunW
ly///ea/l9x2p2MqBsVYcvny32+qWmOUYvY3v/b9I83HYLN+gC8n7DYlu8uIMDoyZUULLWLBFiBs
O3qpw53hZXTD+T8v/37vf37579/+n9/792+VGv73H6vKOT56zVGaXIJrh7f/OPUhZhajTVkeoKFr
uKa6+yCydn1CwceqM1OetFpP//ulXrh4u329UQcPIEc3R9UJ56GE27j8C4PHq05awcuno1aRzCZP
zrKA/7z0QFjSoccbLIjpNJPjHv99xQLW/371n19CnTqYOPKAdRcn2Ob/fTFNI1sLL4JIqFnZycZy
hTBrn5iozTus0WE5qRMYfuKFywtgYnKZy8v/+b2w1iAzFj1aeupy1Cr39O8r+nhkqGxCk0DPgKTt
wG4tTbGlRICLl3YfwE4BI5exUucuh1lUybDcSlGlewTQe9zZ1skbswTwhpnYzF4hZGip+f/9Oh6j
+RS//c83/PtT/761K7lLwDuXwayP2hkN978vHaS200/nMmgKdaiUy8uwgB3+169N3gPmox3CgUV+
YTeG+l8lGnGybXbxKM+tMbTm9tPce2+VUvgZ6EuE9QCn1biyWCwYtLS59qYbzEbaPlimSo6Mbf8A
cCDvKHGoY2zxdoOiAbGbMQeBQGi1E/6R/R04lMnoBMOII8sy0vjspOIvBh1721o6aCOT9b0JCubp
3wsBzxYVSMP60FU1S1cLjy+hS4iu9FWgrUO3MaH3tp9ZBgMuhcni4ZVoQ6kFVRS9RKFVM4TLelZv
ETiU+E6a0hsuwGm0IEZhXKUJGT+96k/w8vprremPc+/o+8KdDwV400Pbwvh1XGo0H6Np5UwkkTPk
OAMIgizNne3MGMb0uglYwuAyOu5ubM+Rh2R4dmJPe43wewPZhDkz2/FOCDo2vObhwfUTjL7Qsnvm
y4E5+1tDGzfwNvSDVSb0Zia9ldLELcpI9+k63I451uIja/Qo6iCeHLyJnWu1vswyksfSRzZrZ5Wf
ZVRTjRXtfcEFwv7o+iEOEhuVnl3DgkkPMlndtLc4h7XNX223IeGHULdPZUUWYUjm53IiNjiFTKZs
1T87GnEWrCn/vnGqkdENms1DKXC7mFI5OztHa+19FJ2JUJJHPxP0dcJajkGq7WgBokoaMDgVWtPD
gHGLap6dgMviYQN+2DYuKEFTU3P2hVPq91KjOHXrudiR/5nvPuQKUrY9Er2aP3R/Hh4ckpAunrZM
wLwXeNPiOf2Fwomt2jCyu6z0Sz9X5hufhQhkUbnQWxhNWiz03FHSdhvhKCxjefacybHFyrl4TcPo
F5CjfRJYhcPigDiE/g8I4ZKak4YBe3y1IT5v27yf/iTkY9g23NwjlT1OXuE9GihEVaK5zBI691EJ
s98JhKOKNzsehcOKldp5cHHe0huaxfZ/fq9OF1Va2DipurG7da2OEVJX935mfk/uHZYG0sj930tb
wOLK+CuFybIoFpTEN2cW51AsqVFJx9qWvE2tEem7ovKb85iY2dZQDbK2paJTYWjRCYkcwpnZjgzj
UWxcDkIVs5XAic5U2LrJugvHYjCd+EuXiqQmpmhn+251wTlTXeqIKkJWLOHo8gZVhUJ726pRrFxR
yGutvJIElN3snEVSa5taXsKQRbYMjDHE2MRXIsTyTdV145mCPzmYac4CPK7GDIDJbe4xfxidh1dR
mapeO130aWboZpHfGSdikwRRR8F8ttQuvTLaM1twUYc6/dwpixfR6YwJO6QZ7+JwpJxyI3HvscHU
NMTst2+xqPsECtmRGevrqjHI5S7/rboQ3sa2rLuqeySj0moeBPDQOyhpowerO3SWflCTO7679E5M
Ul1ulxcbbt/Fa0MiPBSATtq5d9ex28fMDd/Y+ecymWLcw9+hewsMUIu1U1KnRIU6T6CkztEl7RID
WzFj3jq9jl2sn/r2sW1ydKLC964RydcTCw/aUzZCgCNSGwaTrvfXXNb9dTSiBwe+DpZMXBnFFIdX
M6u9QFARbjwDbr6Gc4fVCqy2bHLnITL910pNPmcfbZ3oHfHSDkMfWN5B73k240UfDsxIHs2OoCkw
sIv0lVjox82y+y/HXzQ991jxz7mN+MGy6yCei/kvK1meAd7gf031+qQlrInzGwI2SCZ87NkLtVIR
hFQRB6Fn/cYwcaLUWnGpGKDeS0aobvTs+QmUFQy0RFILe9fVuOf+PaRCYNwE3FKsDLF4dOrW2itv
oAXG9teRJSRr6DbTcKoLPu1uhA/IRtkMfLTL8gOcQ3ZDkNCaZAyPqOXi8uJsRg5e1uhGyjpmGBKM
NPnP9eWS4tHE0B1RHnFgDmN8Udq5tSPJH0nwAY5hXX0Mc6rfTBvbZtk/6SEzYF0x9Hdq91bHk3b5
d0H5GXKYLtNxYydRsqc8Pwy9n504vtoAHqjznuClX4xT1b7lwfX/KDuvHsmR9Ir+lcW8c8WgCZKC
dh/SmzJZ3rwQZemDNuh+vQ5n9aAVhIUELBbT0z1dVZnJMPe799zbRghjr/wS5/Agcgi+cXQrH6JS
GLfgrPE8JiD3RVXzy+Xf0eqBbdMi+kDlhr0Sku2zt23vplv+j8oWDLLJbP7jiZ5659ovrfnYaUz0
Y3nz5wM3D4wx04K/1u87giBGe1UZHOyiPoixEARIPU5stbdiKMSh4cO5YhBGHsjsn0NwXbdcYKxb
AAWcBhSFxnEt9zJ3kpsu7BL8pUn6j39qOxcll3JrG9l/G40h01IaF/xNYGQv9tQKnGKWvfFdSbEk
qIAobqz12JmkAHtC6uPYv446Kq+HBDObj4qW2SBBSM8ky4Qluxm7vt5Elb+3U+hQIWvMpZv83zb2
0qUhIDyDsujNNNxN1fQTxPT6iJbi+dD01tJOik1CTeCGUnBnaxp0JeFFPjACu9iMOXERmqTbQ0rz
wPYxAB2I2I/U+AEf8s+1i7hiS/2aVrveU/GvadU4fKrEfuoLnw0FRXciB+d2YXogr52ecsq6SdW5
hLXY+oMWQ0KIPXcPDmg3FcPtaMHgU+0R8y4Hncm9EIm6r/V8aONwPQgLHpbJra/qgvs5iR5zmA7j
fsAqfUrCd8ctggdXwISzmjxdlzVtUvg0td3gaSzi8CRDTdMTGTTlJCarynw7N82uz+wMsazKgMq6
d0UJWs9X3Pzwbg3OQS3YfxXD+SsYYRX2kgsYjZdi7K65f+prczGT1D5BHYMzvxzCW8Ur7dmLWaS/
mkbf2iSpAyvU92+diju56SfdaQACd0LIsDN2uNo8FmPGOtxcEIMBm3Tk0IELSHx+68rLb3WvOGZk
X+BnonM1UwecacWorHgGeoEIl28rbsbSVxT/mm26zprow0pziF81PgKpwnPQW9bB8JdtZ/7so/Ro
miiSpjHXV9oeXkSE+6wS87Woh3ff47bVgZNuQwf/OnzCtW1SEpR2Tn2sTUaDDpbbDKQh2U73XiUy
YMQ0GOvC866p1uu3IpHWaSoBMzNRQmzIroLAfwAHuQnG+cdKkN7RGjB7xXRbp0aZ0C/0MklIJZgV
aHwyW+ccTfbZJHzQskbe2bS7tk7bXtGMfROpoHke8h7rRsGPPlV3gU+FMOudext1yHmzKlHhcY6d
coym7Nb04TELgx0KHEAm1q6FCoDOCJzcoVSBMcfippXxRrvBW2yBbZmy5opi3vomREHHmGFtldAI
LtQy+FFz14A+ezPbZG/53UMeW7dV0wDsLtqTQeiPJLY1b8zA5dsd0luOa1BeW5QbbQ4nJeiK7Aqw
EoM7P475oB48soxXnNqetR3f/Xn8+/PQF4ouOxm+9enbFfYTyj0Tt6RdyeVeo6DW6yVoYHphvp/E
lOAWwJPuJhpHasm256cMsIryesQ2yJiqW6cQ3i1Jizvj1nY9559mVz/LGPBA6C0tLCD8xv4uTNv+
4lOElVhVedD5OPH+BIRquIX2poT3Mk0fZry04ZjjJxYBcv8AQdd9FTZUodWLWE06rQIwNPB946vV
nOCJ2PgOmOx2+hITvVS6Ke55wTW6PtMqJ6CgtOWNbZwUXzgxQppSvE+vdNyzOX7PvosFazp1NGbs
CW6/CTOywHNV7rWpXeLo01mnw1unjIg2vBSD2WTtp7Hk9bYcgrFD82PAYqB0kFYJv8X0GN/N7tJh
ihN1KfQAlYpoBYanfxi9bN4bGmk51ReCwmCLRfEKb/BXOJ69ymkL2hQW4lZhYryH/GqHCmf+zGxO
4y72WXE3QSfwkfPxO0MBsRkxd3b60nKJ2HZpXW8Uyvt3MF1Um3+VVn7QFMBwZudNNQoangtXNNsm
ZdBF05mxxkK+M63GBOFfwdtHTIzhEcmxVmswau+WN+U7J30LGKpSIdFiCdD1dUC97iIQ40HQXP5b
47HKBoZ0af6qXf0cg7aLadRbO6710M6C+XK7XXq/y7x7NRvYivBJrzrC3oHFNmhy8IQrAr3VrfK9
W9v6PAFO0AI0iBNu4yxvtl3t7kAUJ1sbd0rnqbtZq7fYZYhOT8ASa2Jw7aPJk6NkAYS+AQ8uOU1d
Sg/EKmzKX3iXdOOltbMyBZiBIPqxs+I1mQBR+DHhKFT8Q6wptqoCqDx08fw6gzWu+4wYvGOIn5KK
dd7q8UN4xpMaFGZwxbxm4iQjrfjKXjiSweDcQFngWFCW30776shhxFpef9YBh/dwYgc3RPM+hRx1
RCu3Upe4wvAVVTYn4r43cWcggoV5u5aWf9UxIi4n6mKweJNFnsPdKPobVYBcqlfloyG5oWuT+Ytq
X7nwENWZ2D89+x7ERri5c1X60eQ1Sd8oR+FngQ/l8BrFS+hQez9ROdr7iOYikZI+M7lFwgMR9yL5
yiL52Hly7/Tz80QvH46MwkZZYEgoKFKoKRDyMnq9ZW+csjR+MjKPsWWXcoIpP1wN478psb2NNG8v
0SIRWjvXGc2VCpu71HKR6tJ6nyQti4uPyhos6IhWTUxQhLlrKoL0A42cKyYLR68ibuPnuA/G2H52
qEtcSXfcZPKryQrvFCxj37liLst13wdmQCPS1mnr55TT6BYaBnXl0Tkcx02ThZshYWVIbJyEAGcS
Gxi+YgDsVna+40zFnFki53oTMTyLjL7IiDe2Q02ZCNzT0TtHGAd7f4aKEHZob31whepMsHcyd/SI
PVXU0+N3pQ85HfiCvpzhPUwpthTuLXnYfDmLm9P66ERfEGr03jMbU4+HNDBSgSo6xIyKb60Ik9ex
7x4ntk7AL/Lgx2a9jbS3L1m2KF6klgGZo2C07ajikknvusQSq7j0m+lF+wt8suS9ThW3tqKKvvOG
h0R7FdEN86omBQCeg65lhVuzDr1DKO7h0phAodnRAEQqB8GgUg9Dg2PDUGstPPMgYnj34xetj5iX
E6zt3D7XSmE5Z5nDwyrqj6DFciYqAMjFdFKmuU+VSh4TPKMDlzBeSdj1ail3C+mnhw1JXK/on0Ga
B8cYdYnHmOGsWeDhgC0WA8MGdwI+5Yz2BSm1Tjdjlj85qjlgVH03zfuhqx4qpcAk2I2z9rVNSbtc
Xhicic00nfqS9ScMnYNZUyipqWFgStDcOWn85meBuXLZpFZtq855AzK4oApIZXJr28BZ3Gm8o1yT
xSnscTcDWuM82uy9ND9wqkIHZv9uWrPedSMvUk1lkTl2W9OEs2QEpPu87EElFN5hXIJ12WfcXIP8
WAQOUUB5X1W4R/y0/UnCaaWXNCGRMTyK1I7rlLipawuwk+3dwCMQqoZsRlZ/5RDfd42joUOED0xZ
yIaN1xm6+EZrJin1UF8jOd2lRB4OzfL60UEDYI7eqFUcpCfKdl5nIR9j373KOgOfw6h/66IJN1L0
MFPUV7ak/mzHo0OSAPHKtJ0XywI0qiYVQ3SwvnWXX7DOdQiLsO2o6b7JbIS9ck5v7cos1nHk7oxI
vvBNzkwI09d8AuNKlgbOnzNfA/ZDL/MFqiEPwH6uxMZrCLCS+qWDjjkobK6hSXB/pjGOUFduuEWv
q+WEB8SnxsECeyoRk1hrsBGThOxlO5wdSg8fDjVaaCNYEioj/xOgXWGfIndgmC99UMFgjQQf5Kb2
jmzqx7yym7ORMbuCezCr/Kri4+Tbcjhko74KWKQsDHGO8l5FqM8szWcdBb+TZCAHEhGXG/SoyXIe
UNoAHcY2O3f2Ps+62UdFd5M33kvmlaBb1D4tPyOjuuZZfa//RPSgTSpSNgSaCj5mlXn2I4sqB5rr
ouGiQlozY857TDZdjouEefjJyR57DFFcHFSkZTTInxoaWJvJ9UztOn3w7K4AFN6JwSGP9ELdGrb8
Gtrqo4e37DMh3dkKA3Xp3HppNJyK4li6PiGY5mVivMobKD9Sj7fcmp12M2pzPRmcr9cGOwZngty+
GaDJzIPYZ0gTXALpsuUnRxCRINO10z/ObfWEx4em95bjf7wQdQMqjU4tuzoHs3e8Z0A7IgfoAbLR
mRaxecUL8IhLPSjS4FJA3i0HUmyDX8E0tLx7DMMYSXBa0Ck4vQREnV0W+ry7HSz7WUb8/IKjcWgw
mJs1wMGMJ5x7yoSL2cBuhQWDcdr91NqkJgyQy2ZlfntX7tywAudUD6aQ6HUOR2cz50595pD00owM
4+HBbEuPGgbuilVKnTB8+GA1AF6hIhch1yZ0lrVnGrY+ZwJjHfRhJs8ZiZqYw/9Mm9Q2Wk6994XR
sBZ4VPMZVo0ZW1GJko60psiFGQ2IJcZ1l3E7AoY4ObDDwIYd5iG4F0stgDQgPw+tG/PFUHTLroVh
VuMUbTHGNajWGdrp2pL8x20fHGo7BNgCZpviQLqwO/+lEHeDR98tUoNcmUGGd7d58ReKj9WHz22r
33WNxUB2qK8UldKueBC5/dDa43yn84y8k+C/nroCc7wzUsjW6bULjVlaN02SncMQrnfYUZrBHOa2
imDGj4OJmaTJv8RAWXDhR9vBz1/YM/ggRwEl1sbIh7GRZyRKiusCeWvV+tpun93MFpD1+k1A1RLo
iGIX9ck7US+O/YISDAQHiju9a724fctkbHbQTh+6EkxSkNtYPUNU8ak1r1oAiiEmmD2lNHjTCvGe
zozkbc86Fj2Lua7EkYeQZSW11mEsv6t44Z3DWuEUwmLdgb+PEpCVFYpV7hNeDmVDwiw0eIXdnoSD
29AmarNXQ7q/Z25HDCggGmXk5aMuQ24ENnokLH9aT6OvAlmQMyWkE+Yfj/Vo3ZY2crVJUNmZM7Gb
0dFR+aq9b6ERm2k3kWjqmz0r7I7mxmBn4EA0NSF+w2E+HY5Ddt2q4rpdygJlW1S36cjZym0xYftJ
5R5SFKo8YmePG6p1G6BRIiH5A1Z8R7+oeQhrZHnNRHV29EdaZsCq7mrScWvOLoSsbRKMEXXuSzM1
d7+M7qsPBYH4WpTxqrSQX8sZjF05gHYIQmuTewwkVYY6IwrGH2MBoyKcd00RPee4FbJluh4qfVew
SUf5pirwwMEbY8B+LsIg27Y9HlQR54/K59aGIRWbErFuQI3e3J9jQQAl9OAwmlJdusz4NovKIDfi
jRQNVHezUV51g3jXyGjrMkymVRqIy5+/ghRYblQOjzRiprDxGKWs2mTIDxFLZmibtNR7GLdaShFX
UR6xpNNEZobDzqL6dV3ljMSpb/3t2mGpPBnuWxz1dRL/gp7E6mb580J+POC36Z+0VdG9NaqDDDD8
pC7xNqvC0xQnjt6ZEuesqS46wc4UmfjVpjTdzcQxAW1DBeyFf4yW7Soxeed0REZKOcOu7LsbkfQn
PJHHnuqiSzKNvzU3U84F9tqz6E7LWrIDYYg7u/LG85QRGXM7+Ns2dFpMkViCEjam5eMBu6UCa7Nw
dkqOe3bevSe6G3cGdIDGAY3eZf1vMquXPnSKrW1sO24IPKbDvNHE4SqLc/3gAKp0csweKWaeILxm
VMT4wU8WjzYJCJbFvvsxzei5gPh01c7qPa+yiXNTd+ePMjvLRl2Ffo3VDuJgkjXFNVOyl9osh7VL
wfUmN1ahjZTK+QWHTmPPe0fyaqSF8cJRc7pSPhXn7swt1I8Npik8cqU90b8o0wuHyjFHHZ7GUHAa
U+O+6osDx+iz0UF8MGaTmgfZxRv+MhtzH+lQ99CJ+FAiB7UwYnj2QTLNybhPE/5i16Yg1fbI3SpN
+zM2y6pwsrUd8DGLuyLaorHwESlOvekhzcTuRmo4He7EzyIBJDQa6GBIGqvwBgcv34Q1vrZbfCbm
V8VzGZtGzLLLz2Gq5iHsanY4VXJFwuAXV3N8MXOSKTMR8QijE7t8wqpKdKAYGp9tbtwBIh+OUwJn
aB5/JyaeK0D5/k4yfzibguaB1I2u8dkCyUlfhoCOpAx0OuAH8uN1BC2IfEfdwoZvHM7YNbRAhms4
x/pkr4l7tCRjNgk9xqsgjserSvDh5/fu4wHnESyODNYt3/qAbVJxrLIxfTQ0BypSPHZWFfz3KWHD
OrpwJUwOjqwfZSlsZmJU044szXrybui0uRQ5hhaHcR8YD66q1HpsdJTmKCTlsanfq/TdrKkGqrjq
BXPgYy+wPqfS/XRCfo5WQXQZ4oWY6GZb2xHvo5vdt8pdSs30UyNJlM8KSmwFxAL/ECs3ikiWY58L
gg+fYs50tm5kln3hv382QrmjgO194m6xHi3/dghLiCIjydBJKR45E/dCWw+nyYKdKHoMWUo/5rpa
p2XHoBCz+m5qZ/00Oi0453I6kpm5xrKPoV+X3TZTs1x3CnsvyvMqo2V4FYIb3Fkh7BI+9/SiyLWL
aX7w0NiTiFh9W6YgB7lc9YQWtjnkfCvV/T5nNLi227TgCtws5qTlT/hkLLPoXvQmWytOUG+RbP3m
zLhqXBEcZFXPsE1aHbSnTvxWTYLPNQ/faYi4mmsyBgA4v4grYCyF32rqN2YQG2wK0I5NLbZDJj+n
fHzA0EM2st7VLZZWa3rImeNvPOMuoJXQRiLNQ8ReRc0OVpmqXMtEgL7LYeW1fX8swtA9R5zTVZg4
J7rjF2dWR2oAK/ZccF8WDU3H1EEz14MNyWQmSCjVMRFN+6kzWIL60zz4HPYNd9ha+2SgKSCsM/9Q
Y8g3U5XuAzN9Ry+uIEHAse3c/turwGpIQn3mQNUwFPBw1UPQGAs4bIXCbF8TKcJOzo+Eko//vU7K
Xy8PKZhyqTzwhuy5xoQ8FA0btQKchB9nm1CTEHRAhQY/QOjtLllJZHB2mQzKEpHFQLqWFclGizfe
CMRhED4MNyxxvGGWyVuSyYwYa8YFA/fhR0JchDvoJY89NKfGuTWV9dI3mDnr2uKl8IJmhdU6QkGe
t00rJHkpVWJxJXQw4azk3CVKTpDZOkGXXsnQ5ahHDx23afShkLRwHOMasyJMMoa/xOJj8Z3n5VMN
S0xZRnrWFmgBkj68C0WLQ2Q8S9yMK8cZ33KVkYNxslfp1M3RaaMPMyFZaXAT1u22NGHhNF3VHyzX
vAknj6K35lFYSNKMDgEoRNea6y4hI/VdNdEIEMt/s4vgo8xc0LbVremnjzrGBZ0ZtQKhlK85Q+5b
G/TWAK2DsRJTeZdtleefR8MkRUS4koHnsOtlQ3rIz0jFVCkGBtQgEztMlRkEdwH2+h5IRFDIR6cj
v9wPBqc+rtgBU2KCaj3rXWPDTRhvafdxF/73nZGRxMpwCgvHeW662udNpS46zj+N8CfPJG4jTxAg
QKUEEkj6tzE9EI49iZUYT1bUl2fqzn4T2X91PYbDuBr12iurHRNFXNHBvoW4KQ3nnQngR0RTKh87
SOfAjAsPW2xEPEaFHEXb+tNI9Mmwy+CIn+dWRk11phuVd8vu74yeGF9nINNSXu1b53SEMhdEyScR
pufZSgxySAZ2du8NNxk3zak+FqwcaKsO1lymLFScqnU/5pCx+ufgrR+cHykt9qXe53SFIJKP8iPk
CL/u8fdkMyhe0hU2/sVwn5lzvK4Uo6EB2zSxL4rpWh7cqunRqDxn1cXUcrAqPRXFQmA/5jwEYU/Q
fLajazw9O94Id4/5gMidObGAkXj4hZoBt1CPzBgL+yGlFTEokPY9H2FduD5Z0uZ9zMnLD64pNgIy
i+RHaEVJ9jEF5hY4YM7cXxVM9qYLxdpt9Tnn+rifp/BR+744d/owwjs8tVa1AwUVH91u/IoamTJU
CzyEF7p9vLh/wFWPS2zIrnJW5ilIm309iNtMB0TwKtyZDd7ctcyGkwG6rOsedEON20jm0XHcgDHJ
Ggr4KsVAhJPlgpZ0pBQCkF4N+Vub7ZIPhVmX5MNT0JAd7IzhOUf9gccW3DrSvMscuDtN6H+yKqMF
2zPGmInNqzU0hqVoNDZhtelaPjZzCGWgQkbi6EiA7hZA6vRhw9XfpJo+0KSFa68MmmKY23cHjh3o
ApYTb+xAfaqKvyDOn2vmpQw0sWglSbPWRgcyJ6wP0BMz0OXZKekJeWZoYXZCA3jY1z8dIvEwiJ/B
gKtGxw7ipMHcumU/oRqs2lgNn/FxhjZBxETOXMrcRG7rBkm+ISo5MEVfxD1RA+MbUazKcdr5OZjM
tudIAVt9y5TuqvJZYbW8NvgZV3YTEJmLxr1blOV2KEYa/jhpJT3GeZV04PcG872QI7B+EBgOpjGF
sjOgpwCAq/1NOvr7ZganU3LB2KrUeB4mFq1ZwsEgfgP5Ac3Nx2pRdiC+hrl4med9mpU/3eCdrIiv
lrv2fgJlxRdCfqVdCNgIoyxjZlLWhUdaos908QXQl7jARqY8mtF0p0Z4IwLTzsoDXFqa6oWzh7kd
fRJIODoKrPZdP8fM5n1Gii7T9/apS+qHBjsR8ApATt2EQqbtB+5Xe20LIPB1sfAj1JnrBqIK5XIG
tx9kDZJQI6YrGCtX4Tw/stK0q2yiOyBlRW8TaTLkWS7GGUkES+a7pe147TbusecQvnZCf2nAwebk
WOVdPpy9Cay2TG7NlDBHP7+W8dtIjZLT45KzTG7JSlH+2Tr2dYJqygELhL8izuJSvWDYjGDGhOk7
c/pdwKyH5ybzt8uHoyIrwySrwEkxjtdx+WayQ64dJk7s+/WrhbpTSXKCZTo9J7nuqH9iZRmcEk7/
OolB6afjN9/FVZ54t0sIeBjbKyDcT3UXwXZqtlkS9IdZGSRB0bRzB2DzHA1vXhNQuSQPk/LIZSHW
VqFXgrU1L01w28cB0KCkfY59uKLBg4qHzwy6/q56pWkVp1kHkNer5I2Vx68cOikksxo6h5xXVlCB
J3K4zJ1xMUCHYnZBdq5veAjP3ugesLBrjICSkE3AZH5Q6XclSDvjs4gWGcGox10suGrPNpYjEaAj
WRb0VA+QnzDtD0ZmG4M6aJZhdbAXNmv2OaK57ltFl6AaSMD1MYqpChaJaTgkuraBa+25NEHJsqS/
r10XnG8Honi21LyRy6SxM55FXgWkZ1CCoraMj0b1lOcjaHKovRZHJg5RUEZshjJMcfYmzamclVlJ
TM9BAxTdWTBfpEQb2/kQ5euJ/sggyu+jwv0t5nNFJiXgQ56gTK6bOPCBAUFWlwMKbYy8wwmbbF9N
J2xeBFet6PSZaOlyUQe4iIp/9n3nxZx5xDNV99tUfhkOKL/ArW8GIUhoRPoxttELql49Y4An2hSy
xsyoraumCDemRDPxkCMZAAzMoDymNANsavhoH07GfAn/wacfcWxy/fExRzqibLBPYRegyLsCVZ9j
VrbRdJJteLOb+sJQAiOB73wXUlz5Y+Dv0HjIWDQknlugC/TVbeba/ZAR2UQiuBYBVi5LDKGmDFHC
JgqVKOBII5XJCNe0qMYz/95gyV4NB8OYfmK7eUljd8/F5n6kOaSyQrKxzoUnu8dbhUIa+8DbYhcZ
nPigH+oNA50e4ypPnrAOkcuD5CGWKKDmUVLIVU631J66Eh/2qb0Zi/5iZ1Z9MTQ5RydujgUzTlm0
mp7b/kbUXbKtSy7CwxAefbf6GhkRGBMjqzT2MAVrQo95f1sSzOLyPoIPUMaG8ws/Kd1xR9NB74FM
c+T0uLECFGevtb5w00leJNYDKgy27cw0HZiisSlV+hWPxp0q84fU6V/mENsAmvBXGVhU1HEwqzr3
gO/iK22C7IiVfZuTtbPsptsQJmoPgZRbawTiVcUftAJ58GbUlQtGlQxd6GOFJLkuiDlCzZ9WRUd6
pa0BTQdY+RlkXUfmbJy0YzxhyvmMoVVuo6F/nZKRGUD8ZAK+XeuCdIZ4mCeEAheTx5wVIKA7JIEB
uW0ePSS+PAf2h302q7KXMOOI3mCupX1JvFnNhCKk3tnfPe9bjc2T3XBUN0IqS9L2Uhn61GVcQMpR
vaeUKW8K8eaPacYjyYA/a2J7W7vJfW+/lGZ+mOsku8KUv9bhVhCBptqzPXQt6Hxj+Oht8aaa7tbJ
nOdWcJDsE/uE1RpSaLkZiaByb/8gMv0gGtw+bW+BEXXTrV3imRXMEjypuUgK84YxQb+x0Fy2CS+s
qZ0SY4W6bdhyjVE9T51bnbyBf0AbOgna1ZMa/7eO4OLPbnhJXeLjEUAlonwQMsWYPWjTZ5aKtDl2
T2GAdCo9vMdBnr3WJd0VaVVzENsF5P5i8t/VTjewcYi3kCybFqYEZOA+T65kgoOdDBALZDNChYBD
snNvfdUzaV9CGVZtAZt0ytfAQfiYppfIBcVplfEZIIzi6zn11tIX6dFwpBkiuMSsN2kIKMYXgpv8
FBHL1csOivg1xCTbW2sbTPKZ1hS4uQmiUfGK5bHe9SZfCVUE9zrOUZ4fR/LbsqX6eMpugiKoV1Yx
3fRYwDYUSiLiik8MjcXZCgi6NMjufDxhddjuLs6IvYdK3ppJ/uw9oAkGB7CmEJBTzItUR/nlcFuN
3WXOZbXzOZLb7HccL2ei/4Z7tAvGunV6OzTL4WaKHns723d9b9+4cJqkRQjb1+zxZoxPzk2ao6jT
X1Fmh7Z9pib93Yu7GMqWvpT/qDjcOIH3VtksNzVWzU0ed4twXPEG28EhtMRvODACsmiiFUOKtlVA
QYrwimOs20ntPgCgf640HCYw0RsluVyp2tj2iX6XWYGgMoxXXZerndKdtZk7DMkeZYAgMHzf9TeB
sF8rYWw0R7UNJsOn1ESltah/2hgVZlfdTxDgBtxb2D+J3XiKdHXxnTKl3yS+Z+0cHEzZYsUTxfRN
FQoHj2581MnMa4eIsMLCec4td16AriSWFzSYB1JsMiuxgjYvxVPi44ND2jY3tof6bE0MLMEmLN1B
xrGDg44NYUuw7jOiSioJvTfXgabY+2gJvf9Ma2iwrySjxxJ61oncsyopacbR0MBFaZ+rMqDLklCa
Eelk4y10hxyHM6lY3MlTAKHVqJ/cGmoJUU5NVWCh0/BUxOzbZmqwK0nXo9jYQyLFtRomTH47inBT
2/qMhglly4Y7WBO6BcThgT1HNxjvkmQ4DGmHALZQvKbEqUmIV+915fGGqJpSjMz9iQb5Pvt05ZQy
YbzH9TkWBVuEm11dlwzk13nHJlDa7tcUvKVgLyzCNBuwWkuAzHoE10ubJw6hjY2HfzMadCma3hLY
siDHFTQedUwER/BoGwodCP3FxLH8OH7Rjic3bJdHdr1pY0fGcW6Ce8NG4yWAETTOHs6EsYrS7Kpa
es2YbRClz/0nNH08jh319FoYqOBDTUEJZ4VW54AQAZoysOM4WXs/I0h4+nro6hFE6xiJM6d6GnPq
d+cU7n8LtBMlsHPvOvvbLfWvyxux6wvpb0T2VfkI+rQWrXOcFEmI15GLoV4HPcwuCrecXuYsSor4
WWnu2ENCzrV4Kn0xcllypE/KjYFCq6h+inBL4MO2dx0+sLURUdM52Qwvbcvcm2UroEx4l7mvrb2I
oCuUs73u9Lh27OLiRq/e0F6DRjlLgHpp/WSEvwiLF9sqHrjAJjAn0JZl7m5TN33SLjO+pkp+yJS8
WtQmwUvU1C0IQUOrAQAh6GdK7pkHJUllHUzDfqKarJTF2SvJsVRxxfpqVXQ28HHOuoV3Wr8rzao9
4c/qJe45j77XCUf6HH3UERbKdpKKgVv8pHR70MuC4hdno9HfkTXBv+ZFL1N4NHh3Vu63XxkforK9
XZ+kv25qVfveMjGOORl4jJk7N1vHddFoeYPIeXTJBZ4wjhJCDk3O/w7icy0JtCKRXDM4Y5EOsIzn
IfDs+M1xjdeRG8RO9uUzds+HNjA7EmL3gWib3WzpX2skC1pntHI4CitKxYctX8Ac+EGw/8ij73nd
kQHKzPvEFx/vR5w/haBPAF4jg6vIHo9oMN9Ym7Yq+mT5AiO+YHCW9OTHvHT9Dd6yMd8vaZc4nV5m
kWPkeeucgaEopCyzOiaQk5xC7uMIU1cVnDFGYF6MqhPnfL6d8qQJW5JrAUMKlNhZ0yEw6+wSsJBo
fIwFTGl7WeCJfc7hodHZoQ+Kt5pTQTJG52nO3sTMkmSMu9J/ayyu5UMIBcOOPzODfeirVvJcJXf1
m1tFFyFeIvudJ+40sAvmMIDgMzIZDE5Yam44GG3SqvmUwCRamh2HFwKzFPjp/inox2vG9JvKXwwV
fItwk/WgXuuaV0FzHXDb5gzKIXPydYHrgE2G06m5Hzvcw2Jrq2AX3DIb2bouSIlc3HHweG96Z+uH
lxApM4icOxdSiVqq3xdXghwZQejwHObgjJPigQT36OnfyGYM2gf2tBpo8BkCcZRpetBW/OJWYBw4
qGpeGW6kbyWua47xK1tb+9gbH6M2O6kMH2d90Vb/bYknQd0Rq8lKJdk2zXg8oY468n4yI+4o0yo2
/ButbqaJK9D/v471sSz433/829f4718lHZVJFHd//49/+tV18sVWUf52//JP7X/Km4/ip/2ff+if
/ub273/+dvRTbj66j3/6xRbDVzfd6Z9muv9hzfzHd/Fff/L/+pv/Vbn6COb/b398fBeJ2iQt0aev
7o//3sZqWsKVpvevKllfyvSvf3n/+IrLb4IyVVlA7s2Sn//9r/n5aLu//SHkXwMGoL7JVZksurAp
Sh1+/vydf1nU6sogAJ3neXzWzMD54y9tqbv4b3+41l+lafoel4pA+AiJ9v+nqFW4Fj8ghxR6idTS
QeuZwre9wF++Q9td2mT5UtXXf7J3Hk2Sc+l1/isKroVPF7gwFwtt0vssk5VlNogu0/De49fzQXNE
UVxQnOBGiphNz0zHdHVVNsx933POc349hZlf893/d6ZWx0RIgQlnZLuQlwTwrYWKOJCO3pxP61iO
m/BXsoZpsnUNDlbAd1kQVL6RrSq24jsxwjegAWFktkoSjcu/NmFdDqzkUK63hWVesVZBE2rdUxim
2sG5GX027QLN2+dmBkZDR55Jk+YUle5lrAzOQBzJSx+HhFEOfCe8DvRIe9Wb/pNeJYxHIqaX1IL8
hZAAQCg7dEXY0COfSAqOdIU1sX9wtLDe8H98zc2biQqB2xtTDy/kZZiy2p4CYa4L2p4gEISrrMuv
5qClTH6vo1/jSMMDWPBvA0Zv5LwLFSXWINtg5LdiFnN2wdvKhAKV6L62RJcHwu1NO+Kq18A1NsYs
EpCswzGdgm+ERs/5htI3+S0JRtH00//qGxexK/voR7HLDXEVrSLzTsdMXk0Doet7O2Fii8Ew2tPG
ahCOrICXWErXt3SIqkkNPzWi7ijP2mR8tbsial7bOQs6TjUGIXzhAAbWfXhrbAnIw+fA0NpYOjQC
PicNbIQaZAFQZDqVKRQfr3qlOg+dlNdddGbeybYgF5K1w6DES8KD/dqx56xZH7jKv+iFe3YrRWQ1
1J/7wgmOSdvqV43YY2YN03mcIv2qtMQ40FL3SM1svvMN82Eykw0MR97leQt6dY412W2ZnZjqCGeA
/kQRWKcC6REvK028xNM3llt+hw37HY6a+ElsHH4qNDhj6S+2xtrBE9TwFnr0INtx2BpNEm5Yd6zd
FhjryBsya2CpyGPXxx/uyPyVGqO+IR1N55fjDgd6YU6B2Z6yRsNVPahjm01yobI56dWbT61jpjvw
C6uuEj3GGZJQbsIbr7NcxGO9a9Blw+gskaxEglOhrlF0PNVUl5Gexn/5pYJ14NeYoiP7sdeH322H
9mWaMa6ZiXcnJBo23qDyNUqr+LFQszN6psZ6Z9QOaDK2pLCR810otXuB9/pEJnL2lMGcaEXCiqt8
odCdVl+T1wE7y99VV27pDWSzE4PQRaif2ZrxvQjrgksscCm7ek+0EuO65n9O9LZ5GZlaK4BuRdq5
dQQccVDN98kxL2ElnqUiONr+SsNZQ8mz37UZP1p8XXrOqJF9xOF0Z7pA5rvnpL+TUD72GGcrdjRs
X+6kh+RiGklxOKO6mFr86GHyJCu5tEVBpDPdmanzNJ/2DfcVOBArS816nTQN9w7xsYkjVG0Vb6rM
npNSLlMc3lhVj5wMWCn7cK4akFFe6/sPygQ4qCf3vGQPmcxoeGWwri+ivOJ0Ym6iXAOeUEeK0LFf
sGD2PpNptPYNokGeUjHmwcVo0AsXjkZahzBw72ndwh5xB/aGPm7qcApXQTTcO2UeI4HcD0mPB5vz
gqp3ZeQ9smBd8hjGrcH3zevbx1ZECqHimbM40cZ8tzzIUrlfrK1Jwwisgg8I7JQc8+NxBfjbyIGf
lDgauptBVrl1dWttRn54row+2pYehDLbGbWdsOxTkVaH1qpDJt40WwUWdLzSTD6m3qxOff7FlJIu
TAAB6yIyMIXnOkaG7ImsCYLhnNsabO231etPePO3aTDTWbVoQ53TB17BD6N88QpmbA6K3G/m5VjN
Ci/qHqrNED5GvvkUmxuDAoutQ/6W9ohhEWCY2rTyIPPpgf8+QN7QJcNIRG1I7b7ncajTgNi8K7/4
CQdEM99f9o/ECCH9FcjNLQpa635Wtt/uCXKF+WeWuaQcDXV2E+8+AErqpn6fMui6Odspx8JC6doH
Q1igQitMlGGIEV882JZY4lqfb5727TcJIpbHGXlF8tECWzI28lEdBmw+Pkk93lPRy5R3+jLL+z05
n1++zSb1HOnuSx1XWGUy50YN5i12xldjAF4/KLaO7vTQco9Fuf5EZhiuk0/sONSuXt10OxHNQlVl
P2dYCHwO7wWEWJ7KE41qqXbLwtFeMdLP9pBwN8y6bskAgwFptv/MF+igfTeMRUQIhZZ8QFFk7Eyz
gxV2PO3CSxbhBhptjVmaWPJmGrHmJA7EKU0EOw03srUZPaKbrh7RJGfQ4Vx8B+ieReluYgemkGRC
hYvx4FkZ9QzlM5FD1vQm7m29UzsC4HM9CwYtYbMXpk7hClb0xTKAWCTZa1lxf2ccmafeWpkCpCz3
/3IcqadzQK+siU0/67QJ0TVnnkUGJp+tYc4ub9+Oyb7wCQ62WPJWXVdd8UPgnxEBeHy2mWaq0Wnq
aeAKTIrRSaJjCcYUSdJlnaDCQJDVi7UDMc1PhX6Envuum1a6TcuY5UVAnK3WxudYGRsEjvKQsm3g
wB8cK8XaPy3NN+xX3xhkMCa0O4za30ngfWsR9nNXBHQIarvGHKhz0UuQfNn42U0Ku9c1tggP4Mdm
kdnCkAvQZWkoRtpmxKD4+OCZ3O0leAtYTgNQOQ82W4pgArLzCID/vXXKEDljMRBQ3FU9jV1QQV5C
esM968XFXL0CK8lqmy4Q3ntfqS5fuAf9TWPONmXdPFrxYFNChEVdwsXa5a6/zUoqCmUDR260mwkH
dXjVgKqfEuLkWPLz8j4hG+DQxx7qNNFbwUI4SfAvWkr/dIYKebe+O1CslphAK4VHlCVNiibpHMqh
enOxr6uKleK8VECVvg+BSQlciEdy7Nnpt2X7idfyLUws80T1D2tWtjZR+o5zyT4i2NebUgC2ML0Q
szE4Cws/mM7VdE4j/xUwF8ie6cymdhtk2TahGXEzDQYMbDSwLa5TrCLzRUC9XDxgnTN2CN7TsbMn
aj8NsSxFVlLomm3jkTaDnpYpY8g9/N4QZgubLlcREb2YLUfrbox2x5hDDr1jeHkV3kbefj3VgS3Y
kSp61Hv6SnvVv/NGdhXjYWGmS51tJ6uCaTFIir+pd3c0dkaNG78baISruOboMdV1jOzpXdW8lxB4
NIsBUcLwOT9Ppk6Ex3r+l//RgBTHAAwyuZJbnR7eoXaqVduPX+SqdzYa6M4vwUpbIPEXbsvxbJKC
T9rCaJ4io7AOKZeNDc2aJQsQYs8urpMMyYKxgtdFebEbOo1z36SgAmSdS6di1Y/GzIf1NTUd3VGw
b6gBhlJS5ZFxrBqeXPXG1qc5MFFAN1dMrV6qPzVoAGUW7u0RYUH1NHhqI/wnG1gX+4pFYMLsoPHI
TAzIZNMlzSGT1d8ZecZtkFonqB0chWCdMh2gIRbVmrmWF06GUajMwa4k1msQMIsbJgJ2ezLa/iL4
2WFYui+4yN1VFtXFAwirdWKHQBG4jd0/6YCaA6EVnx07hXivGXci2SOO8OxZqeIQaPKgDfUz/o8n
/KzsFH942H5wRhdLkQq5xlnh4c/mBtLXTR7a72NY1ztfiK3hU/opgngb8gpJHeyUhbn3erJgbmBs
Zdv/gtd/Skk1Y+L1z/UdIOmA4s2/SG5RoiVt3lFhkjQbatr9HZHeH2w75SFU9S4ASS8Bhe9YPe+p
BZ+eElhLcAmBTNHP4phfxKOuzuQnu3KGV+N8tGRub8OGV4tfQSOubPdXrWM9gcCESh/1x0zgqMbU
Si4fHAl8C3eNnwHbQKseu9qkUHL2Po7eWtE+sBgwtmejDSLVQpq6R1TZUg3AF685h9jdh2aLm6Ha
vY9Rf4hOTsC68Q5eYwNu4SXJ1VPTWpc5LBCC/89bi0ZiutMosugwPhng1wblL63U3OipWeyKoCHv
yKHItEyH5NrXmNWSyPP0S5FaH30j3CqE5yRWW21Cs5EBLFNTNasyNEGsWdNDWNvUidHYFNaDPEvb
BsPuGQd6odmuGLC1MZRfXDKvKyFgtDlZ91lJUGA1SYCizABr6rR7MWtRGKil9p6q9V2hfLrbMENT
wAOQv7Wo4IiqjviVjXWi530Y1hYYg2FiTCWGcMktuOK4LFg219rRCvutGofh5lhvUTmdK+aoa9N6
6aUBpYS8cxXlVPIkZOHcVzdHpye6Rp/YJEG9F053p3gaHg3vMcCV6T3xxvzRaLcddrWViIRiUTQc
uTh0VE4vWVnSZrBzqwxFRVB3A4xlwJN0rH0/2wFjI5MGrJOquvo1QZzYo2t1KyowVNi9apAKetNm
+azS2RkvH2mnTQkqXzthJ1tJnEnOcaaoGWzcBhxzKA8Xm9pu9HOu4QX34lMppLsqEip3WvJSR05g
LPfLD9+xaBKRttpxNRywR3XH0em+IBm2mzGLJB+fe1NpAqm4jbaGXYxnh0O9PbCLZ381YpszzFNM
En2YuQ50fnoA1SO8I9HY4qbAzCDG7t5aNr13sZvvW01/LkQnzpx6eZY6mHwi22iOOH3OduGXW3vs
nrx+NgjE9BhzIHabPjuQkPsyRq87ddQKNZgUNSy4rNlteaDkON4pK9g7HdNhZdJkpGfUywSteq5m
NA2F2RR8WL5P2rb3TzKk9Akx49BLNCBCX+a6qpIbG8YP3j+UC6r8B0AAHFEsPdf6TQTTcCFHGK2N
2pLAidV4tDRCHLYews6vgkNtttA/U//ScoRE++FGtdDtJqrqYeaK5lMaFV0BTdIvBDuInXrWJXyd
QjbRjrzZ72keKj194piIyW5VSh9qQUaWLXzFlR+cKa6LLiyvMA0ylbYOrx3SXWIVsowf3E7bQxK7
1qJmBkztZkWaEbv2AHuC36/Qk+kXlEI9BLRChW2t888FFdnrL2ZhXfLYNfe1EDeogsme7lQcZB4K
1UVyDG0AE54J7t+iakCUnNtPuXZy41vN9XkpKm6VJmR7PWvllox1uptly7QyXaSoztmOhmduc7eL
l5MawCiFPB9HUo4yTfUjtAlyfOBUep9IUqLhvpqSx6AfpjUKIN07AUmpHOSUJziizOXO8M8JA8tw
4BDLoTTHzEhXQKrW/zUQSJSGJ8ReAtnxmKyMgrQCPgNJ9mVdaL65pxMl6ykAp2fVMUdMjrZ35o1u
rFy8A2ShAFFGLMhs6SWbDn9vwODhmPrNg0wJjSX5MIN90dPCYxMdXhk6FVwdSdnYOKiY3xBJr1Zp
hHd6mBE3ntKfoF/Em0aYv3teQNB602dhZZ8RqRzLN968P38tCgC79OCx7QdicCnxCJzoL4RIuPnh
s1tvGhwDODZ4/IyIihEYNPsqmrnFzkCDX57vJx2eFiANgOV+/tEEioYDuTI1jl5JYh4mo5iORuLt
Jwb1S9Ygh6iUf5cWRxx9Adk9mVgBaEitKI0WYSMXy3RkW8s+Gl4bEnFOY8OwJXlCDi0u+XOxv/S4
9ZdGbxFg+W3Q8riKIgtPNFBar3ZuzkxTHuMOmpc3jwdVtfO12dRX2XvfAMooBOglAk/dEp4HrRqH
xGEc0uY/OjuAvGTa+wP1cIp9ojKh/9cKDrpmPGOmEQvPpSNr0Jh8VY9dPUuTVQO0JPyTCI+IIiVj
RNNKTw2xUSA4dkO/mhyOaaphMWLk9aVAcUMA5vvTDWqzBn9ji4NeDiPRtfj3nx+u4eUCPQr5oM2D
T9u0qC+C+q2Nr7VLTrW1+27550PHng5wNeP3gjF5UpWJqZ+fuYCcDPJmW5aCw0Yw0lu3qVHzPjgX
PQ4e9odGdeWxjsjgoIgC8bDdQ2xYv00Wd0DyMLoYHrz1pC/T1eSWuzLR5F7Pp3BX6ebOT9u13SIm
xhDWNsh6GzYZ1nVw9IfCMujvicDQFMz3U2B6LKeOvexGTHbeZzqlXyQzwl3Zjmsnc+c5cTb8dyZA
itBVC2jUH1PrcsEWLFu2+WzSH+KeS7rX3pSFp7o0sd6IMnvrqKMDEcw6RJsf8vk3sKpF6bYP2sAS
pdeqB93VLv6LfQVpSyT/H/gc8Q98zj/wOer/T3zO3y9m/ueUyv+K5Pn/rppp/F/VTCBBv/o6zrWH
/0DN5Mv8Tc10/3IsWA+u5ZLsRIFELfybmun8ZViGISFH07tm8h//9N+yvPojWcq/nFmp5PeUhcZq
WP9WzZRg6dAyiTxblrLcv0vNNE3736mZBoUewpCmKR1LCFfyXfxbNbPiO4smRcsgO4idrNNhGVZj
ucvxnKc5SSzNYCM+NlR2j33QHYRVKEJEF6JI5tmlT52pOabgp+nzk++PDxHmD8/HbdF20QH69O/Q
LzawPiR1JPUBG6aJfVS9ugaLOFeJZANkWD8FJAeW1TTGBzPB7WnTqdqgP1Wx86u3dYZiEopm2D9K
JvzM8e+VJ57jqn2TWsN6k+OxbV/TwNlVJzMrqbAPwl98uslKnxjLXPRIco0MUwWuf5yA+BrwakNM
zo4a/RnwSjVJl4Onr3WkDSKv7d41vXRbFtH3QF2VoYXPbupcsS59BS0SZZj2207eR84P2MGJlKlV
3uSvVjv8Ti31rQliz60QV7ba9i4I1EXapEOj3pmOEzD4JYrdInfZ0dUZ1mAYu7g+c0Uvug7eq3+d
wIFaLR63zjV/57n/ws7uyZq811aj2rbxqQF16Zlkpa31cLVSMhBm5qGaMAti1n8VruEsU6xJHHyh
qJjknAgs4umloYvEMVitUY6bBKMbDBGaE1LjtYmB+sHs+5IVwawx5Au1oogJwSpyekwClQArkYlA
rHSzvNG+ZrKZd9NNTW2am2FLUrK/OizwnTxXq6rh/Jzb2aUkErtqswGwVDy7ujgFe3Q6m+CRxjk7
2LZkALOOnGLbuOnadtl9mbnCcM96+4KppYtY1EHbvIPY6XZ8Oou+IGWaGBndU/U999sHwv/uptKz
MzchYQiAqCvZ9y8sZrsNtqBAsb93I/vWZYNYCY8GnLqRL23g2TQloZrWZfjJatc0WDBlBdU+ro9F
zWnypzx+mxI2erSZvVCA1bJYlYwjLjVDj55Ea+yah8KfPtISel1Y/SBl0PbcyDeNsYF9j0cDhTds
4ij3t5zgY9j77M9ucRPcCp1rkcjll9kjnfahdptcfOV/fsmQ32v7ktIBBeCcAgLWZijg4Iaoa2tL
Xcz65dHO8pc6l99htGpUC6FkkYac0Dk7/jiyPeRslqbkDOHnMW2dZ09UMMoc99xwTF/WyPlkAtun
gAFrSdSemIVgc4kjlYcSSq2jOQsp/efRhMYxleMNCseiGVoL4BMY3ITRbNC+OvuUxKRkQpv9sMiP
WOMuLbmAjgoyC0H5hrmwhMHwAUCeNXh8jRNaGfMk2o2xg6wI/GtJXf02sfrXsKCnSeYXd4hWGRFK
dzAZBAJ8gp0z6mcNn/jKANexICPNCpyOtUgg8Lu0zLRkMFeTznfb9SfRxjAYyEgOU74JDG2XWCh/
hjwzQxiED1PadzpuDIIyrXOOrIJeyahckvT4qlu6G7haPPyMw4EykQfPdnkmyqMOmUGV7R0DClET
dqWWJOI2xZ9DXX/j+X5UgZoJI8mvdqDJSDdpqvIuTeU/qSJkCeDtDZ+unxlfbDLu4SKt6Ob7Ng2r
efDa9Jq4FJIMWQacsLPcEyVUNDoyekH6xCdVNGs3lz91VCCeJmc31qDNUhtewdhbyvhqeW5Db3D5
mkIaONRddM+S98T0d6Vb/tZq+7MqgP+n1FcMAfU1sT1sq1wOmCwM7CqCqijiSMU2dIYnfNVo03lA
nyg2rpIOcjRltanG/GPQ2gdVhruxpw/HsFgSEaXal1OQb63ArdcQNsDIssQXgjwOz8zFUOuI1zYU
gQRz5ZbG22WkBiyBdGHgeotWdkXyv3BIjo8BNmfCgNro+6tu3I3YCmv2uWtHd07RpL11VeoeIpTU
RYhcvYRMKdeEA3Kok4ugbZ4r85SnwaPVqd+TV5XrqOcRaVWU5ZCDX1c0luz8qQaBLsGYVIU4O2lz
7uXEew8fnHD8clFMFYUCXtOse8N4iytsxJhdWKlH+4qkKTCMfCPZ8W2teZ2QN9zAoeO0pN0L/9iN
jFj8+TFju92xJhrLjkRHEIHZ8GymLywhFtCn4lkLyz0MxlPNrGhNAKOjTJ6wfqwz4b7K1v5lgVwI
Df/aZPVxYOKX6fhuB9nZVfFrBrVrgUHpZpOIDA1W5O2mK98hSi4zcql0Y9J15PuPRa/uudJWZdX5
u4LYnGdi43D5qG0LM7GeuO+u3d6x7uGUbC9BXu6Tyn3XKkKKgbb1uuljfCC59DOYmyrKp10Waz+Z
hl7tGu0XwsFmmmKihSo7G2m9Zqa+Jb+x89DwXZOfdikPEySXIj+4wJC+KI2wRFOeOzN6dliNataD
Zeg/njdeTN05QjfiHR9ueJbka6dyzkLUDunr3F1MVUiNitw7/pfwu5uH7YHg5WscFI/AUShp2/f1
RJM1CAHvj29fE9vkSwBodwL/3YAZoYreY5sYBbtsEi9hSnkKOejUDL75+qRam/DNxmaFD/ZHyybk
lByhwnSSte2p7wgAUpuJ54L6MU3bkH4J6aRokyU3YYkNBe92rKip4KvB6YYVEaa3oASX08cN6xU7
e3ENlexqYHgpaCm85k2xxNlwIUsqHwqdxD1KbBUmt6qAhLcOuuLQOk25t7U2hbYVfteBHW6oEiS5
3kQPthu9dUH72UVvjR3cciP46ovkaFMDUHgb8lYngD1QRsVr0+HiTmv3KbLpx/rT6fDnlz8VD/wN
Jwuz524cS+/I9ubEAQDzAJCTNQ6qLSQPF+IdP0soP3xqsWgdBfdaUE/FQ7cwbPO5bwzA2P3QXUVd
tBuq6DKItdPeVogFovX30WdtwFDXELLYQ1Np1KTXoQAn3FkrfWTbD67qbNdv3iAd7gFzLmZBkqwI
gxG35ZYppmEjWT6NOmLKdOiapt6lY33NO/cWWMcqK8NNBy8msNv3KC7fo5IFKDn55RABqUxafLQ2
noXH1HerdeauhpKFjh0OdzVNK69kHzvG7RmO6Q+ElGX67sq6+yMCYFYf5GGYt9+lPlLzyTqOoGh/
BGzlrlKJXZXdLrL54HE4hEh9/vNLCaKJLVj2UrbN1WM/7FUUEcoCQLtVPvZpeeNz+zGCnciDYJ24
4tuwMGjEQUhkaKQjyn9HKHzgrEiEpSQs6NV0W7st0kpNz5GK7JegLL7sLP3ptXmVZ1IiEDW0WnV4
oqesxO5E5zmZz18l+sZF5ahHVi5X2aTqPfluuc2jO0k7hoHkOpQD74TM2usIcxWYuUVjwlRmDYoo
MVwEEeQmERDqkMdLc6TRoae9SCvvvmueBs2n1opIkG7AaQccEffDt5/ZoCDLrFiM3W32rN+TVycz
PkRSXNOejBBQuPvYvUfK3BX58JqHzsck892UpzDCi5s0ChgybkQbJl0gVNjAciAHq6VA1iSmGdJE
ONpdTJIhvsxNSid5a7i/DXQRjvSUKAPJm+TJstq31ol/FOeqWAEPzjUa1ELpvsaxsc1FdAvb56n0
Nq1b3jD1uStisfqmDLlwuZ/YfhNPKcJKW+kWr8va9461gBmDp4Ireej7LYG2hj0pUldLW1Ng442b
dBB9iAXbEfCy3jhzgwU3BNfyYkjRu9R8jBSy9paVodiCNhwf4P9zhi0eIOs8WKzdu2T6xUewbMOR
d6tGvqKZsvohAIWudcm1nw/ZvtyFrARBLkXfbOkxf4y6RmAu7JfQI83cV3wQNWRp+6mdW9x0mpss
P3Ke5v9Cjy/wxCdEU6TymmOS60RfVI8mc/9ocqzGlVn6M60QR1DBhhTHU7hp9axc9o6+cRz8Gl5i
RgtKKvGXU3REUH1Dz9fW8LBrxdO9nPf2kUGQpZYaMVmBP2qweXUOJGr3RfbbHtVPraePzBd3TIdQ
bHvKqrysgQfWsv02hCR6Uvbg49vypZrIxxlkgEVjfZdwN6fAQ8IYt5EA/ogro+gC/wBlDTHcolvc
ttFXS+PUF3B0/XqX0VY3JM5NzuwDGx7D6DbOZVL2joMXj2Gh7+qyydaaSG4yI/3vWPa9ThQHh6Gb
W3Kokpjwm5MyKyhzHjpxsfzwKR+7hAY3L4DBO4AK78LNEA1QSvgbo/RDoJQ+NB2iZJqOJi1MIyUs
udsehRI53V8KTk7U77MKPAPvDRrQlPvi6N5JV7X2RFCoWjkk7P1Uy1n26++4WOp111b9OqV7xyEK
mCEm3CJZvBFPslFWa+vsWmJnBsOZfb09eyA4YEAdBDFdDrSAVhOhWNPXAZfbQAcYKelZMEK1lErb
6SIESqP5Z+Bl/sXJOLqE3gtaLNY2vtzk4uGl045uYZw2Ta6TZxxYTIPdC3VZH+KW0PDMu8YamFxy
TogrZcwNyx7nA525xipSDB0koRywTi29kYqeUEp+kqPH6XYsCwvrLhjUeKj3ve6kpyalHB6g5a9i
7N9hOt1LY2YT/YYsSldOjGG0BDeipqI+cvw5+hUqQ1fXB9GyutGeZde8aNCBuBbHvaw4jw8la/K8
y91NZqYnB8wxxD+uHit+VEL/LP0CIRZHjoL0sYIVmK8AKDyBUxshXwc9rjEtguIXeHNAuXeHtda1
+sYvcjxM9Fva9WOjF6iLIBVLR2vOltauI4MoqZE+AW9CrhMSXkfEVNl1+a3HDsV91lM0T0jVB1p/
RJLyN7okU2wrnibYd8RSAepgyqSitGg5MlLfEOKILraNjibXegYB0JQiCBoYi5mFMDvh4q3PJUFI
LqS5fVDOeozw7CRxPR3McH5A03yot/WLP6QQr8roDLjmUTW9OsKXeWpAZDKNEosMBWXeza3Jo6Pw
jC82PHMU9SVvAYROeTlQm8LRLANPBqWBztcoOYw43PmpAFO7gs/DrA/2KA9Onb71bvlTos77In/O
pXPtDK2FNqBz/KeNgsgqSdXW0/unxpychyKNGQty6+D0yZtemo+1Fu0SPE2KqhPQRLDLJyr9KE2j
7cTGgJJ48Qs9ruc2/pU2wbXsImpSe0jZgw2bWjNRFAdTroHfxNDJOSjN9MEdXObnpk3e3c53j6Kl
iMefRkpMawdiZIIXQMx1xQA7YcYEK19Gz4VhXvUKA7bBG2uysk1Q0GZm0FHXwhdiwbbxJNezkvVP
SlKAd1STrFpPfNpTGu8h4SE0SS5zvtbaN7Wa5JvyN0kTYYbtAI1rydXMOEzl7XvR24cEsGnOqRZK
cfVjCHKOhM/fZOkdBnS9rlOneqf7AyWoNUr4uioU4dWgKM6jz3Q2BC0E0/HS1xmdvUyduMmfM1fw
ft4nbnex5r/Jo/Q7JduDPuYX9Bq7wUAoGCOEKM1z0FcfmRHfu+7JxCrLAoktUpVlD3VzyiQE7KFO
qktpVb/LxEuOuAHvheRDUJO5NdDbu6meE4/w7cdBik3nOxh2BUWfE46AXaRKDs3TdAxt4mfCWZjT
QMZeq591t+S5Sk+T4wWQTtVXkaU0geCq7AwMzFKDieMivwFR83P7CpDis0j6ByvPGc7HZ58MPed2
in73HLfPYdBeVfBY0ljTWOmZjNZ7ZT231rjvBv/DZJPUNCYEdSUNGCf0AOIcrprykgpq/fJ96muf
+M0uvd0UOyANt5iXGVmIOuaSGB6HINCPNP/2JGbTX63h3GDScgvx8tftFrotr3CCvmfdcA7CCQ5O
WTwOmf4QN3wYuY4phXmpMnFbRYL712TZxug4R5UqubFjlwL2+lPWYkPgEu6IeS0btmW6sh+ochUB
DLXYeMQgHW0nGZDNHJ5ykVfnmlaXBYCPAA4NZiaHGIXwWCmmoTsHbaFLNK+NRoJWpL8KMojb2CeP
Klx3AP3orC069PgR2pYTTV4Vcj14rTrSRAA4pvTk0g31YVtXcy1ZmlKB2OUX4ILRPid/t9BazdnR
QJ0frNp+yWsqYg07e4tyuXetbCWoJF3qvwY9o2ZqhJOSTvaj5lDUXq1EP3WrOAMirhXiJQqnR7+n
pE+vY962gF5lzrMb5TybCzgY+ADsxe3KSfovy66oDLe0Y9Tx79ibib0Kjb6+1t3gXcheztDL/jOJ
hpekYs/QYHPEoeHDciFZiMn+5E72VyDbrdd7mwkO0DrARITFYy04WPaZOoZGSUFUd/Dr5qim6qsR
KWUA9MWdwQlHsz35PBoPeggMUWvlV+rLFsh6cIyBdh87YqmJO2y5MMg+5sQTpDM1a8zxnzqAOTix
wl1U+ThXaDcLfdQE3WS0QUYNMz5bFTaeIHiBkPSV8VGlvARHEbrbJrPjjROHFIGAaNgxHngwfwuW
3pUB/ka7pnn8Dr/iQ+sNtmviPECVWkz94NDqRmmTRtNgWkfuWm84UvcWPUrxVNwcLbh3hNd5uDoL
rhvQvMMB2+TjlJFYhxkI/mXdWZqzMb2SRw++QVM/dU7ynFbOUxaEnzmg8CXOCF6jhvGqQn5qyxVP
do+rZIz0Z99y9thv/V0g87UQ5gWQyRObnXucG/BpOkwpdQG+BTKp1JKjtg1i98HDq2hJh3JCC/MI
u8y0CjomsCY4/kMA+/kTCvzPxfnQh/7Hn+Ti3zKDfwv8zaHE//lPf+J8/5HuxZ/+V93LRp0yWG/o
NpVKuv6vupf9l6MLS0d3khRjzdrW/5K9zL+UZKXp2qZO7o8/+b9lL/mXJcBfKpxU/GHT/vtkL968
/0720lGYTO4uWxjKFHzp/1P2mikJcGgaYMRaOKPQBDCQMH7SS4MzPojAYcVqwdg6Yfdgz8NAM48F
fO93cx4UIie7iXiiipCBjNM0GYtC7UZC8ZdQdIeoMoCt1e6tgtirqmbXMZEETCb4bngNSqABkdQv
rlf4hzgGhJGFRFqmLbVkjwVzTm38M3tnthw3sl7rJ0IH5uG2UHMVyeIgkdINQhQpzEACiSlx52fy
Izj8Xv6Se/v47HMcYfveN4xWh1rdTaIS+a9/rW8BateDT8cENDMJAa6kAlQPR4kek9irYZTUo9PS
1lpiR9Ow2ke/Nz4r508FWwff7MRaQQ9gOD3Ji+uhTOjxrGNOs5jXSua2XA9wFuH4XZu82hVvAbyl
tGox7UEgp4ZKtzzpQXAkcrF1yeICMyMPyLD49SVkfjQiKmwpfuU7OT15TJg0mh5cPXLqvxj0EIqJ
7KkrRxgnMF1015dPeGVW5E9UrVk6bvXhs/NC4HKPC1NuOlcPOVPvqMdfoQfhSY/EDrPxzIxscUp0
zM1G299GZmilh+lGMfqW6wIXoE0qLFtsTCiW3Vh6DAdkw+VU5rzFlkOzgmRM9dA+ML2vBkI1rS8D
BnZnPnQUym1MQfsWMJaL51EDEdmAB+n4afcugSRfpkSoAof7P15DHpLuxURLKMbn1q9eKhSGAqVB
aMmBWwWgLFSICTXCR5WIhHdVVY591tdkxbtkTol/ImNkWs8IOYWpAwDywNDC8AbUTGj9A/UJ3zmS
CAiPC1l8XN+pfDFKPOSIJ+ni/mT985ojqizTjwyJhQcDRAKii4/4Ur5KrcQs8N21MoO7l/QFYo0/
1Duvz65GjvF4qIoXsGcMzsN3getRGRbe6aimjBUFCNZbHCAJGSNLl5bwmOPwvhV6MWr7p4iXebwO
Rf3QwfAqvrdaZ6q14kS5K3waLULRcH3fZPKX8txHpXWqEcEq18pV58EmdDu4N77RfqbIWwEyV/Ol
dyF8ja1g+aC1MFurYpQ63eCB/CiQy2atm1FW+J0WiI9VK2rwgC0EtjZtX+B59XVfxKTm+E573Ukg
yUVIc0JrdJaW7L6+EDxhg6K1vEqreoHW9zKt9FVIfkAlx32lWadKS4GsNBDhtEZI+cfCtrZUn+DK
7mxYFiepTNrrlu+z1hi5FVVac/S0+lhqHXLWimSr+JbliJQ5YmWKaElQ7dZpFXPIr65tvCTj+DBr
lbNdz/kS3Bdm9CK0CuprOVTroqsOyDoGlEYyPzhA/TeZVf0dTmF2Rv6W/vD9KtqHUuutfQiKCOz3
JX8ftB7roW+tCLSFVmpXrdlaWr11o6ndE0R1n3VdIUpke1bZ+DN1m184QH/6iMCRVoNtZOFM68NS
K8UlkvGitWNXq8g+cnKrq4PZmv/9S65V5wr5WWodukWQnhCmqYe9ZgjV8F8nUV0a5GuJjE3NRG/N
735XUytU3SwnCvjMpsU+GKoPnmwE1tTumHW6szGzJdtNbfNSauW8JZiglfQOSb0wmyruPS7/tRLf
iuwdZO7BZTMbZtUfnBYrCot/AchMzkP26B3FN3YwLzSD/onG6BO3x3Or8I2X5YvLXq40XCSx+tOV
3s3x2mcrGIgcpRihZ7asBGyDiY6nEMud5ExS7XPfQCwM5ujnTNR7NJ8S+ItL+wGn2r8J0BCxl6Cl
Lm7Pi2Ls7+vyNSjoxcgs80cWMTo6HFUMlMFrP4EzGs3lMYvmF2OSD0XXf0M2ASTr35rAfKmAy7TG
fJ3X8m7xqTdauNlntCGt91kXrE9BZ14a9i3Hng8W7b3t3koHLr56kVq229JNe/CufX1IQdWw6niF
s8UwYsK5WMfp3qmTJSaN/uJkeGd7+bM4DDWHB/7xnCxiduuy9QJ645X9I8J5l0Q3tKVfluXus5TF
ex384NLPYZP1FyrzwOAtVOCwiDbX44AIzIDIslqIDwUB+S5IETI8AuCyG0+1dWcLEo9gYyS7aXKi
HjXBg3quQxjPFepkz8qWxPDqEXWJ9nbudWiuiE5rNG7bjnzJnAfEdtLoW1cAeivFeLTtMTzW/tWr
6EeOEuhmGCHPAVJW2gzlXnTTxfEyC/e0BXyiINQ4tWJGhctB2qccgIbJAoRadoKx4azOkSXuhgSJ
YimgNntvVcPlPA8WawO/8N0e8g8CXoqUIXYIF8UxmLu96i0MLzLbjQFnqwXukpc7K95wEg+Z6v/4
krjIwh6ft/q7N5taUDXyHflk1sCqtE4Scyzg5ZXXikEnCgB/rBz7Gk99bJXjuyLkuOmwR2S5/di7
vO8oU6Uvc0SAbO/wvj5kPXvwSLwsSYRaU7in2lDDpg3HjO0Lr525o9akLKuNW/A98a3+ULM5H+n3
fBrJJu9HcJZxxrK0rqq32udAGPTA9CZGjrsseE8MunHD7sOXNgEsaggnND+ONOtgCeOutuglanHB
kEHlP5LR+eJVi7GfZ+cqSu2HsVog+fj+be8uaak399zs7I7lfYeDnHN3gAWc1gcUxXxLbeCwDY2h
i10SJ/tZQqeLUJOH3njtaaiPjBEBKG8+l8Vtd2PzO3HcRycsaCFyR1DkcIc8h0IZk9o6YO74n307
4uVmNQdrgZ7C8pW7oTqElFxjPwp2QnS3ul7FReIKMVTwa8jw6/iEIGOXkOsqRH79+gJvn5JuW/39
l4HRnNNwSnhkdPJ64OgxRP4aDIqbEDBMJJzSv4SsEpuqTW6rWqIb1OPo5kCHArXU3QV25qKk62aF
VVNzyyA8T0a1wDgt9qh12cn991ZyF537MpgmtGfbD5iNLPUcZKbB71+eeO/TTByFbFmc6L7Ih6uy
+s8wTOsjWD15n0XE7xPmwns8LOG+YOdLgmYnzAEYc2VW9R2UeEbFKbBjs/bMM4QEunwXl3uzCECZ
YfcKw9W+VFUE0Vh/6QYuVH2awSjjHfoVJjHc3j375TCfQdpJV8fpkl06OOvVdutHgXfJ4vnAYU4X
1JpbO5kv4gTN8agy2R8FDTFsSfz6MDh1dhoT41XQycIl2Pf2NhHRB1fhvR4nLrx+Pb5Nieed5oIS
raBfj25AOm2Y3INwyncTvzd/upfsfeKiuR3cqNmOjnmQ7ex+Co7+5FzsujmQp6LKUMNr2iGpoZKp
YOusYtwtMycmvxUbVL4QBwe4pMjj8P70OOgb3+baZP2wHFY07JnIS8/89Nyl3fShfE4rjDxTUnuU
eHm8pN2WF0kfbVT4NjoQ/gy7f0xKX2yjUP5kPfppEseJa4kDqSgtCqj745qDg+p4pVnmx2zZr04N
fC+yiNuaSc8qT53IcuI2KQI/dlr+z6URDEBciUaE5oKhf83jrFvJ8gLaSBIiAmohVxQ5xv3aLFfT
gGpgLDZVzKxoSCGyqJfe2Zx4jbQJb41psmgMmtFp3mfh2Ftjzh7EkH9TM5yCybz2PkcV0BFS3JST
Vznpudzmn6Nfjsz7yha/7uLJJIRGGTGrVNl8iqRS/Cz7bMsQcpZtB8IawLpKFeoHbVHUpbILVnSb
8eEx1NjG9ui+mi03Ijf46F3/1cmLX05HWmSyX6M5160+COl4JvQN91fUi4eSew8JV2rCgAWDWwh2
NLLeWJ9VmyUlUlxHzj7KDDQVnWWEnkWRikcNI23fcV8ieucDlrFlITdX8Nuzmb9PM8O6QSY+QVZ8
nmi5iZMlarZOuU47FEdnDwsSRGnOlBBwxK4JU5hDkGMyPlKDEqpA/+FWvZyHtD3jicLi4gGRFoFx
dNzpytWMQBxURSvKZgKS1N0lvKinhWUjrC2yQFa1y+u3xlAEn/3olbJnyhhLsFrWxLyln4CU8iFE
sPpPVgAy+PrTSG75upZoIt24sdho5WJIdp18ygJaMpqonfdBP8WrkgsXZuNGlPF5oGI1pjRyS6xF
XJBuho0geblnd1lU8hA0vvg2eXeFmrlqyr47Ayiif4ebRMZOHNo+9alo4OcAjt0VXOTHrOrwtLC4
2AjOFWUb9n1GAOfWpoDTVupxo2r9HtYeej5WznI/U0THeqBYdgKzJNWpS35GH8TLOfEtVmTUt7Lu
T1M9zScIGd2GKzcYEtSpXZBSsX1A3FxZrzgaAW5Ej3b4PWNpeswBNkTOKrm3NecqBaMBqKw9TJK4
pepDi/Cbn+0r/CInmNgHqdGKqAFkaFnRHxmOyGVkPp0Z1pxbMXVJNzJ24HqVf/t/DsWv4zHEKRq3
ncUhNwl1ATQUxX0/Q2MTqbp8fbH7ACZKJ7sN+z1uFuSG5L21rMSn8gw0RAhz0MG58/VlklV64W16
YII2r1/17j5bej7EwfHrb9lWZB3r0b2zipbgSmNCQltSBet/bDsirBDRKCWH1cVwCgDRP2sc9/Xr
C9eV7tIBze8SMyJWyBcaBWBIuG+i0hWjY1ifpBYUG6Bhj14Z7rlzsyMrVBu3WAoehVPIRzovakx7
rts5d5WNQylcl/TKcvHZlDteJfXbFEbRJS1mOAcpivhQec9m1VePcFW3lf5VvrKSC0mjHlIDhsxq
Cuecd+t4IQSOcNoNByR/eZfPmbyjY33mbsYmH5mHPa2dXbFu+Xdi6pDcib0CA4rYO07vq07ELlZF
mXda3o9faVmdmwVscrZ9krQZ74C7nEunr7L50BC3FTm5214ncG2iuInO5LY6nRtgF9Zp3YDYLhV+
v9TcsvqWv+doCs6gcDrubv3e1Jlfl/Av8bSUOgXywL1NMricyAg3hIX90N8VKY/R6twvJYt8QsWp
QzVa+D3Mflf+pYV3U4/DqTDVCyP7z4xYMq9FkOEElSOis+uOCs5+NxNjDnSemWjnbtIJ55GoMxvo
x2BuAC0R796xwKrpNaHHMSgotyYqHenMdIjZZzMN6TuIa65IOlnt8kk/yBKdBJMf4c3qyKzyUNf2
b6DvSQMLgWH6nNmOesqd8tRjzTtG2so39+RH+aioLPxcnJK0t6I4pWCm3sxVCwhuqDqoJvMSly/B
kFxtTMl8lpMLMfdfIXHyr7O4JWAO4+XEvLs1VhZ/FhF0moEOi86kS51Ot61dSFjd0g7OVefXHZ1k
x5T2cybaThvLPA1PySKfq4EsFgDeTlTPRcpbR5nmdyfk4QficYdNUH+28Tz35OhLAvU1wXo2B+Jm
Cg/e7RR8k1mNV2Ud793yahHKTxGxYm79r6HO69cKPL1O8Lf9rtOJ/lAMzdZYMJ1Xk3Otde5/AQCQ
qAePOmMKkK8leIAcTICneQGLDQG9z36VIQHTzkLP8k0WdEAGOHyfqNqCvqX5A54mEeQgCQbNJnA1
pSCnSgu5febESGAYmOsTVCT7Ltd0gwHMga15Bx7gA54QVpegEBRIBABR4sHSlASpeQltxhwFMSaI
tWY0SU4mdEfOTE1ayDRzAZzOyGZxpHeLqowa/y0//Ff2sRq0j5A5EKKlK5y9ITgHBdbh6xetJj2w
vv0TaPYDw8OD0jSIQoYTpkYIERJUBIHCAo7Qup2hDgTAJLxBgMOem5gWYeQ92mTATpiaPxH02aMR
dfSnTSiKRO7g3hRBtccpuOdtlB+HENuQueBojuq8Pfe9R0iSQ24703S1MRsSD/idhOZiRJqQMYLK
aDUzIwGegWF5uSC10NGFnbE/0PbCJU/zNhQHMQM3/1p6uBMqBfm3HlnZULpUJc9AD77L4mUdkdqa
koipa83l0UnNcG9M+XPJiesHFJ0WxCtOi481kIa15GCPpYUE2sR96LJYL3y2JeI3nPXikvfO/WpQ
EMZmjC1VaeL0HW5o2DKuZPndqJ0fSx7dsppPAEWuGD7KoNhlK2FIrOnJDoZFsw/F74HqH7t8Vqqo
d+sU/gLjVnOj4bICNOzid7xhO8HoWC38sG2Wf3HtMvPi81DkI35l2JaxwnJ0SSe6S3qKHa1JJzm7
N2ulJ2DCGsEi9mGyzF3ue7fVKiL67aoTKt9maKO7eUkfU6uixckzgVgMd1MkIUggYNjew2ja1I0n
gcdnoD1J6pPuA1afnlVdM8d+/98tz39/y+NF/zW08V//6V/++WP9z1iNX//037Y8tvkXWRx2MqHD
VPq3Zc7f003hX2YId9F08VKZLr/hP9Y89l9OxKIniEwK4pnj+Y/5d1aj+Rc/UNcP2P543On/h+km
x2Rj9A+sRttksuYZJTLF0gj/1j+ueco8zKAG0XBaYRnSzVI0XYMo4wJCRBd61FpiyUv8CwrnvAP0
m5Of0RTv0Tm1gx1iBlH3jdc/Df3axUn43HXFO/W+1l5YmcOuMqEg/bXCM2E7GR1rOaFcr6XdOoK5
uJclQKBlMJ8C4w7s1oNp1z9TObe8v0xczPWlLuU1pTfSicQ9BMB92Prfc2qoNhbr4M38J039GALd
US0z7/WJl3H9npsdjH0j+5Ym9XPWUenZp/1jBYtttxoP60LM12dDW/ry91KSHEhd7McrvNw1N0v4
/U6Mukh7Orwe7h3NZ5vl4aFxnlMh+E7Usw17TD41DRQD27EOYpizmGqtknoBhEfJTGNlrnguk0Fu
aXNHY5+9W2ijdxnV/EQ24ndhAzw0RVJu87l7GLvVhz1Q3Idjp4tgy7eeYEW6igVwVaPiFI8mxSs9
bVIln38MVbVlUqulitcamYIqSo2pz6iiS8Jz2VrhWRwLDw8SGtAh0vRsTuTyVC3NLTPhA3idKvYC
AKW7yt9uS25tjLzPxfBvK0yZ2MjUrrNGdycrNwbcSZfjUtHlNgx7M8kMhqwShJbpG5cgBMKR5RNt
ki24aWegv2uU7cEHD7et6gIy7nBhnQB4rMwQRfrYWSFq+iJ0Y7pgg7OSVJjYuO2byQk2Aq/9JqJe
jDpQugYzQiKxx3keu9mIYURt/YrI3cz/x7kx/WfaXLQ5roId3jl6a0ZJEf/MruhIi3Ust8Jg+Sbc
ETMcjWqiqopNEMG3idLuZHk5F0c2DsZoYhTBlR17k0Pyw59+IZj227mnG28ux0MIoZwXMuQ8kf4G
aeBeAHGwrwr1BRwzXO2omisd799mta4ysZ2tj7C/gWU1ZEF/EDOTmZlQJjUsBDBCu7zVxp+vrJhX
Dm4MzGXZLek2rQxvt2D8hY9lXKMI31pde2BSKqa2uf3R2vR/+XrH1aO6oZn0Rgk7PpxfUXo+bRjo
AdMD6g1pvRq7FD9le88GhwHPpPCaTsd17w+24vXz0sz0SoAJAWaHvQYC4A87sWm1nAOMiefW6ox9
r4lcqyzAdTlWHDh1QWuvKbYyQLGtbIPhJGdAA68XT3O1D4S64fR9wmVDAXPLd3KC4xGX4TeyBbAS
27bdh0xqCCf5hXwZ36QoLY7pyI2RUOi8Cdvs0Z6iZmPRsdoDI1a9B7WdDmGb9jcgmN5TAOjxkPAx
swbuZNhZ0VC5fsaDt362Pv2mTvLNMqLifi5GRCTqCRhv+KGbFfAue23co+oichCpwQWMGk56RfHm
sPOBnMGzTDtipbhJ8BFJdU+niv0K7g810QIM5rZDX+UX/cFx+2G3yjHYgVGuY5j0Iu6wOqWr22+5
CPVx6pjtdZUPM309Dxac8nmVTB5WuMlHlHXpA/0v0eIFFUJxM1LGCmhsS14IK6k9Y0nikw4Vrdsn
wC2AvaF95valzOln69vn1eWTMDsg64Vb9C8qcTkx3YtfwbJTwMpwQNpsXMyHOoB6havMOLQpRQjd
+lAWpR1XbRNDLmEXyb9v6rs7CjJpSvJQpaJydjnnn+oO4DcmxQib4HCfjFTDpHO9B1v96XaKPCa7
PwbXoObiK9R3QC/YS0Ha3ZDmdrIpSC4wr10C/q/Bto1nB8Zr0w1YWVTH0tdmMMiAnNsWwTjTYAVF
+AwYcKXwFo0pe5eE47Dx9549giMn+QhFZGOuUF0w2WIXlxkVLTTa8ZAgXM0YgZJ0fnKH+UQM0NsP
DmZmKLExfbyQaT0HM61R/A7c5XHNwJtWgMHjznuy02Cf2AKeBFf4yrfArQeg8yMTzaf8lg4GT/GQ
PLlOxXqwfDQEi1hqI44y4EzKeg5dQMekRJ1dPuuuSul2iJRGuS0Tx6boHf6w59ozcUg7iwffwkad
1JjQ+iX26CelWQhoCnOXAsnVQiELc5KY/K0ezSbmvwRZDs6vCyY9Ljvr2+yCfh+pINvIhdeAZrgu
xqt0uqORTriVea5i4DUpxXPmt5YOpXgCzXxYfaTZsqE+c2gA+ufYMvxOxmzhqK5uXGK7cxVXJtFH
e5SxoqXDjeb0OCX8hDCLAQOconZDKGDaldOrNEyWveH3sVbUaVeQPNk63zwe9e1kYA22QaGbAqYS
IRpeqM34Q45o3CJT7dlN3a3yEofRm26nZOadVfHW6EGImYLupax6LNOQHxv1K3PX/OgWCvTcRaKW
+YDm2VJ5Hkazbv09eBAiM/wpEAlp9Zmq5tpa3oF4IIk9rjKNqEYqGapum1ispO05U2eDzbpgDjjR
gzfthupFhsUfMudi66XJjcJxreFW4YaaY/ymjve+GnZ6sAZV74bUA5KSlzm6SPSLQBu0Q2Ga+4K5
v9LVLD7NZMYiL/zgkarq4RjRxhHmDgAUhx7ZTK0xTULOLuxTkg30moQJpyqsErYaLlYX25hSEj+Q
BjuLVmmCPqR11E4EJf29+Ogsv3sZ/PmN90N9XbEUlJTP8eCXD3PAGWISR8fBnp6JsVDXNRMLlcRs
R3rQOYdGzc3dN2xXuEcErNcxZTghG2ootRsyU5PlQI/J71Q7utT8rc2WZMpbuVrBiTgIBMS8KFgq
F5s8ovCjDjLnOAWFxU84/5PUlA5V6SFrT0nxG14oEOsq63aeKt+9XpdbZtS8TyVjGGPsyMTeH0bM
pUSksQCUyKRLmp+7rDoPUvwK3BnCk61rmcpPG4LTIcWXf0/wj4xwt6mxvgkOUH/k3J0GYDVpLkH+
4ABhOP/kG9HO9rqRuNY3reJskdmHI2cUsWahlZMfiW+u+9mgp8zJuvJcyYygs8OglU1jtYc6Q0rc
914biwe1IYvf6lB+ptP5Y/enNrKzkRLbL8nvZ6m6sfcnXceHgywgIf/MGtw7T96HfRaecq5A564n
MNyvjPhU56L0odlhMuqOa0jHALnbgxK8yKraROGP/LiTyXnIcl1pGL7Xwr53wPs4afqrWnngIB99
VAuzL82s9K37L3ZgS95aYmcDzMWOyNMHzik2ynqXAlXbzAONn7MYz2tCcikdwERNeb8vHerOB/mN
LNAboPM3dEVil040k/hgx7i0PPQFUmhfcEiye7E2G3vE4ziz0tgtzXDPhpYWFJcszQSga+q5OlUL
ptsFkPBQhtCuGwikRLa33oKTQ9LMY3SICoQ86LQJLP0IBY8iZO++eAtXwjDZO41ukyRztckxzRCo
0Nnl6ewX3c39ysBUKGFBKQ/paPV7i7F+M9FWlVPNzkitXicrrQ6+fPFU8TvEME0Qg56PbGIl0NZ0
IXmNCWY5sJ7LrvbOVJ8dZr88FQXnhUEmJc/Keju5rbXhIN8Lh8JFQpWYoqD8YUD+Djn7YjbLGSXy
hZRSHVPZgcU0ZYkmK2zJdkU3+KpOHHx9HPXtcELYuNaNaccYh+E3BQP5xLzbtkiB3rx+jrRGbOFK
OwjmlFbOEUm4cShid9SEwrbYJbL7XRUt+v2a4VExSRIl3kMScJORStK91LAj6iSnrtTVJqg2W7bU
XMZrYPCluY1cx77arXlnuwbyUHW2yNhRlOX54Lec1z5fMLdy3SPdT+yljLpt6BX1dhwIfciln2PT
Ae4ciVkTmq4dwqByxXzjaEInKg6my+14KaGDZ2H+LlX1PqVQ8is7f6fN+t4aS3tH+VBqj86mc/F1
UKK4TYjTQIxjrT8vFvR7Zy/d+ZdTdBKQdfeqCI1ybCUbWofqrTIxXUU+11robVyw2HBt8cH7/GpX
UrACc0v7A3xea5ig7JXgn5P/Ka2c/ZMDRKt/GG2AWmYNFSud3wDwLZskWE59Hr7NoTXFove+0ay8
HeYAhoPn33cw5zk7VHcQRkcXHi03uTkCuU006CywjoVlm9sJGsZWBN3L1Bn+vmOduTRpfrWwkqPz
MIpIqINqLH4a8AGPkZ29DvVEwIJcBYb69ez4CTEIaindongcJsXmuGYfkqbFE4VE9PJQ23tAIH52
yiSA5NmgkCb5T9vnsg8xawU24vDeH9Lt0E/GLoKTMHL4r1Hqb70O6Ws1qRKamNAmsNDbZIEmAoMs
w6tmUMGgmgdFaNvCfEgBJ08rndAc2fq56tgxmiWxKsPGNl8jOTPa0Q5EN99yLDkXN16dzvc0TWny
gWk28OocUGOFp8hXJMeJwB22Pe9KKS6qaEdU0wPI4AbvY+he7YjruCPIMUgTTAbb1HDTFs2O9PgB
f9T9kr4ZIUx8UpvdLi/Ry9ntE8bK/0i49EePqA82nPG4ju244yyjG9Kxxm2NOLwdg+jZJ79kk5iJ
2xb/gluQ8RHm8t1YJp45kxsiHXYDPssplDRF49vHcbITdBHGEks3tjk/Dgtl75X7vcqjZB8Hlvqg
NbvgvkzpQQmBO8zM75AlrEsGTvosrLLZyBn4XDip9VAXankwaWBlzrf2RP/xnI7Jj4nCxV1XJGnc
2ttWQjvFtdO7P8IkG7eIzTiGJg+ho/zTqfqWKQjzywAvJXIB3ebs+VEZIigCfGsp4O0vU+gaB8Yy
bA4El/ciSt4IQj2lkS51Hky8R/yw0q4mqCMMBt9EPjgGNxWZkfkREOo4Y0Wc6ehqKMRbUqrHtZgX
pJO13Anyhps8DOkyCtByhnR6LqbhlYzWaxlKrg+k+uJsbI3Y/8n/l7mFGR1QckGlHJRNF3TzNg2Y
5yafeXPkDuuUHylpXza3Mxe5wP4pGc8JGIJE7xLYbHBCSORQYxxoaEQjyPOWOGIM/SBV/qnHVEAE
zWJnayXprlbGNmskiaVn7NGfQfIHB2zDk0pbF/L0N19Qp9nSj7sGCzNiIFkTyvslWdbDQIFiKRSf
b5t7auCdTHvk/eBmz6mDqZi275vhzViadVZgngUPeTls2wQUY2+S6HL9xxREy3l96JeuZ607PA5o
2gOgmKWNsmPmQ4rEDYzk/3te8zdVWeMZ+d9CjiNMoWipM+QSo7twy6cxWNYSOw+U5XOdYO+Y8B9f
KBhng1jwoa2S9MH1Kd8DlhLEKYgKPtA2hg2BKcwsuweX5M9ekmUjFgq5VtCemUxTuQlWEa9L8S0H
tkfFSOofRns4Q/T8XEkigEw/JYkd/siNSxK+tNxvASrKASeSwptlLrvQCwbcF/0mc8R8cExml+/+
qsVobOB750NkU3oX6GeqmcZD2txPiZns+4hxPU8QGiRVTosz9DtuVvwonZAepuibP+JZEip5Rkqh
NjG04LrTAnySkoV2BsiDDi2r20B5ZheSYv0aGvUZTSMw2OC+LrrlFi0dOgRv17PdBt5NCOlfVx0P
BsVU9E3/mHnM5EZarUfseWF2YeWW3gOpZ51XKQ6YSRyWUN2lrfl7HZwj9UoYZ9I6oHxtRcEZowe5
/p4HyWo3CN9boOjk0vlUFJQJOPp1KRn0U3Qfyj8prCKuOxaOCfuYrFBZgY4o1yPVNfQtMUWMUQqf
vGtoIp+d4GpP/mlIRnYR2UvUuJzgPtoUIj5/CIdqMqL+C9dLthAegmOHHZ9eyNB+NGbn7Boz09bS
fQz+dO+G2IgD48lyQuSieTrxKm3JI7XxuLK2UgGt5Q3PTuyP+RE0CbNuepofI7nn5JxW6lvbV7Ns
gZyvoqEVkyaSkB7z1pXPUYgTtkjbNfaD8ke0mOZRDMx2iRgPPD4Zo0YbxCzYT6U0fs19pg6m4IHj
u8ESKkgefTfAFloUNOXMw3lwQ0ywqsMzDFVFofsF7csEk5LauSnaRNH0RG7xyXBB/5bd8LtAxor5
7YTkwRN5tf/sEbwy2FU1xrzGmTT+IEbMyBs4TcT6RnIrQu5y5h0Os5IPTNAY11I0D2k1mtsVfHLs
sydnxWhZaah/DFykFPT1/92Q/Pc3JL7eJPwXOZjX/LMq6bRixfafNlrxJ/yfLIxlWYEJA473ALIE
jLW/b0k8QG9BZMOGc4mTWGb0H1sS5y/WIL4TsjvhDeE5/1cYxvqL9IxJCMb3Pc8OHPd/woAjQ2/+
f1sSJzRdm17DyGVlQ7jmHxhwQabcoqqUHRsoJV2vspNa6zMUVuJoQ/vmEgvcEMi/pNRua/vYiFLE
2dss+3qCTy2bi92ViIStJc4M1Ly/E47HOfd+wab3tl7FJNiL/ma33E0dJ4ux6xMMNfCguap69ORI
4LuhqrqLbC9efzMwSmxY9EEoghjku3fVRNu71K/Mlndnyk3C0C9TIbhNZ/CPNqM1Xay0wZcBeTxO
9Gt44H3s8V62v17QFdwvt/zI9avb/3qJ8zZ3a6SU1p2oiZ5oB+KFzx3G3HZvUKiMuNJXgpL637jQ
twRuCyO3BhB2HRwjLhKdvlKAyil3pr5mGNw3Sqd/Y0MDkV5fRQauYqGsBzKYrDIF75ZIX1zQ2hA5
R3Wk2IBLjdNBYjftJ6vPfuTFGu1JOnLQ6svQrK9Fjb4gBRNmjYnr+s6zWiyXqxHn+kKFQ/2W6BsW
Ny1qDLAxfV2+uIUV3MYEPLSAyE+eUQGtuKwl6c+hdoo40Bc5ANxxpa92gb7k9fq61+qLX/q3KyCX
QSnt7yUOTn6C2bYRTRHzgvvYC4yvzE5cnFykwBWzfo9ebWEAjhvV76zEIh0eMr6WXDc2+0JfUVPF
ZbXj1sooxvVVX2QdfaUNuNtO3HEbfdldDX/ceuaqFZCRTpRmpkbaW+Ek2PiX8j+8qgCa6wt0iuAO
5Am6ezW+QSCEM6UYq1Eh9eUbujNzV4W7PgmRF8bVv7rMnCj92567O2YV4krc5md9rTeTY6mv+Z2+
8OPUSHehQ51MsBnWbr4PF3rQxrFb8MlmWLD16NCv4BAo5Ml0qGjrE8+NVdgupFkZOmAdBJiTmn3E
PIKGj7PH0wutTAJtDnm6ZuYXljKUIuqRBiY5Xuqp37Ije1ksWqqYTlLmSeglvlhjRw9HzNc/DT0u
ge0Id6zjn009Srl6qCLy80RrEX6h0UY0KqvHMfBPth7FgJGdaab3T1KPaYDTXnuQa0c/qX5GvTvu
Rj3U4YIgWoaB2XdMHJF1sKfj5QW8MhKEHgo5pfQ/UXKxZmB0mRxbPUL2epgMo+o0BK65tRs+2d2v
qQNzooyd1EXACvrlRq00MuWROd+UQQdr6F+XadmbtKXuQ/K9sS0Z3Wmchbzf5f02GsXMIsviIlus
FIz7r0ZqUOUluFwOaO164HeY/BMtAbh8M3M0gUiLA3QleFsa9y69Fg4KLSEMWkxI9E/HCdi+mixX
tOAA+83aGmgQGDB2syUwump5YkGnAKUI4UpLF5MWMXzUDNqytFjRbS1MJf/G3pns2K6c2flVDM8p
sIsgOfBkb+5+Z9/nhMjmHvZtsB/63fxe/uKgyigUULAfwAMJkiBd3ZNJBuNf/1rfUtIA5MRTz2d3
IgAz9adVyyID+oiFTkKbHt28WjqJtIjSJJirilQ883ydfVlflvl11bIL0j6Rwn7mtIVF3vXKgk/C
hBB76phr4aauy5OkfEDx+J/N2H1ytcgDU5v/jhZ+LC0BEdmWG6sqf1rxnNlVcVgb622pip619hIm
NlNRoiUlrF8Hu+eBctMI7R3dCbv22USHyrQglXn80jq9p/IyNOHc7rZWxf828oOHjvpqfENZjRmU
MZq908nVwtcE2STOqojtJFpt4eaHeeHtZxY0twidWxYOydbXYtqEqjZqec3ukC/CVotuDtSibYoO
N2lBDhmezi0t0omF0FvkmO81+h2W1ZcCPW9C16u9edwYOubtyvHs5j2UTpLAm7ig4kgLg5OWCB20
Qh/NEHKqugj5zKLQDHmbqm2Fvgh/Sx+XKXGUZI9GdVujRA5akpSRcS4BbCXUgVHUwwqp17niSieM
XZ01pgrxJAkfR7M4c22+7060NFwQ6g49QWXnb2LZWUjUD8aL0baPFqHmwuW4xTd5TIg7g3d78nT+
WRKEDnQiWhGN7nRGutFpaZbw3xXx6YkYdZCY13FgviRePeicdcA6n2KqQwW+gTXuQxXwy6s5oAx+
/XSAa6LGi6+q51lnuG2d5kY29ndr0J3+ejKrrCFxrdPfGTHweLbf8H18VsTDqzK4I25zWCJC9izX
WVP4K+sRERHLlCv1QjppzulB0pTwuYcgpLPoOO9xU/TE03VO3daJdQcHptIZdmrYmHt1rt1Opu8u
AKfXFQwOQqffS2Lwk47Dd+TieUQulU7Kx6PzkywKhH/y0BGlJwKYMbhE5g3AEZgADcQ5gvdEXM7A
ha7uIi8+iAOL5qXAXoh+LmIXNcG+H/pDEjk/K5H+hWj/qjP+g077ExZH9QEAUFfrt+uit/aaDZBp
SgARBjAN7cy8mDN1aT2ZxeDP2BmQcMAMlJo34AMeGDWBgKyDYDkduqoHVBDPD4wLNJ4l1GZXwxiO
29iHZlCBNUg136AflLdtftEfMYbYRK8AITgAERpNRiDz80LEFNP3CDVhivlcuXwwTqDbbkfNVuBW
kLIn6fmhmbobA7ofgdKCq1UJ/hCmIUHWUQuJd/Ykdz4LilDFAJqKoU0PWC2+BmPe5OAe9ChXgX/w
DawHbOmPSpMhas2I6DUtojHhRgTzI3WffC01UcJsHxSEWEyFmyRwaZihlHwBQREQtHRBUpSz+vZA
VPRl4eDRWDY8MgRwNcdCaaIFULE6a9kFeSSeg9K5H7vuwQKCAQ357ALFWP/SMSw4GTwZm7xxLuUo
nrs6ZwKDqAEQEi2KzTN7apTOvHK2cAif49FqjkNn3lagOVIQHXb1bCz1bbrQGVfAe3X4PWKAZjkJ
3AO/2ecI7EOJpzhNP+akuJFoJKZ93+aK+tDuJjp5mhaSgA2JwIdIMCItOBEbrEgCXqTxgonrCzUS
gEeydrjAzkg3vawuPmgSdK4728sOCZykbQa8RGiKiUX/g6aaFOBNqChcNfrDPSqfpmpvdjTzAx5K
oMko3jB51J2q2wBoCrcPLMFgVHhbYHEBVgkSr73NVkLXfnY16uK+0AwWgZC44ajwjPLViodPZs2b
lB0iuUwIvJOXnLA8PJbIQT7lDxopk7jzLehlXX1G3vVp1DyYETBMM023UeH0t6CxwiE36hulKTJm
AcpThTZwmf7YufKKuh7idj6TP3incILdWNn8Uxc2JhbiB0Xknmkm/fiLlAFiU43ZQ2LhBs69NNkT
XlIYALSsrZDfNAXH0zwctJXvTBNyKs3KyafxH3vhNCsjsS/1D4VVU6r5OqYm7Vggd2zQOy0IngQU
D7vNBBXU3xS1ZELxI17/hHuLpxk+eW6+JkTgL8JIWbJK2q2Iy6SrOe08zQASmgY0T5Rc4PEortSu
b6Xkig4W+i5avogB3SRl9eKx+SVwln0bomRBrLlDgSYQ6SE9b/E+gybyQRSlFd8EKwX1o+lFo+YY
serhc6nZRhi1qSc18jGMreAuAYDUcfTMAJFonXuXuTjPrLCENTw0mpzECETpbaeKs+uDRgOv1GnO
0qKJS5VmL01AmGxgTJQ7/SjgTF4+PUNvfgQUhF7dUYiUqUcTbNEFguGDpwlPCagn+L/qpTZQMcX6
i+dsJYwFF0pqQhSyR71jQwRVlD+wqTlStSZKOZotNWrK1KB5Uw7gKfYegKs0i8rQVKpA86kyTary
NLPK1vQqKJDxvs6K9UKuLwg7TbmaB2Ycjb3S/KtFk7BmzcRipHpkAQvJDulDNsMNui8JWY7FzBse
7IGzUDTneIK0pTRzK9X0rZjGVfwIELlW0FzMQI5fPZqgvcKc0EsoAiK5q1Pecuosp9U1tpk7vpRN
8mwNlwlEWKJZYYs7XkxnUZeF7TUZ62nTZzinMvkn9Zc9kaHXdpk+PABk+ABKsgEwySDxsFrnEWbl
K7b2yCOqCWaK+zxSePPHnw90ROHl0LAzoGezpp/5guAX4COazY26vI2CnO0juLREc9MsAGoYZfEu
m/YRA88x0rQ1U9PWqPPhX2HjlV38OjKhgqmNb0sQbbZmtblA2yCH8V3RHLdSE92EZruRiSXzoHlv
rGAD2po1Aw55StulQMNFIOKUhBVXaGpc7jTvtebIyb9EOXWZNGGumGHNxavzAeuBVa1DFClOVAh7
yHiko+aGnMlrDhIblptXbluzm04j8U8V03TnsQu6UG+GndminyaZWbkBzMjv17X+pLG56E0+ea2d
7smtnVMsvYH29vqg3rXXV2L6NbX7d9Q+YEfcZdoXzPLw4GAULthjTxRWs12L7gesxJ3WUxEXzb8e
Y8zGE6bjXpV3fDx285DjGPPfkpFKI9xj0QYAyI2gBmjfywIPc0893bpsy5SvKrF+trba8dxp77On
XdALduhM+6JT7ZA2sUq34OR3tvs4183el+QHqYmM4iza9bkaWbPgt2618zrVHuw+Ne5XW3wIq3zt
tEu7wq5tYNuO9cRXCVQUOVq3fUvt0yK/695MdlVtIllwV3W0D9zQjvBFe8Nz7RLHlYGjAeN4PKVP
rnaSkzTKj13TaDshPvMevzm28wz7OcO2F86Tf7QNJpKA4xhplwg2RB1HZvvCKA690fKBj5Yb/qo4
vF+FkWV8GZOL+7d0kvbJpZFzaEeT2nuEKC8VYR8YQHym2ZUOI5VkRf5u2933YqeMIA5OWiunzpmb
GAbWxNxDmochCRk8b94zTkjOMKhBZoZJDgelLtDMXPVazc0D3TnfCYcvVnKDC1XyTroVNdYwy31F
COUVXMzKLdegDDWI7ziy1xPr65UeMa7DsU3/GkmKY2lkFnbUnvij07mXgVBnpctAK8t56argpwro
EmdNt410cSifmZcsoj42enEsrMBs9nPGez47ZbodiuSDLr9LQRdpoktJwXGgX+ui0nJVePBNhYmY
rldmcYz/nAm2LjhNfbKXGZ2n5d3wtwCVJtRJV6IqXY4a0JLq67ZUXZsq3PifeOl/xXDMBmpVSZ/8
FvSsgkr3cQ7TC64rWEddxprRytoZy9OcUNNa6MJWjndS0HS4GgUCjaTVtWOtsGO/3POal7tZV79O
mXjzdBlsoGthHV0Q2+mq2I7OWKHLYwdaZHvW8yHE0J5BuThVump25ZZyNSPtBbhJOs851439hK9r
2K26qLZiY12TOtqOswvj3yGoKymtlvkbR+Oxbs0XzyvvVkn97aSLcEeFhsfjeLRmjES972HBadon
SGA3Jj26pkOhrp+P1z7z92mNb4bG3Ynm3cRPbtMUjUUu+9ilayI5ltyCN8jc5L4cXd4rsWewYh3C
KeX+QsFvRtPvrCt/ERQ+B/+gGvtIX/KvGWswjKGv2yM7LEFtsO2Dy+p6QlS6UrihWzi2hpl+qpQE
X0zxcLbsOjibZs04OljFeGxy5iS6iumbmI7MSY/jBLGENmO+Xrf2gu8tH6e3co2eylg8+6LSJane
y64uG+ilg/e1iuHkmNjzgN+/0EgFKJwm5TGPzrzig1I37mQdRvqWJb3LKCzt8F5y9G4k4GxfLvf4
04nFskI0wb1anTjDCb36us+5oNjZy8dTTx428bzXJpA3pW6ATurvmd/U6mrDhvzmFjOVFvEWNwG+
c49Ekeg2ab+GJry0Hy43MrTKALNsZrF3sAA2TsSe8Gnf28PZMkaMQsnMG0oal6bOnGj03vGtR2J8
D0zBSWhgRg8PZmUT20CGbNiwWO0Lb+HnmtqfhOv2VYLLtKQ4W07W40KRtqMbtdtuKDZGVTyucWxB
JzT3U44KZllYiybxPRpDd8U18llIETE2JxXIyDh96tGaKYO8gu01jougNVFx8YXNTu836Cax622U
p1K3gnM4q1NOUXihG8NLYem0UfIpdZt4QyOW1P3iTD2vAE/7XVYXb4bC4l81fyjyGm6bxH4eRh8C
4wzdaBbwUbtrnLDrseAZ4NTAqhtZ92YyPZoKa0ah0PH4EQwKpznmbNNpLVJT1isrgnwnxvap7NfX
ae7IlvXz2XLEg5i+Y3O9c7OKg21A1s2D7NPsbsqUqTiKB1Z3HRgmzEenlKAAOKDmeSzqB9vML0vL
Jqjr4QYDfCS2z6Dpmsco7SUOaD7/aHw8jd7ytsFciCbl4yKrRnFnOO69HXUvyZQcph69cjLtL7NT
d9IbffALET6zGQb88E8yq5cS20yjhuimrlkEdrhjKVL9A6jl/qGb++Mg2w82uAV2jAjDHWUS5LqB
IVl5/eJl6Z2pr5MM3/WGF/CydN33mL91WTrtW48sZ1HgVk4cWh0lo/DZGFuOFsok2wHskpDL76B8
6yxEjqdIhBLB/nvO2e16tFcwUt9XTfaRjd42kzHPUu3/Idb4vVjiaHFitZaDfv4PDpQvKyVlj3J8
u8a0YFgdap8wCx6abltY6c5durPTaVXLix6BbB0tZm2vlBZN8PI1WvLfObdwHFkkuIXr3Mup+aBQ
835KgAykU3Drx+qxHIIziX6kDL76DPQmGNZR0Mmg9uWATDu0DVeNEcvEiiX80B5L1dFOXNXMEKr3
9+gy+1wNuO1FcSpRdrdbrob3fTI+F6t9F0Hnl0S3z9QTgk9fWZTKO9/g4/u3U7Fd08fA40fIkpzR
8Yzdlij5siCLkoTIptfRF+9eU9k75qN6U6IQDV+zRNXFZvQ92njaM6Rpz55uEBGwMXfm59Spj96k
y4MrPq/gmO2MVV0DK7Jpqq6xgenTwu4JLqbGVByauaNnwXCJBFa3pIDn7TA1cDXlKI6GHZUM8tY2
p1SeV7FoDgCAYK3HABcHymYbz4PHGSzHzsPM0jR021Smugnsw1LZV8f+TLIUUZn1mi13azTfESH4
Q2liQLsP9uu5WX+Mnqevdc0ff5QMjj1BHaN8q6GJcbe04pBNlr+Jf7I15rLF6LEPhmrj+tUno8By
Rpn+wOD4EY0O2vjERcHtX9zlqZ9xuJJ/x28b4CMYYZZLtgp1cBvhGRVO9jJ0BrEb++COy3wiTEF9
Da+mWHVRvRXvG1eiWxF7mX14aOBc4HPxjUT12XoLcfIy6SEfaQ9kEs/XIr1M/YqxhIu9bGw6PoP6
T2FQUGJzi+UWfOKBOK11sE1FIM9cGimPMfyHyRnuc8YS3vjxwirwYR5EsWdh8aNW7yTdCSRI+uFV
lY29iBCfvZzdbPiYY+XuIpujrHQ7ssB/PyqgqoOY0o6cVERjJ9/8P8YbvIUPFGz86XGH2Wv+Ftfz
sHVT51muJ3fiHkePZGthhzJIAdUkxTfs1yApZI+FIb8jnO80cc/fjehfg2j4Y6W/89QO+2wcrU0d
UNCQY2wwessJWWY4eXGszNHd4nv8RrIfd0Pmk62uxK6ySQ2zPNrFtTh4hX0e4gXAq3Un6IMql4pe
V9u8x4kcH/Kp+TYMJ4GzVf2ynFoOUUrTY1IXTBugRT2XeATIBYa6KH8wBQ9eG5Q2HqFiPvmZGZ/8
xfgcovGmGZKrsAwEF8Zz492T7qe5GPRhLDbWr3TmgjVuJwGhRBYlgLpAnCtY2MLJyz0rmoxWEKAP
ODlSO8AUYE7PRPm79TwYF3OxKInREcjWJz3R9HtJV8FhBaIE65pgk+yNG64xp2469jm6S6leljG+
2ir9bDwIIrXZvTjdZOxmgTzjejdLYb8EFZaBpKaGk+WOMOCz0G9kBE1N/RJhjlw+tC4VUBRC3ZhG
aV2XMTRMplOuVIiEIv/BCUhNKQdmBVen5dTaPnhlzedguI7tON0qzPmlAcUviGzYsbMV7IaUqZZV
soF6OECyArrMNSVnAJKk3dpvc8xxJiruc0nwp2E9srX0EiaPX2PX+Yck25WF5ZvbTiagEAbLWk0n
7MffeWtnW2WxIMrjWzAYuV9aZ5qo9jXNUf1q3q1+RXK7QE9PpWPCFuaf7LjmV4OFfEMLD2WYmCiu
E7frYcifWIe82VOMfzTlUU9AHwlhvRSmmnauoHdzAI28ySqLq+OCeN12dXaiBG0zto0bghJibJS2
TXlykx6c0n13HYzjEFKarW1GK74ZLmz5nMptbiT3q4ezCKPZPskwyy0elc4quCYDlx8HtJmXVjCS
XO5NtcFPEJk28lOUv9nKdqYDQ9AAEQh5DcLY7N8MaVKEa9O4LLir+tBQGawsi0gt1x6jiAA8xLeJ
qh/tLv5j1EroWG6ym1z8RwABEJO2mQC0XQouu7mHobHHRCK4mkZc3cVaz9dmwbVuTnLTzGO6KXzv
xPKZ4ad2H+PcWZ4dr/1Z8Prc0ATGeDkkzp5ONRpoUtU+UoI2X+rq5HoUoflLt2JQsS/o6BCFjcbc
1ZibfFqn8xxnL02tG5xeXEwgYOGJrXUS+vxLCK27dGyKtmgKn+AXUYzqrwBZ8rJGwzn1tAGHZuBt
DSPHFKegycqb1AYqZIAv27Qz3BLvQbTIp5Zj1fhTnVvp1NEjOIKeH4CdiSOGJn+LWc+BtLjFSk9p
Kkd72/iPCWOamtz63Cg2+/Hi3RRN4V5yaE24HLrjaJDbomIb92KEcYuI+SnL14dU+k+umWG+nxEg
2kpuJ7s/iq6MQ7VQA+T0wXuWQxWtJUU56AvKMD9bt37JUHFYmqXeBkIu84rtxKhybFkSxzwHiEx1
bV5db53DgDKQUF9FpssKPPFIHpvx300epTP9GBW0cqLTmuTR+1dxrlV2Pxm0BdRU3CkB+Gru6Lj3
OLJX8l9Ji4u+coqwsbjXKIpoN8uFGybxMLrsKoqaJ3qIydMHr6NoyiP76NqETZDzQQLkiEGQKRkJ
OPnB2JldohZRK+/lZTLr+iZdB84f2I0YNKxXhW6pxLQdI3Vv5ek1g9vA5Bs81UuaE4RpH5OVoAFP
mk4e5WLXiunG6q1Hnud9Mbt/Uw8RTAaWUJa3HPAoPJl0YoQqcvA/BvYXXd4sXuKdBF4AV2ogSjUR
GDNkvIOFdrMs9hCqgU61aa7CAWQB8wb/xiRI8/+tU//v1imuG/9X69TN1//6n/+lc+rvX+Df8uXW
v1jk448KApBlwvMxQf2bcyr4lxn4wg58S0jP8W0Avv+OETb/JWxXClN4judom9T/yZe7wb9gJNp/
7VSAh/+dc3xfF0tcV+o//fv/Rjzxvk4JjPyP/27ZZNH/U7Yc0wkWLMfExwCV2CHh/h+bM0sLI+NE
Lx3SA+uSgOyOp+wfWLNSD//xBm1sp9bYJnRdGLReZj9M3HgaYI6449uKl5C47/BTBzaB7nHrNb3A
7cLFlAbyEx0zu0LUd7bT9aEaE3UMJCnzOSHcmnxRhuft/LG6ipIb6UzYnG9cduKy6G9aYI6bsier
QolQsg2WlF5s64b50jgPrvGyMnwlnrPucFm+L3oH0iQvZksscCjpo7CeVsaVo6jbA22dxAF6j79P
Rsh1xiawFvDe6jnHcJ6/RXnQ4SUFsJNG1ofdQUY0q09wsp73i2uK28hIciwCDJGp+8YYzn0uOUDm
6jPzYZmU1gcWTXy+LTJG3iUOr3z6ODpvtVlQMpLm126R7Jp3FnMxxFF17GG29AalMI71UXU9QGH3
FU4vQczUOVuRpG2pDmmqIAuSfkGYe7I68E+KDpkNE9jOqenMsFKgtBLHgbTM25GtOHICJwTq184c
WNxMfnXX1fXOmKvXpWcFASvnlbN7Oltyoh9Bp9HjltS0iO4zLfTE+i7ZUV24teb8aTB9BrHm4M/9
SxTQkCQ9UCcBcmlb93iXmnYvgY2EhuBeV1Dn2MFtUzmWjmKBq1P6OTVHeHFS+PorPy5G+7mDf+8B
Tb3zWa6xNCjSrd3qZJ5bvyMs3hfL8hYLpEkb2mucFKyqCtrebEgAns9WPGBrOOIcodwPgq1Fnc1I
s2adczfLZrfE4Q4UV4EOWuSrF6AWM4eXRvlOVWq713J8CN//0g3qUeHb5s1jTFd8Hpb8Nijxb9vl
cjv+LV/rsgNBs28R1+XFDrLTAMnY5vGkf94R+yTPU1zd8s5Mi1fvacEhfxwdjVvITtPYdohR010z
9/crrpO9PxOjUSx9TDaGO8OA+14SLqSicupm/9At8fPo5Id+HJ1bMaAK2LbY+MOAHT1pWXlgVWHq
+MNa66jUa5E3n16CRQXDBEBC/pbKKXQD76NxIMFg5XCBWPY1jTVI6oMTHCPb+gNx2bm1tZA1ZWkI
IJBxrY/PgXL3chBPvlu/NoNOmpc9FRCwH6rW2I3p8ClZqJEZm699X1T7augZ9vv5yg3ZyiJa5X3B
aGU5741lhIP2Ss39+JKZudzaHflpA9MpEu3SULCW7g0Tq4EyYVkZsvzN+PiFqc/9kS6Hc94B4LfK
5dfNcc0H/fw8pCs/u0DfHckEFrYA77dgySQRz4WI3BLoNlCnj9y2XlKGG95rbFSOhwDECnbF1oY9
yZ2MU09EzkrdneGY33GbndLI+xDElzBWMx2O/qtpAD1sJDJtDTPsLKsQv1aDGMmfvavVa8O9HDpd
jGY4pKE3rxgTFm+m9pNQ6BIAMDPaF1Zkr54q9/2Usm5DvZkrpwqlg4nJGVuGeueh9/FKMwTi+n8j
xkmMiFtMJjg0u/aX3xDTZYq3LOVXaCxLr4tz3kfKj3CNzca9ky0AgdIlv1RpRoVS/9b7ESqGQY5S
1u69FUznsqt0YBkMHbpgcej4MWR+nfPAUUaqfEg8eWSauBCOaVaI26SR+M0Cu914VLDsp2SNQ2yU
YqN8JAiSHA5HREU/hmL6Ykw42SaPj6F7LsfizTOg2DYGUWgGKIjIvXGidxCXZuvN2zEtyRkvZX5l
m79ApU4UKmvzW7E0f2zxbDAc9vuYxASKRb5FuWURu8a45POKHj82/kOK292KAX7kU/xCT5BLgtr/
CkbBIuPZdZH1VmxzLZ3FU8djmHM2l/781hrVspt4OAi21O+N21AH4Rliy6z9ga/ROKBdcQEG6jA7
mhFvkMGNu/SHNQz3d2a+rTEv74QlCSngNCOktTUb7Ro08jNsUW52A/Fgfw5+sPib23GxUvaKJPJ4
ene9kAZIVsfhlx6XmEydX/XPlFbBmRC6uQX9RxRybcsLZIA79h3JcY2nLBwXIBfI5DKMGPyMAGrf
ora4gMVm8Rxjw3FekTy5GsP60MaulodaXvbEVCy5fSRrVlpWZ1t7s8PnkU/lyS7yf8b4m8/SafZb
vrONd2166V7iOX+l04kA2Zpjz0+9fawNaCM8P7SsgSV09pQsxnwwAi18Wbd5AsfF9El1KQ/mclPJ
X3jzHiEBJmdJxp+AYxrm21bS0OlV/KOrK+AiAYHpyFhQTCJ5bnuTNVzfKWIj0CC7atr3fIXTVhj7
1I8+Ycn94lP5ZbXxJAvqJO2p/koT8PKrVfmkezUspLJfMKVz8mVRfxA9GROaBnv/o8LOwNVEXlAv
BxboBFRbgyIXFRGbJHxDDJVRc46ncDXJecqZxgBn4riGP0roQfhcReCz7mxUnrOrJics7PGY9YrW
YiUgS2TWyZrhyNq191V32AZwYGGeYVEVS38Kx9H8rsr02VVreYw985ErIOvwFha0NndkJMHHPN4E
XZqcO9goQZJTtZJH1plIKs1m620plpXmFNxHiBMLPPBwjmGsTW78MfblVYn5CW+lD27A57s4zfhH
3fncLt67AhV0G3CqMXhcINv1jCLZsBsreswQ77cdzbx6EsQA146nBpdvl3D6Z0Xz5RjrG4gJMnQP
czYdFnO0j5KshyQStKEOA3fOWF4C38RZiXTNXCnLc+U9LJn67QTfzqL3/kDY0lxpUpDBvN7kFTTh
Ze3AgdgKpFpATbmMv3NGHBt5pB1UCb7C7FECEcgyqGQ4mUwS2RYzEy1+vNsJS7cwhmq6662CBlo2
V/UiHypLg/4MQMk1IkzkGs2mHgDZ9sep8/t90VpyM9L/FcCQsbJ/Sg9fYVGw5ynoB0C8KSiH5orW
dXgKzbY/N14XYWstb1qnmuhy6n/nYby0lTIPVQDUQLivztzGoVN7zzz7WkgW7o7ayDNLk/xEkkUp
Q1FWKln8FNELSFWbc3UiPO6x/+2srT8CGY/LSp3d0nSJPyb5NsiA8/Nd2BloDOCHsVO3i3kya6o7
qlWhJkd8p/rWO3s50IFcoGZLSMBCRW9pRpKG4on7vMQ7PtDA469HLpo/NiSMY+OTYk/xeabsTTw3
A/fYIXMUifwRvp8eli4RR9NvoFOyxCliDpaE+7Dhs6Yzp3NuY4vq3M/EGiEeCPGdxN1zZDDHZkby
J2/IdmbZgrmKao0kKL+yejQODmdl0Mv+w0bGi50YTKLo8EXVvrUD5M66gWo0c3F2VZMzLsevLmtd
qP0pdxpuKE3PS0EfgZ+1xTnz0Mz9CtSgj408q7x/0M8H4l/mQ29P5bau4JQ7OIvzXn2TWD2QNSaA
WTlQ8VCi0RrpIAamUfCfDGkETAqldRugGLUODx2pKzLZJlHbocpxtGH7aSPWyipi42py7hbxMEMr
WZddlfQ3icfJq4zUBRKrqTXpXkz1shWmvCPQF2GaNltcwQAnLdXu3QKHEzBFA2DBIMO5K9/zuvpq
DPuVX4SHWMLDqeYW5I9l7bGNOxsyac9dFy0ouWAkPKememvJ9+k05+eRgYhBjNrvDdhZOIW4l8La
B2psZhQvUv6On1MS9ZDd0UY4IeOL6Ymg7WYEB7Kzi0iGYDZ1i6a87WwWr1nA9y+wi0uqxBr2i0mG
PFr/JBV5Qa+TIU0CdDYpvu0V3Hsi8yjIq2n98Xq9K8GuS09ZeVcOOkxJqfaW6yuxOM59UMLrLl1l
cyxjdQ9S4iVGGglRrsES3ZLswxRW2S1glBjeLn9fbZF726VOAiBVeLDsGakaCzhAFkx4olxfqhEV
vm4fUvbP7F6odX6aodlsanBYZCnwpyW+uhiNPVH8J2I0VY275xQVLgCW1GpuBotHOmmGPxTJHmxe
uJCGAWuXMFzg2qH1wy78+ugNrO1y62hU+chfQP/R0wYbOXGLcSmgQg2PeeDi29E/94r2QhAw5t4e
0+poTsa9X5I6sE35lErvQF+ncwUoj8M3N3bdnPY7SX95Y1vwZl1mFpPX25rRdKdKfXI9e3QKaDfR
AsqtLK1lH/jRs0e0c0PD6k/aVJ9BoQvlsa1S7zvktLiv15LV00FlVarJRHJbO+QIy9g7RJSNW6M7
HFGjrYdMeru5UTdTTIQizdh7xbivJ7e/8Hf1QUj73k1HaruhdvBmlzrKg/GmpjyEaoY1hKfJQt8t
n822oZfMZ62+1mQvTUb8hHvJvslhn9XTcG+1zqn1mdmDgpUwmOtA/5XiSCPIDLwU8ZixMuLiTpmw
u+lFtW5ig+s8jM6JBRYhW8Ebptw/sS5iFSo5Ebz6oGQmPnRg0875yZLjUe+JvTndZUs/fwl/eU7n
yg2jtCxCrG2ao3OwyQGHZA52sg+Qi8n1t7x4WwI1IOrXJNlT3GiS1PDbcR/M/ke95ncJYQTmRCJX
8SB3sXHHLjHFH8iwoiCan2Uy3bk0DjMQcqngJAFgQ2csIboby6NSVDVMFROvcbu0bJ2co+qp4llJ
RMU17oNVkvCNRo9BccQmS1ofHK7Mr70pP0abixsDmrcVWfMU9eKOQgs35HfnbfOsD7MY16jyE4qL
9nHp4DdybToIUQ1tjCR6lrI3WGrxGP5gv30i/AspDmNxO+uML4kxI9Kbqny6w+U3bVcJqrwxISVF
XagCHLeL9AvmBIfP6xDjEpcPlNCUZLDWIixAI2q/3sgZkVxYQYPdzFBIke3jDjDSEKt8P6cVq8y4
eBP+8I/p6nWMN5FlWIdp49HM+QxfAhr5JGlW5wIyOn0acr0JFdPFEVzwyY0KHI569qqUf9cF1LHl
qfMYJ9m1jJuTM0xvtctOLBp7AmlYSWaZ+Hzc5/qSU+VafyH4ohQbBE6y/jHA3LGJ0oknzefYiPjS
NzBzocHaB1txkDGjggfpHSwP6fhttumjsBwSfIrFQ4AmM3fNeVYcI91sLLvEHW6WNI1OAT5r/NEQ
WMissJETw/qdG4BpAvEUCRaadiPv3QDqYs2iIzOZFeSc7GI5uYeqtB5WXFdA0w0moeroDKjHOTaW
JD6oCqxSNU3wHxIMEqDjwJtMx3RonX2qKDXkrJ5t6R9aQfF8jaUT3lgFgztvbP7Ur1bRBEhNfE1i
BavdaF6KYi5PheR/9es12ScOqgNAnXAgh2h2Pcf/CrbJ9BgbVqu/WG0bLiNbQYeNEXne+RrExWNc
0n67XhojegkSmBqrN225KfphhZWLPxTPVJJN2LA7YwPKVR2LMrgqq8eOamXpNs5kG2rDmu9Dsl95
N6lwH3eZ/DGoR9gGFGlOpHz3VJU9J9R6HRmHXuuK6gHagNh/e7qRtoxCIp3L1lvZDHTLtGOTCXph
auXO8PMvNwfa21jrtx/H7ZbNzHMh+DIm08j1B9LBVliCmQ1uDJetMgvJQnbtPREQMCG++8t15MrU
5u+dgnul8b/ZO5PlyLUsu/6KrMbCE3DRl6km3vd09gxOYGzR97joxvo1/ZfWZaSys1JVpmmigczy
MckIRgRJdwfOPXvvtRuePAz4Mpqt1Vzbb07ocI3nbLCo7btogDo9pRiBTcTfuChopqlT+uA9VfM1
8+uagcA07NCxvyKzeU4iewum4m40vddKBPpytK6sY7BRw2HLefrKILLZJ4745wNup43Xo4jUq8IQ
Oxh53VL59ovEW4YxSMKswByRzzPPeuTjMe+vZirqq0ZMwrSiZp+zvXLyVm6zsL8YGNSwbKLrDUOw
9+zqY/QUm4nbSRK5LXlJkayy/qZMZnhs6XjhTqmtdIaKRY3Xca9b4VMWoZD8f+3gH9cOHJ02wP8s
dv3W5PH//B9tWmrnt5n96L+fvuYv+pOGIP7wWP15PvbC3yLCX2kImKsMrs62Y/oOPbZ/0RCsPyzL
xZAlbE6CPyDaPzNqzT8MCznAE7ibLIf78D+nI/xUDf4WHPaf//Yv/BP88z+kXM+0TMvWVTr74+0u
JvmA7vBfs2QWog2zeBXh6FxoHtSGDvM0HliyAiJxz0a60QvQn84MNDG+sSWvf00I5Db3YvoM5klc
DHu1RcOYRZHp8FVp/S/8Tlu02+exCs8xp5b1VOKwzqw3vZ59uj3QsYuQbGaWvWYaJ2JZvXUAtq9J
5YGdwi/JvfvchwT9ejqR3mzMTInN4EQn+UJh+1YY9GBjlHZpnIUfb/qsmzH6s9sbyVFFafMUGcB7
KMrNOLvxQuoQp6eRao0ovYzYVIK6eQ26U5h0lzwwXgf29OzuHMEyPRwObACxU2jCW1TokniMepju
BMZ6QIltpJVbZRFJHJRVyi12TEOgK7IkxDKkfZdHDjVvdl1fAG5fBWi7qcSsj2+KH3HBDafGqhRH
z5+tHQLzm6bXuuiWfg0hP5SkwWqV0EsgvRG2Sm/Yda91fcwPP1YAn06TldUXAzkn9hEmJjOfuOuG
Bqmnlvrt/aghLqS5d5EoEksuE3JRuzAJLSf7Tjiz4UV/sSfrlCAor/0Qx1fZpg9S4wuLQvM1nmwK
y/aj7j8yZcE2I0llVgx7Q5nxM3ebakF6sjg16LaL3gosaBzmo0gz9zhyOvR1VbHdn+uCaPHE+oGZ
yVjWqdqvhTqA1H435LiJjG4Jku/Vbojx0PtePMEnCNZa+ZBrhH9KhptDYkyvAQf1LQqsxnekv2ms
MYTw2SMHeXCs6ohpAzehjOqFOQ4B+dNh3AStHhCc41qru+NdSkidM705gpfv2ktaftJ1+J4O2otI
qZkohqehCR78Su6NYSDGo73ykluMGOe11CMPjFWKp5KG3cY/llWfrXUoclBk/VdLy84dnPsIesw6
ZkBcDOGZFCZ4M6DQaPZc9AlatQZLC4AuJM5xAablKSkm6t7nfhdI6nATuK1Bw0Dh5AMKjkFsIxv6
W1ewqgqNXxHxB+LBqQGUDMU4lnp2cfOhXTFD0FfQxyGRSZoTFlbVQesbgw/XRkkphAHfZM6e6yDW
djSx6MZ45YYDe7FdSxwL8PJM/4KdGQ5va5nUHXBAKYfxzD7OoUiALfBU659N1tNviYiChzQ5zVRV
shBsrnQMOReBRtI586troP55BIZh5WABtme5YfhIthpEqEo408rrPjInjS+tCQ4H35UGeMrMthC9
AJw14S6Lm/cgkOKmZx2qz6TTXaMbGIsQ09zhtrSKjSSvtHHC8dW0emNl4rEl1JkwvtTjSnqMjXNU
vJVuv2tYdW9yXlYQJY/JEARr1MxuEdukKk2/lJs23uNSxxlW0bAGkOiXU+b51ZjZOBlhfUMpydrP
wuEpLv1bi5f5NUOGGKK+YXq0l3k/dS9JUYcHMTYk/CO2jA4kCiwfycrSLkPWHomq2xfaVAEU5N6x
0Hhw4oBz1BnjhAfPNN1SQGxtwL5BuqWyhBEleShDrG/wifVFYffE08oRRRWy8FySfDCtJ5tVKotj
s15Ykf2hM0yyvowf7ULlARywqg2btbqPKGaMOMfKhtOI5r+hSZ3xB8PhCgwQVLllPM10NbK6tQ6Y
294rK403bebcsjNhK0rFpkT0ih9xdgx3BGpA+3bZ3dSknOLcvdskj2Hk3iSpd1ubjPUdB4zA57DK
17LzxnVAd+ExmV3IhdwrJssMOePCo/TBSG36Dkq/4sk4Ng+aw2I5rrF9chDiEGPuCo01hejK5ZRX
nNkM5mIv6+5yXlOQxFiz0FBIAUqJDiCVfNOPizbXT6mOlGiAQNwJs/0QUWlucg5YiYdXemyiPUQE
uaxzrTnpifnugFHfFsLDylwBEyhj2ewyImQPqSueRWNZ60rm7bGaixugwKY75hxPGEQnFHhmvf65
A+e36FhV752Gsp+0TtMNr0TgwzlcD4OeSRw3ecdqgEVu1rzSeZOtsyk6QSADMYIPq6l5QvhRluC/
svptmzfNcSYuEbSGd2Lc/A4K7ZtaHmy+LcVICU/OqRE7is1jHPMu0haQyRWku2wHoFNjy22tGWXn
1TiG36LmZDZq1aamNpFDgndoAnGrKjnHqpk2btpR/J7O6NSss1ZGibXKGpFjCijW1Mn5LEdwsdBf
R2S8acK9EN27aTnHoLL9rYj1cKMnqMj+mD9indeWM2YqGWTNNtNmMKXxY1EkrzH7odUAlZVYqbfV
yb2BD08vLg73FXiad7BxSIyZVSB6A6VT5yVE7A50WMgW2AXI3Iw1ltWeop4vVzMlCdLyhdtaxnE2
ID4cnEJhPIpo3LcuXAQSKRSdWC+D1lTbGT/1ws31x7rXWCE1KVJCyG41tGzSS1F/pSrYPLlOtgIN
AtUKCVgW+ZON9taxFFoVLqmaOQSAvyAiFR/NmEALHLkgPv58bNW6tcHnQMtGOh/Y+82HNNMAjv28
+/OLP28y2+UOJgak0593f36xq9nFtMwifu37B09qA/s99S4eCertqaaADcO9b5mxYs27clC6a6Ef
pHozusH8+83Pr/3lw5/f/btf+/ndrhv++o9VxRwdvObADkq3CHt2IOJxQ+FPa5OEEzo0HNfsrr4B
V6CPh5jL98irXKspUv79rp5jzSd42XR7rw6gToQVqWlZHn//hnExe10ehJcBBOb8h/FUl9Ph95te
hR2HXluGbA8POCvcw8971Z/f+/1hbLNLgE6hJagYESb/329M00hVcIYnvCp6tQOKXg2SYW2bgI7J
OYVN3VEwO/x+w5amO5rqzd/9WlBrGUJQv67cxD0OaCHHn/fsXrhHkVJhhoS3wknJ1aYrIE2no11u
GyzKA17ebsGauaOWGI2TXgesn6JKdiY/tUjanKJB3CHAmrF9DBTtW0vMv/k4GsP5GD3/5RN+/tTP
p8pC0PRiOMV61kftFEv3T2+Ay8VrSq57clhyH00kCrlXsu3FLp/U9H6B+H7PsfMuME03C3NJ5gv6
n8vtTWNMwXrDlir3Vll+rxEEXxUaH0AxXvetiQNkvpkbi23YMEnizNUxHWzSzATm2ftem2Fuj109
d5y72e/GnjTZtIDnRvfZhDwQN3DU5p1zjwkKxJ6pbYK5w2+XzGvwrLYqLugIqxZ7PSmqtd3xjKhz
l20P5aFx65n7kAUDISi51+a9luJq8TLIE02lm/smoQmCXRmwtSZc6Xay0yZ84HCfKYazqR+fx3hX
14zmM+r+JKxN4ToeW8z42+e/LOsBtgZI5nhQn2kUvkNb6269uP/Kg0jAkWmUXfhGhhD0ExullpMG
G8ny0RjYs7PwiImGEnTtA0wi9VCtkDeRaOpp79AVOErrPojNLwxixTbUafCcVZenZdLq6al+Tz0B
MCSo/PRN67YrPoaRJtCmTr881Q1K9yJZY++ZnTBcZVpZh76BjkDVGdMcOsGYOPGK+X7b1iqulJE5
wGF/wRUcHfwS8INhnyPAfwWlpVnE0x/Y26krqRboJis8grIZFraPJT+j9lSvtLOvelCFakQlQz1l
QDl19yOf0+hkt9Y7wfKVgN1qVB1VGKuMgtXQq1adalztFN+6Uy2sGXWspeplNSloTXAr96qxlQA6
Q4lfRGw+SNI4lWvus9Y7tGbxgK2OLmmqX6mAbWCGq0bYWnXDhpTEVsZAhI0JYLSGdzFa0MWzLSlg
Up6qYZZeI7RVDhB4TY19Z1F3VKc00loD3bQk1d4HT77bLZ7dkPpat69uKtVnaxvsFXN9Yn1PiXod
jJLnbrUpJ/uC4xxT3Ex80KAiN4n99ziXpKroiVn0aLLOqIQl+8DDcHZJYhBiI7li4DPR36g6wPk0
JrtkopVDmrNqSEK/IzuGLBcMx5LBlbSn2CVxzFWaY6M/0kGVgS8QtP96er+rtcQn2Ko9hlZgLEq9
o4DS7Ve1RUA7AMG9rWb6gnOOqQrkvOALxI81NU9FSa1jPmO40xllTeeYG2yr8+YssljupQSsqtm0
s/X8ypR/wrJeRAmLcY/GUq1rbk3k1DaDOyOrIxeYagGr4BdJj8eqNwnLx2/cIP1rrrqUU816rrvx
OCQaFQYIoVL1LsPuoITZoow5oEqRHC6ZMtlf6N4ZFoVqbiZT9RyxsWacp2tTtTtzVJSq7VmwJucB
oAEa2ZXuCjqhTTEdM9nPd05MqacPn3kzqA5pOGbnELOEPTC10CwXeda1QPfVouqRse2mE/JBzv1t
TX/MwghUTTVpui4WBICz6Rf5ZXdB0YaTpM0l49/pBjK7NG6Xy7ET9nVysk/p7YtmukMr6zWHM3ci
iXRS+kCBdkaRtjbglSzKTzpa9s5EW7FL47agervszCuExS+9No9MK9cpTR8qqrorKrsD6X/h/+F1
3Tz04sFkV3yeaSAk3mEfc6TJEzLxd5hra77LbT+95XXxWNtAP2LVFy69rkLYlMx1JDGxmWY7zS4e
gbo3oGbx9KAgspoHeJVY0SdtL/MBXB4EVcYkT8Mr5sNoOST2xpApCup0H3vdgUvLZ2tROpnglaTd
a34cneLLlv5p6uIXmA44e/jb0I72UZ6D5pgew5pQKrIAPWAV9roo/IUh45h+RJq+9ZW3bsptrIHt
fN8bEGTykx4Wt7Y2PWu5ewea6sELP7xQEOMN8alAjZj11t06jXtO8pluiniTgeA8mIZ7pAH7grX1
K9bsq2PupJXcc246e1g2iCRc0jC69Do7dF2PzeUEqL9H0FOHbl1/MPJ2nXjFeeLShTJlbjwhP5IB
qaDxo2/N62n41jYZleqATfv5tYiIqzXjKm38X2FZ79mGXHIx7z1HPlFd8su26cfxcEb5Fo7FMu/W
VYMfpvAwzA7k2SmK9GOYXomKDqvSFu9l0lpOkWJnG0fdMx+SluNXVRbPjl2eE6H/QjXmIt4dwePd
WNxyhHTeoNA/F7ngPm6d/NFGLCPSTD7oBLd8X95bSXBf+Vh2cYY5IB6SneNjbpe0TI9Foy8qrvCK
YxPXVXgkZAsKuMVB6MPVIJreFlsPKgBuLnIEzb6DQbNuIcCQY7VfRm/u1oAB8sXsEhlouaz34ByW
IEfOdaWffdM3ttxZNYT1Qe6a2JrXvlMdtIndD26wem313neZY2STp65q7q3MJlNBDMT1hGKG0ihR
E/6jbsGD/a69OIZ7ShvRIiWFq8bZuX0WrizUzgqkzqLkR203LSt5n1U/1ZXwGOvhMOOvIuBfb6HN
4VjhKHRpBQcekumklIeUSLoRR+dOXe4z7D+rnw81fePW5WtlmMfIQB3BC0nypfiUMA9gJTz7ExKG
DG6dCnbLnF39xn/sB+leXUdDGHJX5Ih7zG/dd5B13p2j0ds+l48h2DvEEreCONxh7SEGVKyygvwi
iYhLgXlqkRrD+5z716Qjy8ZdfWlp2DNssCWIbPFAMw1Xr9dgts0dflgye4mJGqvdUWHBHQC/btrq
L3PL6tSPPDIFwls1rXMPzo4Rmmyr1M2nWvOgpvVg+cOev3jyublj01wYOlA3kubjqsz8G80dX6Ax
Igq4OB2TOn732ODSiUAFro6JoR7G76RLnkOfmbxj/zPV50jDRJU35Sf9PNVyBDUVhkct6NNjaUOp
5CLTrFNLfqQdXbklvsdm1uhY1Wy5TfAgJzrVtP+86vBQ5vzvv/+3j/FfP8oKAl0YdT+G+L98dI4/
MG6W391/+Fnbr/Lyln+1f/9Jf/M347VXH4df5eqte/ubD8AIxN10K7+4FXxh1fj9VfzpM//R3/wv
/4zowMb9PxEdTvJd/h+EBv7wnzCvDmEFW+cyaLpUNLqqZO9PYQXrD8yLjguPTxgIB/pfleGhJghL
Nz2SBOKnQu/PYQXb+MOkdNLnt6DAgix2/imhAWXj7wIL3GxNrqPqL8R1hebwt0JDhXPHKCzEbmmk
t+DfMRSNClzGMCw6sDYdG3PKcqQ4mILWJMlmdW23kH9YQ6Q7S05P45zjr/JqlnigWnfj5L2afUxN
fMXfmhS4OQVL/Exq1pG6GW1V9CGbVYwrWHzSRW1SbWFyCuY6y77djVmGqziSm/UHJwPYPUouUTBo
CRwBDtL5V9Er3WsTjnelSSLLiZx3Q7OZM3DsIg6ofOHTlMBgY8ppdEYlhmGyBE5yMyfXPoeVwC05
WMw1mMMoEBKLe/tcduVHMAqC8ePVlsV57mGteLa5d5E6h54Xu/GBrsuaRSXnROHR9jf5T76RbnNR
bmeLkGZDMQwOWF7OwY0h+41lF0wpyZOVc8LW6fwpCKjtgqiEnwn12YGxZ51JOvX4m6c3J30JM77D
VB85NmE/W5Rc5UB7PtcgJ5ZxQWsJttAVKTAyiXFnbAF37KYIupgmHO7zoLIG2T2ldStuMURem6yW
9xWQz4UwwIFn88voDncFO4Rb6kmq28k2rhFUttDmZhkTifPDM8ZpDg6Mnbu80Lj1NbbBNCm2ms4x
Iq7Yldpc9+sueGvzYsQaHPonLaKPNZnhXQxAqkeZsFdPBmMl9HLNGvg+SXh+sB3tFMk956KJwasO
9W0MKRezkt6ubEKolPCNX8LFpeo1vb+mT5RTvaqj4nzAdEudVsM9HoIu5XWq7ibyHvPys8PNstRC
O1vCux0OQWTQej68Yr79lFU1rWeMTZte8WhgFx0Ti3Mlu6J3WEs3fsGBPTQJjFTByYbT0pcV+F4s
fTzJKX0Z8itnPSOr/RUTDKRAZmouhFDRI/LFMbfXRBPNxpwmROYJwH6rrELu8OnWYm8T3eCaz5mq
SjHBl7S/5w9zblbbEj4b6LBZB8qiW6zeh4y1z2hRi5T3TFRULFqsI3me7VmxslQR5Qlw+4qc67b2
xkccDxB5B+JxHN9vOJNgVWQV7MkMYAlfQUV/UeiFGLzjVD+klftspSZrwicq43daOe8xtp77ir2u
HidK5+7uGk9yDHahexaNOGkN42nlF7dkeG6jRRvWH45pXcAsLLgcfU8RjuR08JddCk8qLPEq4PYm
DGOuZ7oTNkGqopv4m7C9UrCWuElzKLybxDOcozPq4LjQAevxlzB5VoDureh6zZ1lUFb6Poq698Rh
/1mr/ZPZVWKLCbcrzfsxJNsb6f4hLoJsU1uef+nj6hQ3M7DlDi2PtSmFtfb43Obxjtdg6ZT7PEY1
0usnFw7giKMmZDNGOqhad9JklUw2QZs56vOqwM5IPpa9Kd55B1a/3FkZ/UhpON2UvZS/hB8sDWwP
dkFM9LXwgnyf9FB61dplaosVEV72qWBOCYcQ0igvniYeDEQ2CIjZ+xTEn3EXXTueZB60p1VhaiqA
WgvwlXyFKoodkApwvPmxIqNtjO2XayBgDV73WKsYt0meeybXnefto8Qg2g67sAM42rFEUDFwYtUN
jw7R8JqMuE4eAJ8bVySD/HivHUefleOqdvF85XQY8nrdzWTOHRU+d1QMvSSPHlYE06n6uY42UfWW
zDrtGiP0BlxSBnl2j1x7Qb5dFYR49L3bdCpkENoi/1VP2nAfWd6wd8pYLNvOalWj8q0x4J/yVJB+
wDwUq2i9poJRkFGmrSR3H4ZWtMkGkvgqkk/N3zW3uAoR7F7xCrvJ7fmM//9gjc62GGkECrkXFQWH
8Xz293M79GsfBkCpYABl1QLgW4YSBTiecx7t3HxMewACk0IJiPgTOQtAwfDkQRrQFHLArq33sYzu
LGyLZRuS+aexjtAZWOFf1sj1bAJs6+oPpdOCtynj56hH15yK79KJb6ucxVcNACHj/wNFRPBSNjY/
VixFS9AE4tGkCAp2In/JbDwIzT17irHgKdgC0IVudvft3H5MisaQC/vW7cdj2xHzHsRw7SPtNlFZ
stjIQXeApoqGYT8CeTCBPaDIcuAH/+AqDoQNEGJUZIgcgU2RIoRiRsi4uRYjVbLcGrC7/0Aqp5tJ
kSb8aqSmCPZEg5HIUTSKWXEpwjq42IpUwaZsm/f8lgnCggvHwJBNxvxkNuVN7nMF8yru3ZVu4fi7
78Phkdzlo6boGIlj/RrAZRChYcsMQCNQIA1F1CBcUywjvltIGy6BvFWIF4s79DNgNhMmGVyOBkBH
iJzKfdT4QNZrFtJREJjQ/jbd+YZ/ZD2D+cCMiev+rQ7MU4XA3EpEiQYmF3cMpH595ych5wRFDpkU
Q6QDJpJ7bbXVJVodHCAM1ow3rdPbux4r6DpVPJIJMIkGoKQeUZYTxSwxFb0kUxwTWxFNAsU2CfX2
5NHI1ESYQiuLiFEPCMUAiNIpMoojBki1sFIk0BTk6XffwLo0N+ObOGQZuCVHUVZwWL+IbnoyMXx2
uU4BpSiXhV4eEvIrAaAWLmt3ltOCslUMF9Rf+Dv6vu+S82QcfOfka9sU7Esb9Q9BMFw3hQ0RplNs
mAxIDDSeTa+oMZ7ixxSKJNNgaWUp2irCDKQCdxlE2OrdaYN7LX2yBTyaVpFphGLUFNI/EHy4Q027
hAnPH2ccr67C2ii8jeLcsP2jtIa8edg4T55i4WAEPo4z/S9aeM/MR4lj0h0Up8BJoA2B0+EBgtWl
CDs+qJ0ohJQ0N8Wb99UoEk9FxVgNE0xO3XsAqidWzJ6iJqVhZr/0wr6aiuozgfdxFecnh+o9NaiK
OYwPfzQ+Hb8oNwQIwlPD8Fi3pXfIBNIWHmQCQAXLchNf+MZVkabuHbbLkSZngn2KQOSBIhIgiXDW
A5RRlCLCYOa2bgLgO1X3S/Pk7o5U4DUDblQqylEF7qhW3KMCAFIMCCkGiFSNV2BUDLQWXjOqrW/K
wn6zPI78ITAlI2geZ9O5uq170yHELhzJk38FdfzZTgnSygqbt6b4TA6gplQRm2SuX6ISZ34cUu9W
5Agj5W0aVQ+Joj2VhkpSwn+S2kigfQSbrhtnAMSvnmJF2YoaVY7GjaG9V7Z7mzlQpYaYfoZuflLJ
IKG4U7ECUJmckmMoo0s5kYnXK6wP8sEAWqWn053JIEmTWMVGtsVfSHfBDOjKG5yVIemaTEMOuaCw
MnkRbOy/G2o7N/1cPDeB3q1fcJhiYSAokzgZoHV7AvUEtG3JaRyNdDxaTXQtTP9xEDg16Di5DJ51
JMvy1MUzSTCBn9ud+GbHQMPdlO/Z01vA1wQblgCOvCjz9CLbm3xm/rJF8I4KS7PVQFuXFiPUk8Mm
/hg2Oy+E6Zj2dbkvan44wsieMBZt5WBoNzZqYDEIRJiOh6Ad6iNHsgPSE5mS7L6xiXnY9ZOknHRi
uCdNaD4nVopEMjxb6P98P3elm+9cvVLhxyUlVatBi2+dybtME7NShsEL3oUHQ7i/CXktwuW8LWd3
a91rgtm/D3kBxsatdBhOOadY3Ddl+k3Wlnty1r41xjbOp/vJtS5V9uSJt87Vb0jlsoy2o3u/UEgh
epra4G0ss3gdF7/cwPVWnVtWC8uJnhhaTJCLg8/jCqCu7ett7cjv3sLDivBWLDKzfORYRzUHICo7
pWMtS6z8FLccb2QBwU+Awm4pX22Gqd0ZRXGARGWA+kJr92Iuen70y6VYEzpKSWwCPW40xu8scW6j
Vj5qDQOqL+vLz5t8SpoLek+w9gzG74ZIRims+BzV2FBckzBZpJMt6AoHZ4NLie5UtCtZjjkRMnHX
yhkNYmClxh0NBhdxdj/qTlM6nXrXHw8at61FIQDPBhObQ3qoXzNs8zyu+9TLPqsGi3I3818Gb1RS
kyTJN119PVzabCkXjTQeXeaXlFAAoSCc2pMVcXJl+5zqWMK73tY4BiB5Tx3FPS6ic4K3ayK7ScWZ
FtyMtopEOvj2CwzVPKmvM8XIuz60b9PcNw6xbek3Lofds8tEQfbVuBlq3OE8/PdB4+l7UUFfAuua
tFhlE759ovzVAjQH9tcM04J0/Hw7ZvE5G4Mz8lwyV88OFQSIu6wwTZ77KfVZQR+TJmRL1ocxgwvn
/8UYP8A+WY8Uu81zS8sxc9OyTrrnfhfq4gP30zkq6W8wQeIjii1kCK+UXLlPUeKCqMy8cUV8FOWN
4zxaYECWrt8fZ+nZ/Lj1GyKXNE0Xr33nn/CNvIFgYx7RzM8cgwIuZDJmEengDuuJmdir2BebQfNu
ClfMu5YYGBcoeIWNw1OgMh+JLFCYOH8lGthbIeMXEUxkHYkyrNrG2zsVgL/Segq5EnMHyzHjRuTn
SN9qbgfwe/CprCkVGWaKVjhjbM5TD61lPDta3G60bmAHbXhrRwcBlvh+u+zqkFYyFCoWsli/AVwW
HqIlmsI79urnWiYrCRSCKutgIjBClRWt93e9dC9535xq4DRLS/XAZ72/z01t2nkPSUxfXspqn1g1
8qpt3ZRZVW1Ravi5tNY+zwhzBhMPa9KX7wz0TDfVrveHYmXXDJk+mYdJxxZEVqYgnrvsev9tDDyG
/ESQJayZwCJUuCbfDR4Pe9dzc+0QED2L7WY7fWBPYVXd5HeUfIN1mUgh0nHsrfk5XBorqVcISnJr
te67W1r2UR8/Z8/edtV06EyBuS9GjNKhVKRlZZ91aZ9QFY6Q4n51rAVWep1MB2/ibjmW2l4Kcjn6
0HxpAQz8iYeNOFe56aLb2cY1FKfcObhZ9KvMr40V/Pf70U3nrQaPc0rkVVde/MzIX6JJfBuWS6km
Ae9VLnITzfCjybGWmkFBSmUGCSH9+tnDXLfyO4M+8Cwfj3DK6S7ndJU8t4Ru1l2CK79gq/TpT1c2
xB+lyHbSJXZcGCTNtRyqNrzHZt0kHMwBH2tLw603umjAYnkVYLhifIqQFrGEUj/mpK/CJS5uJb98
Vw9RQ8lqWbI++1SqxRrmKL+QOCBa7aFKaZTskuxF2vIpKsMVDbAZgG1x3xJhWIBRJpqsl1n3QjfO
l5EP2akrWCmJiB9gSIeC1VPHbFfAB2tTHifPW3FJym0rgPuTNeuOqm+7T+K1aSD/usUtxS10TnqV
IlkQ/A6VWqE7hMNr+tAzTXnU48PUJXcMq0FTfoeuFmxByBJCxutJIf0Xp7+XeKKG3IuqemVN+S6S
uDQrH7vA5IXfFpGQZZ/qlNxqBvE9tRocxjfD1R6LAeJaWfQ6Jyx5cETE6QA91h8senxHjFFl+Wm1
L5aD/3Oy6/fax4YZTPj8NKN5nQJcZ0brrB3J2ZAo0LKiM4P7h27tlBMoyNiQCQ95w9lT7V1A89Gi
NQf2zWj0Fzoq9tSllg+aEgikLh/Ton2haRtSOROTdM07jH7B6tYukjcWYdTehBkjLm05UDtewiiA
GibdL0B15pa1G54udEt9KDusXMadEX+kofMAtWVr9fPTROaOVp/cPEvB7s1gnViTvXEVsgw2JeTf
6FFLQbyMXUKPcPlmkxchcdGgo3tAq5nvODuwvBqxEgbNbcImludTvSWGhNrpETDxISQs2oJURmLo
G8wWHtku9XXF1h7byIQJo4rWY2Q+WUgUC2XXS52PJuVoSGIZh2bFzXjRjYhATUbgwmrrp8SayjXZ
+W1ZhNSUjKsmDUDjcmWIzbbeps02NlFVqNvgOWdmm8wiFWU68cFwp3RXifzsGTjrwI3WK5Bp98no
HoF6X3qCbKoJEgNS758S3YWEOen0FEyPVY2K0UQZ6N2Bf9Bz5pOvT8kKOR8zZ9B8WHxywQxj9Pg5
avc1NWGIuQWuj9rFAlDu44ovDZ/By9h3D5NOtU/XOTuaSOt1KN0tYMGtk5dMG4hAecWyrMivqeOe
aQxdFtHtoCdX6dHASRhXcdqAg+RV+Km6RRbSrfatp5/qkTxO4WQskzgT14G7C4w7u8Gx2gf1Fmrx
sk1Y9nEypIEnMH/987LKP6aZ/N+IL/9P6iq6cAhJ/CO6yte/05/3v//0nxIcFokLG0ETCUTXbU+R
mH4LK8L4g8IOw/YNtA1bEN//S4JD/CHYU5ku9Y6CCZM8CCexLvq3f7H1PwSZJp9Uh2fYlkCn+Tvw
038EgjKFQNcBwKKIUb8DHHRTetBaPDxwAqVGZVj+OsCRDiNBEZq8V3rYQGMh+QBuL2PQNZ4HUuQr
jTy/oEaBE3tT74Z1rYxUQcgxLBJ9txocy4IXlF3o7roEVhjdBBhSKYa/NB3UYXhOysySk2dw0Mo9
HPS1ZH1pKec98OjR1JaN7YcksMuTyTVg5WRTAZeeOhD4EPcTpQk7bCcEsrhWr+NkXrY1ZZd+5twz
q6XbBOfDVq+ty1DBPcAvugjoCVoR86Jn3Yvsgz2Z1lJ2qDFWNezGgA2gHHO8/0k1rfQm7k9BEj45
6rLWnbzGRVEtnG4z9wNQP9IdDZ+8iCqvJztm1mu+O9DJNSgnz0g2ifvpz+IeW5HDIiHnVtV3jCBm
t2n94eSTmD/3GAcQgzY41R7SxH9rpHcReHe1xrxmXbsyO/qpDAExYme1By/ocb8qTwCjJZsrIcpN
bx/tbJc0p8Lce1ROjUTGRDOye2Iei1chzXRBC7SFwQ5bQz7Dm3ybqzXpSEfetPjiSHNzccHeRK04
PoYbKztkEbH/D0q9TOPL9CnG2TZVx4xB5Le993D7wQjhSXvTtIJv8iYP95wdfF3baum3k1wQdxkq
SZD60RrLa1CJlXSuvXEgjQH+M9rTC1SFxab37oPhf7F3HjuuI12XfSI26M1UEilvMpVOd0KkZdD7
oHn6XvzQQP9oNND45z2qQVXh3lRSjBP77L027O6CBHWE/18zPycoeyMXQWlYuK6x0RfhbiI+knvH
rKPYqaNeFG+hlQeDmwY9QeJI6QIN6ygWAzgPVL4+piwNaCFUJYfIfGQyRwrHF1dGx7R+1r27MzRw
uHj3ezPYoX8VucmQGnGtPbQwgW9tlb7YZCTrlrbs/GCQNezlo5XNs0iuIyuUNtzZWR6M/LUINLH+
U5iWuIzk/sx1lMjIre/VwF4aiwZxcgbDL9uDNj/DElkNju6bino0VTqiyhdTIzNoed6Nb+Rif2T7
f7Emz2/rhwfZQKVCOaFh1rO2s4Ka1XAZkpCwFZwA2onW3h2JCB0kzcLJxNFgfUgcgGO7dfMiaFBT
Z087yuKwxwE4ujuCHLcYZrLGd6jw5k0TngUWoXy+hjpzuwU3zdmjBeMF53nFIocbEAl6xIXHQY7F
b++qTwy60DPoJZc6HoxvkQZGz5WM31U2ElbmtMUCNI8/aUugGlKOgp4r+t8eRWaa+1XSZFBcaWih
CMk2gYGTojhG0adsAuov2InRNnBysrNESnPN8uy429R+b4mAg5UZn2bx3A+sPrmRg8QqNGsrk7eQ
BFAURoGHH4XKNFaoyxcG4DrvLSzdtOFcaxqfSykvbZMSTaHKAq6i44KBxe80ctirTnQVwFZkZW5D
0yFAn8xvPepeQVQyMSFFkBAtCT2Nles75Z777i0ecE6BzSiwo2rC9jumxbynWXCPj2PtGpfIumGi
rCgnUhSyn8+4ziTY0RIRVHiHetBOXvzQR6he9MCpxnaxxqp2gvWbYJoKU5IKxGb4seNT6EA8b55c
eJit5E8N/6WC+g8+z8oZgrhud1aD4WMuAoOwxaSE60itnmU63e3qgscJcxR6kXB2BbXmiYFrlsoD
mq1RFmEBA10t+3eX4Jkx0gMAgiUJaiK/Y0dJecGugMCwfUsLArDdRbh7MwZ8ldiHTDUOqk75SEB+
D2Gq2dT5QgxLdnH+MRUXwJv7zN2X2HJ7FjclF/Honx2p+3qwjlX42SfeWtrP0r4azUKfJgOgOa/0
LXNRrIN49PZsJsxVzFPrQpLLPmCJvJos5hiMsV1edY0yrQnGhi6uBTGrCjxuahyagjmZMrjaQetp
eQARM6gXcHexlC+680JqcG1QzeNxETPsndHj/+WSAXAabdDc991hqoqXFhMRoTsKAK3VTNq3dWKf
YPi9U0zUatSs+WusrYue7+iKBczA0w1XH34Nf1VDe6MefGeKZVmBTlE4na/Zu9QQ27FSNuN4zCFo
RPKZYkH8gt/sgHwygXyr25A1AbVSXr0bsbUWaQ7ufldpgCgSJ2gWUcbKxDUyCIy7LLkohQiJcYny
WuSPwcXQS16eaPSqjvRrPiRfZcyrXYuISEbOqUZ+HfcGLy8tuUb6vYYX44h+67SnecY9JWDiqq/V
OO0pGNnDYzjp+8ZuqPjAGugox9kOwZ/QHluwo5E0Z9TlndcCg3N7L6B+qaG2yclqzlP2popoT8Pg
U8XBzE3uhDdxg0Y4sQkgtj/R9Fqz3rCeLefFall4ENabYra+05R+sPk44j2+9mkABZMVB6JDisNB
cOqW+pOjnjSPPchEhh3e6ip2zH9wvo6OeW0EHXu8G7WIzTtKCibM6SzjchMhqCemRw0vXWUgeSzr
dbTiBW+HOd1Co2RxZufGz8jVyOn5FbdvesZBE9VHESo/kwt82luo3+5T7MxPLryBPAel6D4S9Sny
GjDEP6P90s4fTWLQbZL6AL/t8C8j65CaJm97j/cG2PdEBkZNCKHsyycZm0dt+qulFeiRsQ8bPiJr
/K7I3bgTm3PUIo6TJoAo0vPe1CEvYq7qSdI0Z5Fx5GgNbGc8g2yMJ5fFBMS2qL1mMUyQBmuiIz9c
pKXZ2nqI9yPst5meW1lcdUq1VAk03UMUNZ/jHISJuraXx32+KLSydswc8At9wlwZO903zaQAWKev
rHiAjsGEWF0s6ChG+zt671OmHiPVWEvzjxDTioV+iZOe3Nq6Hff2SNOVBOPL6ogW4cgTQWOc9Ikq
YrpOp20KrAy9AMPDl1qEftaIk2JaD01An4+ABjis75eTbAStZDyrYGNWrXmZwXgCHsLks7J0BLQs
o3PVWetFv7doYPlrXFYamGKAfgDNyHZGd6zLVyIAhwQFpVEDzWp2peBTSBvIz9Dybb7Fen1wQji+
zngqHa6MLia/9gJ63l4Wguup+gUm9FHGO5qZDvCdtqWo8OCamwSkZRUeW1qliko8hdPNEA0vWF6u
xrWycojR+r0cDpiFIczdK+XYJYcSpA/fCr5yzzFBsBGqlmy+6IZ+MQHkGDDyuspgVPzrxS6qgKyI
6UuWNPaKEGAj2bYIoAtdQuSl73H9yjnaJO+h99U7Xzg/HO8l1+FYTXRBFdoh7/eUbW6L9oTVQVM+
5lrAj+IxmUvOmnlpidwB+gwW6AesoaAwNrV2GIC3oQKuvTuI7siEsBlgbWnFgu45mTe7vZbIdfDU
1kV0CW2gTLokgHPPUrgiLTogK5YtmirKCFdxkgOlGHa5ddHYDjv9sFtWzJJtkyGTMzklKmIwaOE4
onYE8hVKQMrLg6VKJeI3ie4ah7clovc0l+TCqMyqqpcuc8+gRzESLtIR+JOjK/ogSj48AI/jrO/b
fqAeqt07cX/m24Bz5yfyGNlMbVvx5ZxJHc+8B5fknlbsy4RfCos/NQqDoV8mr2Bun0bd9OHKQrRj
85riSxoDnVGlUL3vtDegG9H7jYVlspZa0XeNWE02TN+1+MvA/+jGoa8dv2uOCZ7zvpVBVh6LQR5H
Fmj6+NLGvyqKGl+3VTgSs1Ft7CVgCBf8POuhSL+NaCWlQNkh6xm35lqxHw7ZR+HFvs1rdXKTTUcn
dz1dU9ZEk+XykxS8Ur3thIXsec7EPi5oP2NxZaLiAM1c6HjrRvaHPENyTa8JjNcxpm1lqXvk61aK
8onF9bMNetWEzZjn4SWSyfq762b4oqpzVCj9gCzIysF3GnXl8DqiEnJd/pa8+pauIppLVSPQBaw9
2e4l/3mvwT5h70iiPiLl4OlLI5VK7UtzaLNtPCwNMlv68nDrMMQVV6LAWIvJye2jXJwXSr/bX4cp
PLTkVWBsStLqUSABsY/10h5FHau21ErgiTDPy5a1ToH28QO3w9GDyuuVzU6yUBumS0UAQUAqLN0f
d4mt9OQ0oL6x1Ye+PW2bZYqqQNm9w6jZJaLfKFIP8ERv4AmuFI9IKkUGlL6FfEvZ0PtN1zMuPmae
5Wb6xhLu21W7k/onbia+GzOmDJZr9Y4llMNZraYrgIOZgmr/rlhbA5dOYrfgADIGhPMwkwhV8YgM
wSALEAjdeUyuMQ2OMU3UJREFeH0egALp8r7hrU7mh+k7PfCkFebMHmVHiGcgZxhNh6EjXJ1hRP+w
kO0x2dKLtfOya2fvYWmtB1y5OAvpI5eb/i1BomOttVa7U86IUZfHyiYLMvHRcQS7V3WqeXMeXCbp
qgt3lUn1yzW0up0+Kqy7XirrH2IahTMTvqxLpkT87M2qXqzF+dnG+iAtn5V4xNWpz77N+G0epr1j
DLsJ9g+FAWvZ9g/De4pmdQWdz+cqwzBDcMhhxUBji3NK4n2qXvAS+ka6J3CzGzNsCviTy77wMTLv
8/M0Md8582ay79I6VFW9i0Z0d/VYK/8IX66JzmvVobOZxBOE+RROaPRjdL+Z90KzFrmUZ5TKbaZ9
ivo+N1+D12+HlEFIM3wzZzkhjZ06flCRte46cmLxsRYHNbJB9ZR7VreQZdl6KcppCnW/BSGr0xto
VVDy0RAcVjvuvRvqFQcdKTRcYrIg3j5D+OETsM6Ght5X2sds/gUxsTbMaT1pn06zJysbRMq4wgE2
WGw+qK+Mx/C1K6nkdSqfheW/klkUgxkW1YA49mqe7xbvrd7FPeF8F7zGjc5dKzoygDpBwC7ONl2C
S8ZKs9J77FhgEeq9ZMsP90Ywd0U2TOOOwvoh8MQnEIEzzS60P9h5Gugabn/q64Fd4p5vSGj30HUr
KiTymYbj5MeiacxziyPmrqp+GZlkjImcFnRJjcJ3mJ1ZfwT/GiAMTYyocrq1xrCl1Wk7A0FDUuHM
qN+ltdzcIbBpeIpkdcbhvs49ebByHEDTq9PVATy0lQET1omSHXag3lubXnXAjrAiKb0S2kOIkTnt
LlKE4Gg95/Fbx7PkhCHOe6JiNCy9mOPXslYnwrAUAW1qZcAsZkProB6wXCvdX1X5E6mDFSLPCXf0
KtefQiK0WYM1hMyP0nq+Nn3M8n1yNhalcB9h/43Fgii5b1vFVkavZWnes4+5uQKaRjsA5WBKnF0J
j7N6qypJuBJuBa32g/lud+juKU2gvfsczZ9DzperdI9l056kPq1SJds0WufnkDUlwMh8SWdgzITz
rc00H1FL8RjVGYYP6pjNmW4RfCjaXY0YFHneSp8eM/14YcNLjqO20inwG1iCjF9w+y5m8jYNV9iV
k2YTfswPtVb6pBhW7KyMBGq5nT0GhDlHeNiB5ckFR0GW4J5ZGtHU/uDWtIpUNmi8boCsR2FpcohQ
14s0JkByUjoAotEbzh6oHTOHy3vDlaAfm21a03hbwEFVGg7tyB+dYs+65MXi6p0ohymRfjFCcdfm
TZEnr1ScrEpKeXqHbTlaOFDIbVHckvTFrUq/9ZDq6HiMANmlcYz3Arpg476IwgIkYrKgz4+anNca
7Ymd/WFSsOBGYjc47nnQ0pNlP80dN+AS+ZLLn9qEgYgwfbsvEEyJCT2y+r1P7FcAFt99zqrzUmgm
/ZbEYOyjUep+ApdQygMp4Tl39gLKO5U1DlC6tHv1CLSKay9gYNc3CjbWtH6TA8UZ2h3T8F7q11jD
OJ0Zr3QKYb6Ugm8lAx09JvKPPeS1TYutmMU2kfI95E+3WvtpaHIiK9Ck+24/4R6UYt5U9Q8hZr+B
j9hw95mbBBcZuMT45BTJUZjePV5e/9eE86S2RuKuEqj+qZPhnr3xilrbtW6GgcneyJFbxM09v4d5
CqQBVNKF8FbFO0giHIQ7+c2bwG6fo/6kzttYXkfvJTbvItA4cDX5w0msiGsavzkN/YpuMNfvSfbk
JrcJ1Fx3y0v9WOP8fq46Yi37jiz7q2buU3nWw12qbBN21h5EYWxcLvqH/Vln83eaw85UmOyEGbQ6
8eQOHoC0uBMRcZ16CvmKfKtU9LhPvxCeD3ZcE/ltg6lP3sF7UEVYbLoB/wbsl8G9dQgcuX2f8/6o
DPk2qoOB93s3J+cCVmVfTc8xLT11m3x6C3KvZjmMkcPM9Y1DW4oEMVhpl5nuLpWyOKCCwTgUfqJz
/slqnzJszE19ILrm15yw+oJpB1neuHcgxk4EWdCMDrGpsJaPcDCP26xuN/bY7uhb2RvhQ5n/bNot
F9Q59qB1q4uPHAff3Dqbso4+Mekiua5SQEB4U1HcsLWT5s1HwmDObXSVz8i5k/V+NvUnszuZA3hs
aDcttJXa1lFz37EWMhFQLQNexNCfnV7ZpNO0tZwvXdv1qPUdbbxt+KtOH0zzfp4470ZZryPtHynE
Vdt/6oM88y4wZyJOMze39NIlV/zgCDti5fDgzeBnHcpgnBZGkcM1thr+VemnHVOpC6FOW5iwXreJ
sm7rfHW64BIs+WEfkh6xArB2muv8Vp5i97XUXDxOK+nLmV7LEmDlxHdXP8b/aPK5xvRtEt5Osu5S
5l+l9SiwDcFx/1UgPhZ5eKODFPPWl6UcPOj6Qn8TjnruynDb8Wwr+i91d2LW3pm+SV+1a7CvP06f
AWGtdwmmfQV/jhhHNoSc6ma30QTjhLJVOdBdFtiJsN8K5zXK/wpTrJvwStHuB8VC10TDxsspiVPX
HyCKirzlbv5cArIJaXyd233D+k/LqZHLFF+Fvj+b327VXtzBo1lWvJQWhgXT23uGs1N7HJyvOEOR
DtBSmO0G793O/6yCz+Dgxm6QoAG3WUBGc21xutbIaiZ1rTx4mII2MbM2JkgfEs2LFxi8AXhF8mvh
OjeQcLb7M9WvoAw0omz2boANVLGvrOxkJzKBoWXcY/49AITc9Yq40/TgUi4vO+Vb7zy/dvoDlTeo
mR12jOwAJoRwGWofoOQub/zI9U1Is1Rjvsgm+XXI/A9c7OmkDqz5N5NbUT8SZ+ReLa9qa6za6lfH
m+5yN3BZGXXmeMWCzSj1ZrmHNErXEUXIlYHSVtdnwwvfJ/1JgYQTa+WR//FYpVQ+ufwU7/38slwY
Sqd5dDafXTrtHB3PQuES1+MqCIh2W/4tIOVcr15zzwgSKErPfY+UF8K7t7wfbQao1cfbpmuDhDT6
aOwoEWF1j1qF9y7p37NU3cJ4+4Uw0q5d715WLJlAbrqaeY1D9VoO+NFKsJeEFRAJVjnL4m6UvgrJ
BeEd+oTyjPFn3zblnpAfXAtGRzSBsiIuA/yqHS6lQ4GRuBo/JaIvRT+fDisPPhYW22rDBK5rdyPq
jw2Wqrpv/sYiyOA5hbO9rVxzL1oqk61hG7niWNqoPXCpRXUW9OrxOovIzFSag/CP680abACcFNYR
4ZvMFUz5AGvrYlfdqA5vGorJYUfhfWgHEr/0lpe8pbSmu7tj/22E3eaY2s1+SPn9JM9zwwGTFSh5
NTZxsZ8MJPnhKzRb32ZVMSAQslt49lJQDVMBkAVbXo45FAp96QHSxVmnMkoYlK0qFo0SiNSKrn10
83BIOLQ0ZX5xLAMOzQTPUf1kIUAhMpXRjbavRpML8tLo9DTAC+/j6tZpzYn2EcqbtX0vW24UD3eg
9DjH1e025UKiGyHslDui+iBcQ/IyXLiz0rdS+4lABW6y8aYkwyq81Tg7JwZm+F7yngrv0bgRc+9A
SPJVy0x0N4gE/eDH0Y8gptLy8Je0esdcHWvzmLNXLBTzpOndv5E4d9i+NgybcQLGYlXzCuhJbp8z
NfRttnPz9DvOP72i7JmYNhMdUnNRsW/FCUll3K8pFt0bi6ze7ltGMkUcGUuGpn0rlm8eZOup7fez
8+c22bkox20DipXw7LpIcWTQZlDGuZ85znqW+pvpWhsjpMSjIGqa4x7WpASYxAy6HbiahGX3r0vL
naCi2u5YtSbbilRH0mVs9R5ux9nUIEZHkbKTBYaWMhjRLHImARYlAw9HMWyWxu6pfeo6cU6ncRPy
uZvU2zdcrlvUFryVIfCcOMr9yo2xr9c7IL5IBMobL81NmeLlXvbOlBw0gCxn+HhQ9GziObp5AVOH
xXqBMAMG669RuGvxHIUDPJY48i092mmUzbctdGIkevQQok5U+3VVYOJ4y3Wg4aV9qPTiGkLja75c
HsgeENOyKkJpX7PD+yjKN9L9V7gAHO7ICvHwRC7JH3oFfL37TF04BmOUZm6GhU3fzVMNdKQHiOw0
kEkshc+9uif9tKYQBgHhYZqPeGYQdbiKqBtn4JECn1PoR5YMbw7DbyNp1NDOKZ5AYAcvVUcVqhV+
6ybf4nKsdrEpn5XUeOgto5JR2NsWDSZXVb+ZOuJI6bbulcs4MRWRl5HpvFOJ7+jMSlDmVL+lw8/U
+OB1buHoF7UeOBVYp6YeLrELeW409kqEmOOKIOUWmdBD4TKJp2gI4Q+c9SDnUgZl6FVZmgycecv1
dHOr8e1Xwli73XxI5p8UaPPYEs4pjY8wwTxDaZz5biq/FULKCKbYKz5c4jVRwqa7/gFrZ+jcDsS1
4/zESLmpoOU3+osyarupMtDzybJEeK56EG/rbgG9l+Eeg+E6Ye2tk/rq8rMmQfAIihHSfNNU2N+i
u2H9m4t9rsqg7vkn2bWm/aq8u54ouwoqW1gINvuXWX2Oqmd9/BwKRCET+AH3DpPOSz7ZQRt30mif
qEb/dWgcKjgZGGW7kS8J5Dj8mYa07iIfjgL2COPjuYwJRRGim9wZPaxbG1ZCO2X7FavDQ8u1lTaA
oVRKFjD2TmFRojEJOt5WUc5jCXxF6quGl1k1d09jz+xi89anER2lh4wnVmxvwDVYut7v4IhHg7Re
WjCfYqM/N7z8IGxyTxj/zSGvhfarzCNGqSI9s6BOjebCC9Wy7qqSE8/S9PU8dhqKR/iRmRrYCWxI
F89MeRoiiW1xuvVzfa9LcbZGOvgmHX+AesQ+oeJTGjq4W+q3RK+FpzzP2We79OQsnYRryOLpbsC2
j0y6qqssCgwIVcAUfccjWWWl3gzTLt4KIfB/DvWlIkHpE4TfToZQV52dFxujYQL08kL1VcWdqCNb
AkR0UIaGpCchmoO6yUqaGB5NGaYbhFiAkVXvl2rLra8Txdaj2ThpHV7xc06kTRkrWLuZvCRwyxck
5bLDjd8yU2WUzolLeYSJUtosFpbeWuLfZ2ICLGlpExR0RVXRzMcIL+9ygiBbGPgN2UGxJKonjCmE
Se/jML0l1nDrGrQDLkL6pnPNGHzBs5nX92yUcMQIL6/qZH7q+ySF4dBApETJ5NeEPKRFyqp1pohJ
1AvCbLSx/hIqU9zGJPcJt1yeTUraoBw3nZ/Wr1Q3DCsj7yZfawFUJqT7G7yUe2bIjadDN9Fjfdyx
AywSuBXoKMuHF3TpU6SmUYALkAYOnQ4KF/PEpgznWwjkfh2GlA3VzL6E7k7RjDPEctlGzxE/eNGz
aFYaNdso4PnApRa7vpzRj4YOAFsRf0cco2oIEWqS8x+cB140wydiRbI2aRDaYELHB8Bmc8iaH+Cc
Kw8LCmrsxAsR87LNlHTtrO4pk+20I2FBfsVXGvzhAwk/WuXcTdUyu5XztJg30lulf+ru/I/buIsJ
rgV9ape/dRSdBWnclaZwBVI6WRGuMf/B9KaHnmBgbUf1qaH4Kiq44KENa6uqp8aBVplNpxPQtYem
2NIv9qNHzN4ozOaG1duMI5cM73/kNNwGzvAWYTPIyixoIY4FVVeFgWFbeCAGdg1h2/44lP9t6wRR
ccymVxlnzibhafdFqe0SmyNBBba3aSlagJK0CSWex3HpFLW5YgRNznBcRArKRBrBEszumtp/C3Vg
ZrKMrWWbzkFT0aCX3ZShvBoNrxvxZivdvGGTyJAQ9wSKvOoNA45HXx9GX1sND+bMlmJK7XZrlX29
BvYlatJrbd4jdTP1sQdhN5M138C3ZUCYBsmDb3Mskj/ZCzoCyFVs9CvllOa1ywT/rcSyLSNqTrNi
DI9jqd0U4ylzdANeuYL9NYnulTmdjfwrSmW6mNj5yZUOh7a62A8wSq0TtX2ose6rEVYrt7H2eZHJ
TdM00m8auhTyxHwuaFODF/850ryz0UwXM0bIpRuYVZBR/bwG+MrVK2QWUpp0g+2VojDqVKECUlVT
XDsvm4M8a+Vm6T8fOzMJBK3uvkPtG8XHYHudMhBL8EZqBUOwBcax6o1Tzi9qYxbsJ4fiVXhWwsdo
90EXgk1bnrReuGenRnkD8I5/DSpnp8itbGNsmZpI/KpxvE3Vtyf2AXy9Y1wJekVxp1OyEBpMGwEI
Hk+UfVXu9GnlpeZjFsaVY3EhMqEfwcLMfTuMCDXgTNZwoPm0EX05Sn6far0KpImnDVQ56wvbd9qw
3WJn2w4KqHePQ8YYsYSkutGvafR5HnMMzdCVrnotwm2UYiKbdDYTfGBg1BEpBZkIO2bEdC372Go5
x7ggL4QpYYPBt39qkP6FBtPMil8GqPjrfFkUqe2SqQ9NWpniMYhK5aVWwh3ZNTfwIBnAy0N0qDDW
wcknUQFIAFhG+AranbonQc6FNYUDAB6nyYjM5KJTgarPAuFCTDAt72YXODmSIWJdacibNVUzNZOa
b+JcZ30zEibgj3LN6WsmjzoqzTU3DHxM8pcntkTMxr6kKSQH20m7U8Kz8FgAn4pqx02JC4KWscmd
gNFLDY5n4hFxx9fFhlzHrGj9AFVmvZEOmyq1sielNMaFBzmjtCkX2Ql1U1pOREkFBJ3a5mbDYjZw
u8FZTfUSDiVds8l1+qHTyKLWpajXQzjeTIl0Amf604tVK6gA066FDU/YAlRY5Jg+UhWDjGPWS632
TQmXqjCzKwgVNz9ZnZBdjnTIA+VA1x8X4zmZ3sLmgywznGPTvtiK+QoieK9jEkRiyq6O95sRmgZn
oyfUJxD8TOr9CGQRAG5DRB6MQUGh7F7rIfUsVYLd9Cib2NsmNWYI0+FwjuJa+KVtIjjQ9Gzh0uEb
WgdOT9sAbdFUCqAfU9XMXaiOcoZV+x34zBOHsIuVH+93yl5A17R7yZtSaICkYSu4dqtsu7p8ItXQ
rmO7JaUj/6LefEwOQdN+rOFzxNYNiIKyUod33a5qUkm0+3gNrDPNM/9pxvRLNZ/DJgO/qToB4LCL
j9rkajiZCv6+gY80JKBSkbNjdQsEKFY7aMlWuRZzXtDMEfsl9rlAtJihFKfm4ZDqIVGyUwqaeGPl
8ZWz1tvQa3V2l5/Nbnq8151zY7o55Y0hdmHuUMLnFW+9OiMwcidTPEGS0Bu3pQp3NezDnXBTHrQk
9UOLs7d1yOvaMHcYXBiVwuU3h5Sf6MAIulrm+5SXCXBkhTvWvlnGAZfhoeyoCuEo+Rsisa2NRBxY
ya2qNPybQzJ0BKdonDBMlNIZ3rhqeTseRZ4d9BkW2f2xGssXNraguNz8AeRLO1XOfMPsmvpKn/DX
E8Ki0qrkhB+1oKTdFO89AmBec3XM8xeriDwKSUY1GLL8L1TBkaVl+ddyR50LpferUWh7vA+kWrrs
pqX5kSDTzGNbFoe4at76nNYahupk17EGrsqYJ63nGEw1l+U9I+wGn2HHtXYdYpLZhq25hU2nbYtU
M9lZ4E1r23cvb0WgirDaUukJKsA8TGFEiQgfH2b8d2Dt7Lg1d2A5f65hA/jGQDnoqMBa1jwdhbnV
wfeh6GQtg05CRRV65lkIY9uhBPmwBdjE2d2uHyL3FlMbI6UBrhoBEGsxIqXz5pExOLHh+HXK+WSb
CVPU8AMIks7KDKvUXDdH27FZOac7K/wBXiGxVPYMrSoLpwbTokapRxpmb6kg3ZgaBFFHo3+hmaqA
FaFbQaR7XA0I2PTLKWlQDXiMHOcx6LSl2TGWSAhT1FDbzieBJTKCCSeA9d3ydrvEpFWCaNQrbADt
S5vSWNUn5Y9XF8/aHJpbYohByu0YijV8ZI95gNjN1YnYuESSoJjbM0mC9eZlJmmSzLn0jiDtjYEI
JPd2JteCJCnuqwIIPnszlSODHtbqmVLKPp0NoF2YMfKp4j5qV6dWT1mQZ84DqfBjKtMtgJnh0Gu8
42RIjmyi9gjA38BMncY6is6Se1YekOSKXTaRX+74stKt5+w4VdmiW5SrRdFIyZRBQ+l2QHGwAAva
hHtWRXkSZvWh6bR8DTrtuLS23yiOYSCOJxo+4xRVBsj4RtP1nZbyTupGE59abwYWxHPeEAgGJqfl
mCUTrBy6JjGzrJ28yUCsS2cVzgxgpTI+J4bWc/qBCbCczzbkvcEhPW405h8/4zWGIliCJGhTjQFK
v0FudNllkaj8D0uOuGE0odwiI250Gw2DsZYGhSF9TycauyboZJDnBDJE+1JO4TGxSPcS32ti9qoR
o/uym/tjjfZH03F3GRX3TKi+C5ou20wGP3cUto/S679M7qr05TpnM2OZFkV2EoR28SjdUWwpoNuQ
m/EOnBrJORXxvxboyNaRxbhPlqxtHqdbkxpmljOTQ5SzV3YUoV16UuqYNEiwAkK6Vzoqqdv91Aor
E0J/ECm67tvzmH0EvvKVqXMmSp5K4D+8/KLksLQ8qtV81oDbXTkQKYpN3CUJSJBQxC4OlmL+EvFg
XCq8nI3hTO9ZmbwY8RCe8vI2NEGt2rxSRpAYY3FiLqHWiFRnEpU6lhYxbCLEa9R16p3mXpUYlUMD
LyC3sgLkT1SxSY0zrtgiJEG6nNZFDnxWNbFEjNDOcymYG6UATzIem9b5IfdbrbsUj3NbGoQFKZie
xwQmC2FQ3NZYFyPw+VXRr4VK6Z9WuxNOEn1T4TVRNXbjnk4MubUtc2OBHPSH6gGmtb8YIPTWMz3T
TB4hZkbBeqHLPuM2YXMUYr0iOoskQ75pY7r9d24x6k45zUreYMKJ1fjV9phX8vTMlMwDM/MdQiqA
qWeVn4prnROPxH2r21SctiAeauG8ccRp/781/r8FYSO68/+AsN3KH/SP/3vdC//3/woLGf/DM22d
lBCkM11zHdI4/zsspOoukX7H+8+/+i+V8dS96JajqzpXHjJD/yUsRIzIsTWV9JGrkjwy3P9OWEiz
HPv/DAuhBtumq6o2vlHNXDJS/zUslEizrTv6Uza1Z3MhBCa3rhhJ12m1uBsb9gqByV6u1PITLb8U
X8+W+Y6V78alOD6mgljqLLEq2KP6NnjmT5SqJ6aNh2yj8p3yZmCTzlvhUftXKVa9U4XAqwc500zs
CRTnhBMO0IwNZSt6tpQFeqmz5kSyZSO0KqkxuKtUU2Em9A1gSQUnkjQ6618/oOdYcKtAFpnMIS3j
n008PiUZgIckexRuRoUlEXvZxwF0QUIZiNpzRWVuMePV4pUQb4nlZBnab5hC1gwNhwOp+4HDHrIi
dL3nMOaW6gHZpfAdsTE3v8qUUruE0Xjj9jSDubHzx9LFBv4J+ooDzzVN7UhUlzsJl0vmtibapln1
LlBr0xbXlzWpvk7wxEsoGmN5OAvK0bT50IVvyknjAvM/2TuT5diRbLt+EZ45emDK6CMY7LvkBHZJ
Xjp6OFp3YK6v0O9I/6WFqsmzZzKTNNfkpmVWkZdNhOP4PnuvnXs/sXM30J9lp1DZHk1jLuy5uERn
SKLqFCRIJrRktTjlq3UfS2KLTwgyZz087iO2IzHlByHFgEChLC/fNQ6VptXao/s+GLMPUnUSbC8J
t9YCfRCf14QTPnfciy3n52TSyaWSunzxqAWBLC7eqgxrQPU2e6wWujy/a82gtl6OO3kIvyfUMOLK
nn4vAWHzkGSsyYMVRMFLKkkftKNwAoynyaz6bzOcs7E8FvHgHqYpJ3OemnFvcUTeGI9LdKOxNDOe
bqech2pSYOY1LowuOeN5MD1ms7zDmY4nS9On0e2l+9yOCIb2uAUwfmMbSFwOGTT7IRUM3HZrvnLs
R0fddLinKDnYNF5hvTCnzw3ApSVTNGbahWC1T+OoH9z3NkkVldYvhpzTLO8y5hlXEq2evhccVlUu
SHeQnYcXaDM1xVyWE9pGozUIa67rGm2qq40HKgdWNryAm46OGFrTtwlrrxAV2GU2ajyxC9GUJPHX
dc53na09/QISwtXQbCbvFTDhUQ/sYZAIl6ceZ1Msv8CwwXji9+r/sSg+HXnelg1pGLGNvG0BN7Rh
4+1i7A/YBEofChEfLSOKziAtF+WxsrhSZ2fjf1b1sG+a8ZT43xPNIIA8GZFe7fyREQeNgq4QOMwN
RcuDwlV5XLtn8uCQ6z1Gtw1g6rJe9raL1QJKQqlxReHqZhzj1f8BeCb3cBoPd6xTOvVSqfcIi9Ak
+hM1IfSXnJvEw6z9SEvGTWxxOSCm3gAj8sk2ZRO2gWRTrVBovh14R1l4i0qvsGhXLjdN8anFjK/s
HUb6jVtAYlWElZKXQACAbz4okNrYrEJ6+GoDeDYqMDY1NdIVPzUkATpzLo76ZWFssQrKZrR8TcSE
ysCAi3R+44bcyCh5ZLBdjYZU/ipCV3OGRs0Dt3zGXzTjeBhuRXbBsOInqDeatuB5nw7JwXgHja8j
9D8n+0kBHjA5NcjzPuAZ3ix0ctAzmUyYDU6xlexY2W7iSB1gtmwsdiHE32/SH0xwm2q4Jd2CvN9t
cOIV2U+aN1iy6LlX5AY+K0Xmo7lP2rvVLmxhZ+Xu0bZ/muo5q/GqVhisRblzRxBsFrIY6zg/a/eG
H40z3ib45KAy0K8VY9gDcKH40Ri0Kur1yFoRl+JWAX88An9t41oD0zRG7wsWRN++U31+aVx1Aybv
tlb4xdQHWkRLfdOQnFedGsuRsi9y+uskD+ohwaU/sdrQztXAsK8xDM+Ggt1T7180xPIBR4Zaniwq
3IMUFbm7hMmLgx4Qct6zDDiY8qXKp3OBISNVzxQJet33AhPROA9tin5z7om0kSor9HWO/yYTTjoY
PBX8EqI5EfsUV8MVW8TehxIzH4P8MNdyW/2NkZRx/J9K3sQdWrDlD/sg/g1KTpcFS5vxkdX+ihQb
gN4NC98Fho22Pufcv23vVRh6G2dIjf0ZUT1NoAa91tykfEwHhQMK6pe6NDiELMmPjUeMisg+eVCo
Oaj/m4qj2z4zH6Pb004S4dC3Tma9gIlHq92FFtkp+95lQd0DqSCG2H3YMgDA9C3ZXY4DlQbNm9EX
WAsRc2jWo5cBcyZTkbPwFiD+AvXHZJwde5AfmK/OMT42KREuH6a5Bvb20RW/PGhvHJ9uUk5LN2tY
RvNqyPubqmWRZ29UdXKLlyX42wNpKT994r3tT5MV2ybezMN3gIJIw6SriA35XH6PISBw+h7reY85
pKeE/SFqnsJZwOzp2UF37fQ9a8U6wrGDkz0DCwujzN5CcLxpw5rVOnvvPbzC9GD1ubWl2QL43wBy
ah21cdW6wvsnWFgG+TNrg3L0k+fYv9esxEMoBW9WhhircVY6raTrt51/KCGO4Cyt8ppsP7oRU3rW
NNg/R4Exh4xEE+EXDCHamAjEcu6/jsOnU+fhri6daqsNRqTIemyDWj555XecTBD+KCDigToAOAyc
kD3h9Fup+T0AroZxev0NPlKJxo8zeO5B6hwokaajCkIbNvovdi8N/CCKhjAvYyNQOKxGDnwrFZQa
O1ruYQCMmozUvbTb+3l8FbztPb4QNwR1njzaGW8GwjIxfw/mVGx6DvmDKDtl4ssU4ljXT3VxO8Yz
4V7sxNEvlVuheOBm/jIXrH3q5dw5v8mAg43SpEX/DuGx00i6t+CJgMk9sovZ7L0sZHX7VmiCzcGx
dsfdCJI7QyvUwbQN2T0E3lPPjCh9DjfaXe3iCrIknry7OP60XBwc079s5OvD0S01rkFvV6T6tgMl
SW/4uTCEjfwy1A+gE2taJipoP+KfsnPuqNOD39/hkFgSxGm/VQShG455ODlRD50MVb20IvsH5fPg
+WNxO02bPEmXhzbrT6nFyFOFOc/HoEqRq33/Qqs91NNufh+sbV+2mqpCgG/Rwi9H9kjPhYVaszod
EnGb1cVdNq1YuhUg2qw7uKUInkuoLiJskXgtMBKOUuaEMrNRA4gY3D0+aRX0TA2J4qG08tsEU7ua
OZx5L9g3TkQzRuvOm1L3hkuefKNdurk6Y5fupgKNbVzK28iFaEUDz/CUeHfYlZ8ySmgOtoTMAa6J
u25FgriBEsbSK7jvUEV4l9INl2UBKdIzaw3alTSwqDVk3ptZXculJhWfo4O3xRcrQ2cdiBF6dXmK
w37hNwXXynqBWIh0ed/Jqtn47OB3uQUa3lSf9jxJLAVfsy8MZjvaeukbP/RFS3ihKP9i2FnTV4Rw
edtin+UL4qexbSP7rcl8zWvogW8OAF4cGZa22b5LeL53HVGpYCSumVnNucLkDsJS8bhzZ5+J0T4k
KQptTwsR3vQjEFigv21Ku1AX1puF8jLa3SSWlgnBtMM8OJA0tQa13k6YFKUw/R7/RL8Li5S8TVo+
Vz5sgIxYTUPMd2kJojQVj/7Obv6pBwB2ZXaO1yYoOiWQtrmNbOvEvE4u9wdi6oqOC+9DrF1S3Voq
RbmUZduvbK1vPQEuIMZlFbfVh1sP472p/gbRcLXQnIY5atEJ+c51gQ4zYIDIRl0dF246ZBhbuSU/
+IW5IOOZXtzZGvdrsvZimTWwuzZl5a78HKR8TR1ApQFUkBqcXlgXBPja4pV9MMKeO+CCCw0yfkG1
UNZ9YciTJ4XrC90o3cySWvMFkNfGNQvc25Ylb1fTjadzTW7LUfgNFsYWkvn3FvFwcJznOah6hBK6
whA67jXlYXJtEWuINVppb22ctWGsJSpBKpPWsWTtHxNz5xwFlWQefrh57SiLKStzXBByvFFv59x/
79Y+M91DR4hSOs7ate3MX3vPAg7gNLYudHaWu8am+tFO9rKQw95HQcKsQ39avTap8Q0Xe79bpZa1
Z40WnJjX0fRuHIe2vbWNjZ8ErVDOBVfdfbP2tdkdzW156LwXa5dbndHq5qox3FRrXszvFpSe3P1S
FS1wM9HMjaYYLosM/fXz/AxWwWW67b/F2iIXeRNgo4mOvAGX7ahbZ339coC66DR5SURkdEiEY6JW
AQp7CmfTsUE3xYTl0pkeu4l/tobE70TDmpmouUsba96G1nu6MpVUwUCbwYHjCJj3xdqVl5gwv0Td
jj4pnNoCQnbh8bcWDIMU7aUU7kUU75VkgQI//TN2+RPd3LSkJ8GEAfGlK9gxNtSYEocaqPJr106/
lHK/DHPVuV6AWMjOfisqoluzxjARxOLa9+Efns3cb6J+N7sx95ICO0jeudxxuCiFtWTukZzIvfPN
rohdSoyyb/fOG4Lox8A4o9eOwsanrZBbGx0V0rDHKdIXd2ygALQxq1YLbJ2Z8oOncbruqBEE3m2x
L2jDiNotPOoJfJQ7ObeXxr7La7ayQ0Gye0JSrTqCl5ObSo6OYvioLI/ESNY9G+ZFKUXz0FIkpdh2
vrHD3fmJre59rk1sIMuHYmn/4QnHtjDmdsrB78U0P1Kgzh2CHNRNsfZCZtll7Iia8ELJSXCNR6wg
f+g+ERvPKww2AnqooLmyuYYkFlI9Oa0dlIoyykg/zms3ZWTTUkmlIWYmxPUkL5x7MzZfQ1/IY6cI
j60tl7GvWHitCmq6BOldlHzxOOHlEDYEHewc6PdAENLUFG/nLIk8aHAjpZoo7gSG8X2PwnQPgvce
9y8aOKni7NdOzoVyznxt6QwgtmLQormTGqwV+EaXZ8aLVo9UqVQR1ta62s2lxe+GClDu6AAHk6NP
NSizmXuOfNpCp0UGB1e2ZOEdtiWwAJNlaWEvMLeZ7tUaihc618zZTkCxMpw+SYejmfXCtuMWx2al
/nQHc5qLfNoKNwcwPKorcX9wdkgM1RkS8aaS3R3uml92Pv057uJT37RvmucYzwJKALEStY73yqXt
kCbLo8dDqO6INE5hDqrMwVq7hDwEMostSllnX6WHJ6mqzO9AxUifwtIap1Fg9WIDE/npL3DzrUdV
0mLCN4FdZzN0dJtNznzG7MYBrL7zkVubTUMI5NizXHJDQcdF2EwWeW0d5BQ779OIx3AyTvbvfy1t
RrqQPPtMmPeu1Na053gkR1VG9rZssi9UDkLZsm7vFTcROFPWw0ztRs0jaGtiej/XF1+5JG/g8Dn8
i4KO5S72MeVMZyuUFQmt/qBG3gTMfcOgfqaUN4sz39aseZ6VlgFOyijZlPE1yjEPTCEWNIiNOLhS
7zDb3gPozeegu9QquCtThy1pNQU4gIfnZXFfhnRU+2x5UEN00d53Qdsvw1b1myv2XUsTXs1ifU5Z
mLG2pwxoESrZaf/JW9DpjiHGisMixWdD/8AWEejLF0S+Ft9y7rqCqDTgwSwo5Nk4+mkWsGdMQ7zR
KR8zN873ZdfzAWGEeiPeNUmYsQ+9Q9ZS1cT1Meld/BZOu2eVrPcw/F3S3+6ztgcu6HFKEhJFoei/
VwdUS3zGBPEbUIAtxT3Afeq/Xf69yPKjiuFCJrW/z7ukJ8wAAp7extdsblkTem2518aFohrQNzeG
w9fcjfsliq59w4MqczB5+vfE0OUBSu/IuE+U0ULbCUKGjqUyxxwOOmKMwSBCFyDMGfbhbnBILOtQ
Jj63zsbbD1a3Y5OgJC406y4ogmtlQMUk3ehthw6FEy2RN8nYpmzA6vZmJvMMR4L8bqHzDex1+LjR
EUxZtSvG8dayiw8vexc2Q4ar4+UQmKesWwl0YCkCDvQ2OqnAfa997ycMSXjTJ/fi8WJc/olYh2/h
/uFkYu9axONDXv/iCCBnWKfuXdoOL0u3enTbrrpNw5GgMy87Jf+aoffPngO1eyqBdUvfpeMYOpBY
+o9MRp8hu3s4RYN+HoYzLS7XYHB3doHYCmsd3SAQ1S7MzR/amU7srxoSkM2Jjk1M9dhy6opnwuK3
D7yOHiKezfsS7sfCSFylbP56vydzu/Ii5MKa1zhmInUVHlGdpvMoixh/potFOawg9UW7tHISdEUa
phvEEnzX+6BrcNLE4xuUE3jBLgdvkrRfGeUZhBLEIRg/ki4hMckFOoH4udFEbecPM8hy60UKvS6C
l5kRa6JnbtlOqmVYLIuztf7BTeExaY50Tv3Dr4pTvgzY3nfp2SmJPcPC2/uaTbbNYho2DX943XTf
ZzPq8xpRJCbcKyvdx1P60Pv5p2UiZo00hKYEDGJrrcjUbsBA1Wrz6U4gOqrhJZs97o8B3p7ZGb6a
2YahCPwWIRLFQOHGKwXtlzE3MfA2rG/H4Z6U24eM2VDPwWsTyj9Jmo+UJeCbRahfr0M8vFcfnUha
b4Mr5mA5755A+kY+/YsfBYEPGEEHneeGVT37UTFTMkLwBD751SlsNLLU+aS+7W2e9a2yRzZUyJFV
q57CBUlv1cNnAYolxkHfF+QA+Mo+y3j8UH3zYKdYsdnsd72doBdxH1uS9seyVXTwJMNnNALYiPhW
ROw88df+06RDuUmZZ29Gj1TIEHKCZxFXFrqt/7BJx2ZFkDblFNsNQ79CkZDjxUAhlL8vsvElKcW1
bd+xHxACWDlAsGeecGa94z2NLmMosMVzM9iOtjKXMXW3Vo7vIxx4+AZltN5FMReA3MipQeg1vwgv
x5XUzx9+OD0vDReYOADKOL4XaY0lYMmtQwoDSDvaHICycnRJOpTw720I/Sf3uGdiL0LOdppjsCTp
vnfx9IuYaOGU0N4h2/HkdDlKl0dSoU/WmsDJY/yXL04zHii4NodgNeCG2OoqCAFqteYWPA8nvLr/
HyD4f1/MBNPr/7gTpGSrbv7nfy//x3/73y4G//Up/r0YtMP/oIDJBffHUo70Kh1M/94L2t5/0EgS
iZjNsQMT8D8xBG0+JIpodIoC1nVc3f8zRJAP8Dz+K/8M1rKn/weIoO2L/7oXZFUZuawEXS+2mdf/
K0Swwveb2ymCZeKW2U1UAkjFEbUcvECuxDDr3ctcJpEIjyHT496LUuumywlmNi59jjrIH2h1MyUL
8BnH9X4wtTmoqTqqvr1YA/ALaxF0tQZDuuWT8VXgPqQUYbDTY2OV7z24HABm0KkWqkXyjE/suwuX
YxDufj1yi2YHoSoPewmmBLZYldwhHalSVedJhAcHUOA2GLmF+TMs6wBWRDcCa2a0QCXSHkL3TEqg
deHfL+JbdfiohZWe+HqYz2vq3Yc2AcfbIPmifqdqSR9Eif92YUSVqIDYDzL0a1IUle6iXV3gJbak
Ps0ZyKXF/M41yU4z9hEXDSdlkrQeytynC9JM8ILydx1nLscRhmbhEaVvJeAkoi5tP29156Uk15kr
JAw8jtCMxhIUGUJCW/r4IHKRjuecJVnD//aUamQ5sCTFG5XKotbsFOhHWvCI7jtl9jVPLHqW+xvp
OVc2u/l2FVstF11bFFF4A7dYn7Mnuw7qc+LLWzrw0s3EH7CetE/1LKgNsCwfcFS5V+JWuKHMpCqq
qxsqcwj95ej2KZNFF2BVEtusXO+iWThgfpkT9LzqH2hchP2MT9KgYYc25Cwi0uo1GUl5aHfkCh0N
eJg8fQga/M8q7ckuWewbusa88t2dvbS9jUdNqWXGJigLUHZq1V6N29m3pmHd5Q+Sy6MFkzrBQSs6
vCkLZVmQPo6Dawl0WfI8o3rk4RBe3b4Ey2f8D3pIM8YYDd6R4PcY1HdNEnY7mhCCTZZ0Dy7ZZHhq
YCY7RVOe7V3zLEEy9llWTxHtT14Q+EQW3+Zwiq8Ue3x1iCi4gcuPLuVD8fjqFw+DzM4HumJZUuwV
uYv9rMlAzUTRENFC3PIR/uoI2KNdUMhHWVRHbu9nFiT90wmVvO785xiM/aXKYSIJiyYPF00xoeMK
Pz6A/yyLboyGV033bDCRgaKCi2Yn457iGnGldwleCO3fOxN2btfdGI2H0EuE2sD+unc60hgTaxmp
p8+BdeWmtOpnz0Tp0V38r74EntXMdKc8yWlO8d+Y5NA0005qYFVR2myXwD+1zA47alGx0WCDPWvw
1KX105XeZZb3rVpe0hKKSLKyYYJOnJ2emGCBZdXv/Rh7kXNglA+2tLTYrP3SR4CAJHSN+yevstvF
iT1gBaStwwSpHYw7pD8XW5fvTdkmq1zBO699jUZYQ2CwWLTHzdnFvHwkl4O7P4cgOkz0w3SV0nux
3NdEq2nzQViUuwDKg93X1ziExSMdm//sYBHoS5K/rdA7/J/HXBh9m6S8okcgezJnFK6XmG2exQHW
YiQrw/pd+uu5MTpX+oRALQM9kvW0cjzZWSeGedbyscTPaNhdg4mh7KvlzNB8Ejp9mDXswaw3eFKp
7WVZu+AaIKZv1V26DwXvR5yZgFu02cYtI5spaEIDt77HU3hPf/2j5ST021iMbjWCB293NghOLFc3
NAkUSulZDs0++olI9+OqcCpeqft4nh9iR35hfyx49zAOzgUR4wQQXs0Qni/jqxFNc0VqovWdn/o8
cIOnLvvbNpTItVALNoJZjJU6hkPuaD1lCbaM30y5ePumZDsz0jbpkwxYLkMsEvb0KAamdstt1rJk
W+qGWSkcebPuBp+W7DrJvY2u3Bfdlg8D1xAo3D3MRYyGPCfaYfk2Qf7Uk/a/ET5XMHOxaIJJGiay
xoAr9Mx8m3YwXsrlXFbQwIQkeEPZAdNowGqjCEiyt7p67cf5kzICWFdZE+ASPXhD/IFZPKBENUVm
RveI2jqgBIHvT68kcxFAUDWPSNbOSSd2dUYORtGSkGQbuzuWRXBJ2bjzR3hte212g/aac0ZLYN+q
6Ek5azkF7KAKNAxv2iZB2+alfBzxlzXLsXVF8hT2PqhG6tdiepZvrOcg1WzePQyD5brMT1ROHs4/
qaj/pNUZU3HYpkzt4zlx8LQVTvMn4B2O8PnZu/mwgYvRXf5SFH4OaQo4tBFtqc1APGiNo7hF4W/H
KqrP6qIs+scmhbBKuPwSz+i+fshorepT7cPoy/uVwcpTj55nxFFwAMSdEO6uS9V866WdX5bSeRqJ
8eO/CU/Dgt7cC80PMy3Og7T0bUVUndry125w0UaISToh+2fLI4IUKiDvWH3YXNzgSkx3YQZUzO3k
L2yep0bIu5FM0dbpPNBUHPhx9TP4ssE6jDTtsMHYTl5wLQuXEduKAqRbGp0QccDgYS+o+D/cpJLw
XmIhFFhedV2yFXwM+KuPb+kgZmO7pifpUdsLMB0l2nRpyCJaRVpt+a0sOz2kmEnZUcCN8D7ooc0O
9ME7ZxUsim2j8rbrUECpdX4KZ8YWTjF2xsmMqcH3CnQk1tGBb79mdKQ7GXkklxzE2c8SFKWCfrkJ
8kM43OLBx3HRzVztsTyyxnLF5V9/kHGRpPNqEKqLuFcxSd+JaHhU4TJZeHndiYJLT4k/hBK/8EuG
7Kgci31bApFpnop3P66BRwR/i+HNcHshX5ehVcOo61lb2xMs+bRqvyTl5KSvREDS2h8p1ZY2bXb7
KeO5HzcUI6JisR+1yvU4RQpqJ31XdxANqub1qZuwvYsV9+WW7Z1uVwWo+IZ9VQAbcdmU91huK/t2
mt1r58ESQZleIsBAS1BwCCD1zGjIHESsKyBaZhOF4438Gbr8S3koDoyoL1VyxZvAFwewtM+YzIap
rrd9yxxp1YfQc6qT8v+pRoZM9VNlFEFNcvynyPW99OqSYktMNeij+H6XncA4j7i0yQ2zQrbY9Tal
sUiqWcGvry8xUV86xXYifsUTw3lOp1/+G4USUJt5d9bGP2TQDDcSNhNsMOw36QXM14ZAO43Os1yR
TpQHIjd4a5dgt7YKFhgnWE1RMzUbCGoxfX8ZEcmDYzFeZBQTgqm5tAuknBkgTWfuMfB2vLfpMmzW
paS19huKtelwofIwpvqQeardjmsbYqljUlN0/oB4/g0KChMpThxk+83fSJkiSd5H2VM11nTObb/2
LU4pwB0PWpzwiXPlDZMy75drHphTkrpHO3tzC/eQq/A9wV696pHecVobHr2ovUYYd1uWD9HaAVnA
jlRrK2TTYLAPluk1ALQQ5RQphPVtszZJRs3JX5sls7VjssK1BwNp8FhC9Uwb8zqNZ4PYeQ1WO7E2
VVpUVgbII6SvirOySJpw63VB8HoCtm4v2qtPOUHnjVRnDjiHoaPDlFQhJsGp4zOS0157M0m+xFsX
pYdCzaTq7uaGmqEwQj1cjU56jm4tZ7iP1jZOlo/3mXS+pgztsdL1ZYkSYoQBHZ6Dos2zn7qfFlzX
aC27RIQAE0PaunhODJvE+y6nV9E4JEVcsq+h5/X7qUmmzTJTnBpK7M6j2Re5QvjDoIUJcfzr+fSO
lhENpKgZEL87WkkXLI0iJdJdtGASa2zYqEHzs7PAXrDZOsRNNByanjyWoCJkARZ00wQ8IUUJLKsl
M1DOEJeGlSKi1k4jSl7jzqdFde1TxSQ+H43F6eK31wCWm8wTulcHRhjKWGVHKyvVnuqRfM5TtXxQ
86EO7drgyuJ8fC7p4oJt4zzqomN15LP7Sr3vZW2A7amCDTI6Yd21HTYT1krbIbrc0MQA8v7dI/vb
ZCsaSdAum649s2EBaXj+o0mq3chbrPEHbHYbgjVimw8LJlHK/XTbku8Z8jdtl89KjXuKc+8Nsy4y
JLFzp99UI+n0MT8MdfiWTLa999cHhyz5PaR/NDMBJiJxK1rnNK+NurFTXoNyenBcnoJ4OlTdvksk
P25aI404ObiMsIKIJ/KHksLeZm3u7QUdviTx8V7nj5yJb72Fdwy9zFlbf8M0+CKkyRNemqcgCh9A
QeATX7uCpe1ALGJUC9ceYYbL6cyME2V8znjtGvbW1uEOm98Nj8Cb2WEVtXAjvDEO3tO0dLzLaNNV
W+PuLwOSa0sVxbsyDT6HyXaOeZhlJ7vDb6QL/YaSVxxjvJWHMY7tXahjNKCAdjozkeoeHeVvIvA0
5ZSATm6wkVZ29hhSLmEULw4SWESv2Rfbqn7WHTZZi/pGOxRHO/2RqfkmvAgfKIMe5QFKqWuoTnTr
gImx2z9xz7fBGfC4VOw1hDjkdZ29IMYxIqG6ZUgAWU3LLJ2HzMylhohZsaGzw/iEzOnCfcIRJyqM
s6mTc+edaRSgoeCCWEppWovgW5SvXt0dYcF8CvGkB/Ws6hoSudt5JFrcDeimtY0D+Ec3z+epwaKT
JN5RtMRcx6RpWHl3j16e/hMVMbvfwHA/43wvCXPvquzPXBfBznXpP/Bn8ygyNtgOb1zP4jZiGsxg
IXcujb+5LHyYU5w8KBn8kFq2FcIMPEaChT4FAJph8Vxn5MJhA1D2yNYXm0B5qmIiKFbwpBSW3Sjv
/2ZEb8cV2AmVEQyIgoOYQ3RFVA/Oon/U9K4kdQf+rGi/CauQGPZGJPvkGWsL+EVzLWqAluPIFrPV
HMTl9JhDFTt2689vChtu4iwYbtI4P4sYYqwdvJC3vC1YRAAgGH/bqku2gT1RS1B/FytY0yUFuDE4
E9heeO+OM7g39VynQNOdn5GwF3SKgcKzEYJDKu8Klxm5WfJ7V4lqQzvm3pLBO18kp9mYf3AOVxtw
deR/vOU6sUPl0WVTeDnY02FRbE47ssWAdS+klaRhAaA7iuMk8iZ88WCr1sQ5IgCqbtpiG7Z5ONMk
uxkhs8/MRxuXEZ+YNubnphHOTYgPVFFfv8XBrvCsg/ayxPsUKwQQyR5+7NrwRJPUqVRud7EKDEOg
xZe6vFW8nBDA9LEw422cdI/cjml0CT/shDidO11GGf/O+EKOCUsWBgMGRsd75gJvb+bU/bW94nNZ
xu4gq+Gu7ML3ImxoRyBi3nxJS10piPls47UFwyeTA8juVAieBr4Sl0g61zIfb2epH+rEIToeDc+s
cHwuuPDy+M7B+4Y4V3xs64TURlo1WhmgOAWbJVzTkMpm+OnjT0iTPHGJNt9bbvCte/VnmiMChWre
u3RnYzS+D3OpzxXrET+CM9e90zLMu3AJ/nB5wGu/eP3WjIId5rTjwKGmiCKq0r3TLP4XzaJowRgj
VS83fOfY8AMDTNCbXpZevWKsruj4JBaT2i3XiiUazn08boZFfWL4h4svPZYWmnBTNJiF7Gv1snaH
VHn8ULnpttHoQjpSwbZwwicW9Lh3sbdSoDi/x9CEfSaGcrjXjvsW8PjCbQDa0sINtYwpghvv8LbD
SkFpKh53fK94mJ5mUpLb1GKkEUr8hLf+0oGsKtkh5BQCjyW32O1SejgMnPK9MzggqVzYNaF6rb2J
wC7p4YKpgSt0tw9Lhk3SBtQO9JfFcr4WkoiDJ3vsfgUxt7SaAEJK2oG+WC88YSfhLAhZ/bC6hHdU
c93KeYpsAmYholu4yDluiDKKtd3Pb24sFRw59Z/IZ4MossJlo3s/5S+Lc+5p/XMhW2AsPU+EDoWn
iCmOJfQDWGuKuS9SvuhZrFKId/IYj94rApgh0Xhl5QHrA1JUsnuPFEUZzpS89f34Obb4OoMBGGnZ
sKoejnbpPvdYhB7HsgApaPPR81DBn/LMwZAa2/hYXAIWullxSRIMOclAsR3+2Hsl7QQdSaCAduW3
rUmzV5Hc6ah855nBC1nGNuwTHCFRF1zIErc7Lw4IqI/Ib28Uetvnspm2ca5BT0XVXk7ZJzRFilft
5ilxc2eX5OF11NwUm8x0ewvsy9DQRBKXrsasDORn7sVtX+BNwHl8iCV5r6CyP/MFH6QbOqdq4jAf
lX3iTcixQgaWsPWPSpuEpwAikVghHgOxWpkJZ6cGmOkRfOAk6JhUEoufsA/ZI/E7tVEuBVHRUj6p
ejHUc6BFW2XzMjYJNXQurduLolDGld8VEt+W+DoBZDt5aY0DU92lrBsWsLcU9n6RHI6mU4fIgYko
8mEGGjh1B07YfWzF8d4i9iHwyxwsD8UoMbq49nV17deNcEBh+X1uICP7RPhR/ZR/zHMq6yR1Uin6
td3Ry2JnwPXgrexZIolj0ko4xQ0rNW/8kzcFfTCPLQDKDWAVtAgXSCjejQvN3MjEbrHV8k8tErgy
TXrTOAkyxWI4wTX09DhxuLjLgXs3fmO7Gqy9qcDAJwtQC/lWYhHFnrRu1MbHioc0+1OFGNpQ6YOr
EdUoLhiiCf6wVHipI/fYkwJiKQY5WdR7RO5LaiM5JGFPkiKoH4bC+hGVog95DM1GRupxsZrbQduf
44Tg3yTZfJPH9sO//i3ixrytyzRD7XNx08wgnfpMl0fJkZkQw72JQvZtPXXoFJtKjvSAH3Si907A
XZKlAQhZkf8OPVKhTPVTj7TeZulv5q9lKMBItmjNBFW52zBPnWkUq49BjMs6x++wcRQTXZp5414E
xJVE/TBmeMilICQw5/l+gXiK4FE158mOTnJ9XGWC39zIJsWuPb1vpuHOzqYzQZTTZBXmIZvNbzu4
ACuRa0OHfXbRg+dKEgBIKjSXuUBq8Qey666aGTnBiPoZD6b15UEkUtEcsVZZNPDv3HL4hBli9hYA
7s4zNpHH6TejJ3dKvGrnWruBWjreppqNJ8RJ5YRcjbyVw1DisM1xUMcJ8uhQ3zlRtmKQgIxxLE7D
XyHkW8Ua5bZf6s/yf7F3XsuRO3eWfiL8Ay5hbssbFr0r3iDIZhPeIxPmUeZ99r32yx6NQqvdjZHu
50ahCIns7iog82fO+U6Tz9RNw0OAcODsddVNFLT4G4iXTvOuvAi3f2vNml1MkhDSYaz+ZzP5L24m
TdtzLRyC/41b8Y6MsP97J/lfP/y3nWTwF8tFLhHLY/PoCIut4N+Wkt5fQRi4tknofcD/qPeBVd39
yS+z/rJNywoDHYkWmJgS/76VdMO/Qt817VC4lmkJbJD/zlaSH/0ns6LtuLbLttRmMRmy7MQx+Y9m
RWXFbNIjmP6dSQKhOZPDkBugMdGPBDp0CKnQ0R0ghKrR4NCnwg6BPYGCU6zROgcy8XS3eLWgzbYe
jBzWWY47w3Ld124g8XsRCFyS4suIwHp49b7zsfX5JGMSwwNfszN9QpKwi7cJGQSxqs/D7JAXrn6x
XtCgqkmuiT7epSBkGYPvezKtIHagFOw/Y7zAuxajY8EmrvSxIsRYEquIm6hvv/ru1nUGa8sQPUI+
vvKmed5ZC4c6CJCLDzg0ih+8RdpIJ2W66UbxHPjNowf1igVVawJ25XTGbQ927jczNLz71NhrS0Qh
aG9OqCHFkyUm4gO87MMyRrUZRPijiKxKJVzP2UY9PJEw1geZzk8BL+I496Rd5lsAV6TFEWVjEv5U
mUMFzcPZpWA49ig27xHZyFMfD9wmSGYY2BwyWZnrwUe/PTdIz+seopjwTnTNLmQ2dNE2tQoAGIWk
wzeB/bieIhioRscW6Wn4cJhGhGyIzcGxmEeqxy+XMF+r6tBWjSRLT+wzTs1idhhVzWsmTSauRvzG
V3ALW8M7TlCQwqEE7BIuELlpSBKLFpaNMJZLN9lhkM/WucI2l9RfpU+hK03qK9LsblRiQfodG63I
YIRWer+ou3/HfYmvbWviJ4FazxVBtxKgKFyHWejeKKsGbGNGYESQzIyz8cw4YMI3iztiVkFITRvQ
gM+7MS+33P7THhkr/wD7pbGBSOVVCB45J1g1ai+2HWxKjBsUrcG6EElF1qxgPl46ZxImQjoGpoOR
E/3K6+REqhh8IwyJdeU6W8UYY9Wa8KmdFgJGKRd6akSd3BaO6h9lDUyJDuu5gjekSx4+YBHtIF89
EGJAdVnkB/Ql5c0k4tcWjx6IvLMYu3YfTUN/CqTnbeyhvxWLTaR3H/pbarDjRLDE3muLfK8G6ray
Ci5//mMxzz38jW0OfHOtJnZ1BRfGqm6ix8BAbg+pL91aynkPdLSImb2W3WdUnGznoRw8+DcxbryR
4mdJzPRQ+cs21S68zgvrnSBiTFDOF87nFFT9Lc4csPJjR14I8SfcwtW+BqFTusAaQLLSp4qXYupZ
dncmJr2GLDoj3aCcxjFTafsi7P6CzIeknW8ElYgtAi6sScEDBIkDCuuCnZWxgHJhSDXVvR3iMZWl
9zGb87l3I6jb7ftM7j3CwBoM4EAzgtpoNQd06AE0KOEGAVBkxJ3o3iEQWAC63YXBu11gslvYs+yG
+VfQkxwMEaAavXtX+lgUC8butSItzJzrZ3SZdB7uT0dUvNVfGGoEqOebJ0vZX0YWCpxP2ouRgSei
08XDSH92Sn372lk9hWRZnpn7M6pR1purt8B23T6nUDt3ZUtYnPL65s4xWP8jMzBZVCJjrk8+Pd2w
wBtJF1YciCd2Vaz53CLcsul6MCUL/dx/V6Gw7xahyj2T9zvAVSZQZNRHQVG8I09rWc9ExIeX7B6W
1F37PLo79Npm221csDGrpjny7aU3Cbam2x7jdyj8YZX5EPxseM201Tga6b5Qgj1nxtmI7OBK5ovp
8r5wiP5W9nByIxTLWb2wzp+yl4C1jKEYwfBipGg4BsIjAZSQ9A39sgY13Wp8VY5yHGsI89Dao8tg
x7JtUuM2dSB1NJKJUNfZxrkiE2zbqLw6DYRkrYpgAS86Z1Do+kmHX5QksEwWl8FhKSx54p/4vhhS
Dxc5J9VurpGrygg5Mq2kZQ4P/QRDxkEIG40n/KS9yRSFZaeF37Pf1D1rv0JwqMfemG3R2t0n/HUw
eyVPFq6hzeiLY2AFm0LDbWVKmRdNyx6yy61o5v6sBJFk1O0HqF5rq2pfqkmQcxSiJwuin8hzf4vu
mVCZG4FipAo9ZCAfXjFrMhAMqTDMyxsxM8wzYJc2CXJHn1i3SIxq7bTNfYi2Yt1IV2xc3pfUlMHZ
LtmVxybPGjXK+NBHJ9vt3Ztw2DUdatDAIvfKdQh1L/z6XOunc4rL965ZcMVkxWlu2+SYoS+cmNST
oWYR6GLzWJglACn9HM02eQpWdHHwNFPSjvCI+0iufGBRaFW3qBF3gRKfObzgrRmQiDT2ybPIzb1j
YDAdRyQ8ZMrj8Cojkg2sx06Ml1blgmaVmz6Fdk0aVfvYcLrgvwif4F0RJ5mnNx362AC3qs2qwmTT
sxNZ9InE8h7qUbljgKcplJIuKxnExopifs/IUY9qi0n7AnanwHaMow4iPQHirP3Z0bOrF+zsZ728
j/Qav9UL/Z7NfqBX/HHNsp97/gBmKeZQRQiQaUmAJ209LTTu/Ege4eQyaK24OieUBJGWFIQTrWKj
ZQZGieCAvdd9pCUInOj2BcLiSqiCqQ8yhUYLFrKQPPaZAKEcZfdOYlIy4nq8kWN2wPowbvt6vFPo
H0nKRgzBx8Tq0ywuXAnPIPrirTUzVO5ug/rOmBBn91pYYaRciqYWW9hadpGhv4i0EKNfUH4qp37J
tEjD03INhGjp2tYSDvxExAqxmFpRPxIqidLDRvGR8GaR0pM8eFoMks0g6I3Y2g8jwM6+QPwkbQzz
SWaeJJzHMKoFDu3pObVve9QmGaqTydpmWoTSaDkKh367NVGosF3YJFqy0qBdYeEW7ceBMayHfgp1
C8rPBxu1i6NlLzn6l14LYThEWPioY1QnMHYT8260qA3QMIQYhSlmyHoGjHQXsLTZJKov+JvYHEyU
WULLcHiteQZNtqC6vHCVg9Gg2iJEhkEkcTYCoz0Ef4Q9KHyYgFgbgBvAxbPvQYuAJoY3bLLreBeh
EGr+aIUWVENtrSQNVEImGxto/G/48rXIyHGQG7UJwiN4Qu+tliIlaJKwFCFOCl5dBowPCx4G8osY
cavYQejr2xeXonk1srhAocBPoHtKtACq0lKoAU2Uq8VRjPVuugFEI33ru6+C4FQ2JQMaWT3A49n0
WmQVjgelarEKajKibObhhhZkeVqaFfZoc4aUjL9sIpAmmccDASFM/a0GJlZfM4DtT8Xkjy/weG5R
PwTwrpV/mvpp3NuieySxDJnYzLR3EM/QjuUNecIEAAamvZ4WC4d+kF35LOkFfGtAhBYZEKg5yJmZ
7nwYjg40UlcL1khnvBjyp9FCNmNmHRChbZu1yK3Tcje22ggStQTOQAs30eifUvY65XgK9Fi6k4Ci
MgZSUtQZNZ55wYEBISJvSvR5GS9bG9+Tx55STLXPXm05GNySvTsxopKzf1uU8X1ZcKS7ZApsBNKv
TUuip4zZloLkO3btR5N9mO0g1o1A7bOEwbph8jjX4suNuMH7ivC4MdHhzCLfOq71MYn8sa/Y5JSV
fOk8wmuWCq5VQ14W5lXOCJZMeYH/JQw/A9wi2WJjRMh/jcPwimeMTWX2MbNjYZmJ7y9CeRBPhFDM
VcXowezPNgKc02zzwFsKN3AlnwvZrLN6wBEEKWU391on5GKAW+r5iDPlAi8GdrCswdlWC26kKnyx
JptX3ILjGZFsvLMxXJXoStdZjMZGOy591YILJ8Gnr/E96CWT8shd0reynUm1L0KfGU2fAekTnXbG
6v9HQJxDHj9aymTECIYA5chri+alCSHwYolkupW7HOgDwZKD9dN0KZCFIvoo0+RmQbfBRiT8BRkZ
qgEGR1NeJwnpwwanjrYJdU/ufXFSPuEmJYahpX1TG2ETlAcmEAPfQ2icemcotkUE+6AqaDK9uqk5
UixSdovYP/ZKHcsoEueYfUXFg3ZCeaNtwQPIGjggS0lYvdVxPyB090SP/sYq7jCpXUuTA0DNg8Eo
htXhGLD0MLjd7X06NtzJbR5gxgTkklXZPjSzjxyrM8qipj8NQn37TcwBS36AOeKfSC1Uhoqwrqkk
8rWsIL20zRPMYpN/UpHhPFq1af3jF1EI9DJa9v6Yv7YQMMayY2BZxdDWs2yb8lLgaIqwx4aSOfJ9
XsM3Bge0Kb0amaHReiuvIUTB5os3QuswWsEnaO/M4wuzTb6S3MtJzMh1G2V3nylkanZx90VCgT93
7h3ykTfVQRJoW854loQw2XrwaEBMt7gDkBPBCtilDcQbwIAsrUarZpKer1PYadwngpE3yMSVEvWz
gexgnVDUr+wY5ZUR6ASexPouivqlZUNc2UZ2ljYpRh2zynVW9p+Gms4eVvqV607XospBbrv5u+e2
3dHt408zJcTBYCMoe3jUxO51Q6MOtjBvo9k/QG9+tuz+Jg5GQnHn+CJZ+8Ezr76bLqZS9IOrU4af
dS44dZo7M8ieZYIEKjfairRGOmfyjXqnurNHgsHwJtb7TDBe5P3n1aCWwZpG0Ec+7pTXASoPcpBM
Tbb/nynavzhFsy0hwn+J+ZV/ds3nr/8X9uvPL/g79kswqXKYmSHlt9jW/dckzbb+slzPtwPxnwOx
v4/RzL8C22Ur7AaY9ADcWP84RmMqx29hIhb851ju3xH3U3X+0xyNP4Lf77s+UCT+m8B78I9zNN9i
n+IFYYjMeaCOI8Gqa4hFMc+d9YTFCYARriqbSXo1+rvI5m4OcJzmaPNIQ7Z0sFJHjQIIgzw/ZLzc
lVwYNatrbzp4UBdVAQrvEk8AhTBW08311tphEkwPviYducpxpS4fvvXpGiSQqp1FA4QiaKcdLhjz
mfkjUhs+m4TVt/yjSvws362BrTICjJxxBX7FFsJxVsL5dQBYza+achTn/U0OX4Y/gQkWMGqI7y1m
hY9pwCTmzLugeWzat4o94UcZPzdo9YLpYpOoVe0Jm3VmJlKIJzgvMZY/MFygN/YE7zOJhsQbWDaH
KhCmsLsYzYOoD5C2WPiB/EFpbnxUxSUEmRMjhk20yt4H2+C/M5+H9EFJ/QiDf0WET/NZc+oAqo7k
YYgAtYj+1HY6BRfblrkOCLmXhPMZ6DVP4L/XLZ5385r75yxnud9xzYbrEf2Pov7B0K2sH78/DBWb
uGb6rQiNdwznUeYC1bwGe25n+Fi0fJKtHKIGLWNQVKEVVrPMlXhQiapwofvwpQn4kwPwQ1fHp7f5
vsRICB6qs6828dY+Wccx2vVo4wS7IaUw8C/KVpjT39Lylzac9UT8+Uh7Q5opJK2lMd61xjFdWsST
vlZ4sJacyFgIj0vElcK2hkThFeHCW+TS6FwQ7bOKi7qCOdhD6U58CcQh95uOnWfmophzQj5dxjVJ
i6og26jD7DyNYcJQNTh2EVDJvri4RABWcjk5tClmdAm8JzT26wK+ohLqEkpjpdVxmLHYpjyGkm22
RXZpS2GQ35BvwY3bZkeM4qsseAaUMTkvjivuVSIfqPRDmp2EHQzjY/Z0d1N3E2TqfuGyTSDqj8BM
Fm32Zc3v5jclmVosqEl1WI5YGXDv7nwfvMiN7+LUeMCMkoL+7KBY7J3gg/FSGaR43alpYGugZ0W6
gvFGsR/OwMgymprtYN9ny7YpXoKch4blZ0ZQt4k6VBJEGY2AhSEqmBVZZFWlFVirBFxa5YTrro2P
RnromuTeAXhgJctWetPGJKfHZIGUk0Xm4IXc9Ps5UhcGJm3wijlm5TbAieWUHJD+LPXr4jEehf1E
CME1iKNbArXWdtrw8PK+sgGcwvJcIDsr7M9u+XHsl7bgN87APUfycWChALUtlYBuUO4F2CfmMGmP
ACpx+t3S0W4uW/rH1AnOfdMeiHl7Hodvp/dWcTUdVPoWBO2G9mrvJ/m+9rs35LyrEmoVWGdoy1tj
ukurTxe1q9k+yx4NIgQAsr8W6mHVjx8ZauTmV7J8+TCzbORQIuLRC78K54H080eFImlGYxLxSDV8
3l79oi2qxDEBxnDPYwqgwUTGGT8JLe+sul1jFdtE2IeiYmuZuYrg+rvZwo0N6qwCeIULfJ+WP4qT
yDf1DhHfSb6tSnvnNOKYN1+976wTRQ62C7jOVeRShKdYveiiz8ZwYNoPmUkT6NyVXrKj0dkuckGH
VZxcjouY6SwGkEvU+3pwgGe4O6YZYxPjjInBo8OnFmGicYi65SsjvEf670sC4bjrEZFMQ/KJwtWj
/dtmqiLtu4jt7eDT1FYWrZOCvbCzFxdZHNzIVe/QfYwRzsoeeLQTkjdeUm0uln/B3VLeusyWx6lp
9lbkkOVbz/cduWFVg4LHVXrQuXy7qMSpjbwJCoLRXeqTQdU9rQL73WzTXyh70XAaALHCyT/ZIn21
CfnaZ7HxK0zQEAg005Nhn4kJeoEB0RFRQ/S61xXigB9+ZYLWno0noAMMm/tQbdkJ43TKdrb2PhVN
YGzc3pm3mjQJp7rdmYH8bfXMEPA0jXRb+cR6iNgFL0xRXkwPbYoxu3TQd/bKY5KJck/P66sBmFhL
ao9joiwXdfoTZ2Z44GhnzC9ztJ4V2yh3ORjA5JFCKSZ6+D+OKHzTAvK5xPfbInhDfFdzEku1QwYy
rdwHu8ArnnSbkD1xUrF299FCia60iHJIf1DSydBtUP2SUzgVtXlsvew3rI6BT7DFK1JjKKK0pPVu
AT6shmHfi7chuk4Wa+RgIMN6LO7dCJkvdo3oEE7d97z1OyPZLkl2v8yTxGQQlkfcYCRfAmDBIvPL
ToeHcXa/Epy4D8x563WHZpNce73p8Cd5ko35e9KguLblYIzm28hMd8NAXqKfxHsXA3RB6rxs/R8O
t3blWV1wDNKF840te5G2/qPsitvQ4rBPteQH+sWdFfmKkHqis4p5n9qLxekNABNgMmihRW5p2l7y
qWpPhT9/ZGr8giQ+bZuF9HhLeetGoRYfUBqNaPz1k9HZiPF5o4fytY/sl8XMLe2zeUy6d0BtvAFh
zyHmwEwyOZMRns2HmZNEjPRkmC/eWsgCrLFJvF+WYa8yFbwYqgpQ1PJ+hN0Ig8w5JYkpz9Tx/W4M
7FeY3glmMT86ROBOZpBpLY4B9hv1qufDQYFZZSdJCq/G9iIre11AFa4GjfR1IFDy2IiLCe030Nhf
0zHzdd+BESTxp9Fo4Lz5g40nVJzwPeTiEIQFJGFXI4VzDRfu/2CGNXBYFp9mGLHvImB9VSWEKGV9
aq8NPmg0XlcvA0wxYETdRDREG8vq2LwBXcvhHNsaeJxq9HHwB4LsxN/TNIBFBhC+MjUqOWv3g0Yn
Sw1R7jRO2TABD/TqbCwcDwYeZhILc1h8ZNjkQO/FpMad1bkMc2E6uINfbxeoDFE6kDwvBQvReNIJ
bmhq6s4c18j7xk0eA4Bmhh7etKM8z9UNL4eiuzUXxL67MrzzmzK6adLkuWrk/GYx14cp5NwC9YZ+
Rf8fMTNZ+TavMnwRWDhNE94FEFI0O3uanfTkJQEJQe1tbPL6DHw2WAw4CVq3/eV0lAKdhmCHwLD/
QLGhYw8ak81gk/0b5OzYBKENsVWfhDN2AKSae3gx54DL/Dho+DbKlI9J47izHjB3DaGb0ibBqFlc
awziO7fkmgVRw2+giW4gfMeqvS4a+Y3uY1P2QMBnTQPXWPABPngQ9j8UmawNNDrcJt62UvVrXcU3
LfOxIAdZYKia5E+SQbqgfDMnPBQw7IlVq2PuSYg68cLUmiTvUq+tYysNVyCM7yeNNlcwfQ6lxp3b
E+BzXyPQCYhhHTZ8RimPfqV/pg7Uo2wR8TQeVWKgYeo2U+Ze49VntKtUfZIVqfDJBaO240nZofBG
TlXkGSm31qE1WXcGuAtw7oNxj/XjixXpftKId1vD3lO3ea/rG19D4Mu2YghSb+t9ASE+0aj4VkPj
Cf9j4qlB8p1w+OY6oK2gMQ/VYFwLqPOM87H34CxZQ76l3Z8oy/h70jz4DLYWFkMSgn0AyT6oa2Yy
Y3dT/IHca9z9oMH3lXsPdyFH3T5rR00JH98z2VGR+VAd4g4uiGboa5h+h2tv5SWdAi/GuIvtUOww
EYIFHq1k3d4llMbEPbSbgjkZ25yQT8Rx91NdPJJf9T1oqD/9wHMysXbzGqvemelk3tr1d+k17a4x
EZwN0afvov/0dVxA7DCGrDtxdXWUAHQppOmOBIZFzEC0KLEzgaBwAY3PSD4GFOTEEhTkE5g6qCDu
IxL7KIUMMgz6QPJSEQYX7lsf4yP7ubOhQw8SHX8Qjt++y+MW6FwE8hGSaaxvasN9BbMp9gYrnC4y
PzKdqaDDFZQ3HDwPzbeUBC+kJDAU+SXXgQxEPDRaBrnLe5tJmI5tmHWAA/pdKq0/oQ7OBWvzuJU6
7gHW3FujAyAWkiBSEiF8zdPQERGRDosY+rdFh0fUOkbC0YESBskSJIuhhddhE/OwcTvMY/1Egypq
btdWR1MADllNFAEHkrOsh3QZoMcw6M3c1NwKB+9HV1GyOvO95SMgBLYLA9DALZt0P4aJxm0iI8Pr
CMsAD0lKR1k+D6UO0kBb3+hojWVwSfNwmVjr2I1YIT4MdRQHrKH7SIdzuKR0jIq4jpbcDq+XZ8PC
jxQORHqYfXBYXHq8vudLBriLgo9+Gc2v/0NU1qqt/PhUC2Pnte5PzI2xy5ldG+2AtbYx8yP3lEnH
JVsdNWLjH3JsPj4WZA9pY736OpiEY5cbQLAjIvRhm+r4EoMck8akYkLVtofy9okiVfY0SX2UXYCq
sJ5a3oigxPXYNJdI0CrOdolBtcpPsaeupYWlGEnRVcV0W1xKH2aRAxNxyJVXXXDNVArHB699iTaM
wCj2ezi9Bkm3iZ6eJkJ1r2YV9Ju4Rl8zzMBsHSJirJKBQMkCDnjWsPd6466ws99+UD+UWiEx9LQ+
HO4AeZNineHT5ZTxiAyFj9Fjcihs6xy4+Z0rmaUHE4p7w0v6jem14Y0IGj0yHx9HgG97lhHZzp/r
7WQ1yx/j++3SEj4kIYv2nSUpr2Dhlcx9e0YjLA0nY2tXsHVlysrWwVZ/RHYDWi82H5oIhScT93Ft
js0W4XJ8cvHUrefR/3ThfcTtMzgIcWYRDtgk+kkzAisCAM6PLnNa9I8ROWITawbHpoaXzsEIC2IJ
URiMFqvUoVf9wazM81Ca8QGOFU5R6dwWjjr5PgEK1qjOzmLyN51zohkgAdktsWAKJll/dBs72hUm
OF6vMTaq7xilqOoToTYrfBzMqlZnwoqWdYUX5lxXNQZ9/oF2Pv22ar5rxLhMJ/nstnnTEZvbIoRq
R3b/CiPSGg3jJsOMWQYNfASVjqs57LJjEJLNVPiIlRcViHO20PwHVxlfKQDE/ZxFw56+grc1Wl7C
LAtWhp+CXEgAXFtj/SkKWjvEuE9x7X0vpfudBNHH3M/GrvdRZnUV0g8vPJRZrTnyUPaExExhRXB7
2tSzSfXBFsebemgwex/QabCIwu2fdGszlzc92SAoaLzv3IWG1hemPJg1/c6QMdgNySShFtybefLU
Z/1j1sUhg3hPgPcVYIsMvFh6V0p+5Gs9eITCOo1/Mwbt55jlR3/6jIbkN1f0MbDRJyemsnZdhQS1
Q6LRWrSLlqRZnxmOr8BTIX5p1I1D3qrvaJ9RKLhaSb/1Dc4GAxcrOFs5Q33FOJDxkILK8Kflji12
eSaPlPg6hfQKMkZ46n5TlH5zhTLKQ9G37gWXxZTjSg4pepYFIHmTYzcLfO8XlTM1h1/BcpPZCTcP
2zSF7pWpS5IyAYOP+Y5MBcCviajIoFWbDX22Ogt7feDNMuz4h6PD26NYvfaZL3DgFeV6cRCANCxM
G4NosCKY3rKsv1edCOhodI1gbhw3AvxjPE0e6T1SfJapwrvDqtmkOmFhGGinOnI9CuezQDmyRuWE
m4jhtyFzG/oGdVFDbV8uZf5oB8137iTkOzsjSR1zCQ43BYnXtAiICR/xN900GMSqqbva4GIz/LAE
q5i9RX60sUzwWBzZR8WGbcOmjfwZprTsd+F+IccVyP2paT0rnjha4B8Whkn9vnjubY7SD7Aj+i8r
2drllG3SoM7RnWPWBHq5t0cE2EXHlgGoz0kQp0MbwgUUegy9+uGtTLPtAsTpbGdzsYsbMHHST5h8
mcs7XfuwTqUDbNwDZeAsrEy69nvMRL0F3j/VMtjYb4sCKCSKEFpVZTHKIBqxg+5q5aQrlAU1h2A8
KV0S92QWncok0zZSLjTh4WIL2E1FTl2zCMViNPSSNDb7K0bBEwlnGxUtSG1CVYH/JSxmpoc0HQ8j
YcFr0lzxcaYuvFO/+WgbqKB0ZUw7c/E7Hr0P3ZA1tZdSUiHUTKySvb3Iby4MbhwqSXC6tSN+zeE1
c7pbW9KDEJGu8bD2Mw3jnyCWfOMo2qTJoIA3fT7Gwc7espLhCFwRzGEzsBSfuWKQoM0JkuRNMpPf
xF5J0o2YSXoxjksXPhoOkJp0b/Kg7kmRgBhJTGejR6CI6AHlF8EL4vF6hfmQ4sACRJCPraA4JmZF
FvF2mtkQJVDa59b/PTHAprWnjrIA5+K9whDxMhU8JpCeonUfeymr1kE8DM43YYw/YkbYr0ov2Fj5
L8p+SsZwgtmHkDJCiIgnmCpZkb/ObA5RZLFdco7dpjZ3ie9E3C3g8wOL9tBh07CuS5TriCxOEL1n
EMWZswMPyNwprozd7DD1cWxzb9a9RYaEf78o2BpWTHZCvcDUkxPHQXkv4nd/7C/E3J55qtqsfTGi
HyrSe8cun8SArh032S7zCrHNRPYiBf1W16S/q7l5t5mwoGeR3nawLAF+jXiDUC27OcF4kKYNQFjD
QXiENbU8+3WbbwjmIUHZbo4tn8Q+HybCNtuPSsbgxJKGPW+w7X2LoHIIuUv82SKEQanvVTg7kpdK
9gfZyfs6KM9GJ79jG/EVrkPAtDafS0Hq/XfQGJ9W4/hY1bMfkSFWVTY21MbNCb8gPeeGKvlSdhII
YugfReyKk7GgliTVHXuZixaq9ajiEeNecGhswzk0bnpaBwSiV3y675PdZjuP/iqR8VMfmsMunx5D
C2DAYssfe0KLBaMW43jFodXwsBU6dgONHoWCdwwA8cH02yx8T/zh0+MUrlIq1QwgqdZoxA6ozKH+
FtrUFH9ZWXTuMh1prNnIn4teC4z+YYCFoIr8OclmSt5iX0bXwR05HUk9N5tjSgq2W3r7JPaOdROe
ceA1qyFuTgYjjQLgMoGW65ZgyJFnK2ZuYKwXmd+HZbeW5AGUCw8avCQGOcESHTqZH1RYXlvI8ekU
n+clv5IxtlbGtKuDa2ezR4eBcQqd5AvWox3+gpVxbtKH9iqa+N6y3mLngzfuNM4x/hRU0RaIazc8
4d289TXGqem+PKIiepZA4xs4bGb9Ur2EarrgB6M51s49/ooGr+NI6F/LpyDb6Ub03RlpaO4WNBI2
B1S09qW5h9b36Flbpwp3TAOY2wjGJmVhPdiu99EpdxugiWJXHDLFElO/qWiGQ21/8zAUr2V0jopm
66Tl08gyxJc/sYPfRoXOTPUDqS20jl6WHdBhvYmGkIZ8upV8Mo4fX2u4rphYVw7S7MSfnuM+P1X5
xmzbe2mrb9t6sRpuhrGFCJNvs5zXE4Wu64HEjG963uDECG5ldTvPbvc/joh/I7+Jxfh/64j4X//x
/8e08dN/s0RgYfB8R2BhsNnlasvB3xwRwV+mi3IsCAXSQuF5/wenzTI9+NM2EB6PASs/1NdSmyVw
RDihcNjyumx7NWTt33FEWOxq/2mVaxM2EFqm7fz541zxT/lNEDVlwAADrI3tFQyJmDkIonYVfhsY
T0G5MhiUsdKrH4rx7M/MQL30DohEA+b3vU6ujNSPrsqQI5uIZatKYpNynUuKQRoNEfsW+DQExMBD
4Xlnm0Cz6ZOvHpqawQ4kejv7vLAMXLipyhK92nRJ6quJCGQNP5MrM27fOT+pZMlhqrP5lYEVicgS
1QuAHJYqQLPZe2TTN3+LmyL17/q6uo5TTyqwfGkBnTPn3+ZpiMK2AmrCdPhQuBVbjni8+h2Re4Z3
mCuf3BvKiiZipJiTe9CFdwq8ODVk/5oEDLfDpyoZv3JWIbvmfckoepqBqaXfeLd2kbxT9TXr2u6s
rXTf1cTnGZFRsAzGvWHFPtlSOMzbWzaRZ38SB2gccptaNKdDSEvG7OIb7KWxmtR7rB2DRjvtEgtX
3eLMlNVhjAjJBoDpE51tmfpUd7B6uxBv53TL2slZxX3M5IctntN494ZYCN8KxVNeWLswtb9GsVyW
zH+CUcZKKr0uaRodubkuPUSHreUgPBdhymmPNtup+4I61bm32vSRjgxvqtMQHMTqNaqYPaewgYuS
RTwKXHbdYf9AjAFafyLpAfI8it7Pd8rEekLeyGexGcepPs9MSOGJVluDrdB2lEmL1kq+lXN1dLuE
b815BKYEuaoP7iDhR2uyPOD5le4RXDVNKozzEUg5kwnLXHejRwoJ4uUgrppnsUiW7P6II733TYqq
6Tfjl7c55chXHKe7pAMw6mJKz2wUXnGh1nJOzphjEGNVfAPeKAsgH/q5D9yHxCnis6xhptZmceLb
QbMdMfYx6Wc8KuDUIsqnTuY7MsV9En/GdQu3aFfkWsS4MHAK7KfczX5Z/o9d2FwxPbibcWF1v9Su
fZuUzomnsfBNDJZ8mGbBerobSZcMfWcjR+duAEBXJuS5jzYXjDS9ay29/MbMy4R8I02V8fHMZ0QF
jEHCqBVHaY6xYVWP7gH2D1uBCZ+2PxlH22fRldcXI6PRSjsUGCRhnWOBcpQI7LteWM2pdFhy+H6c
EV96n1CU9e5SErQ6U72qEraoce1HIhkae9rZH6Adkp1C0LVuEBUioQb7wDxx46dcf2PDChI1eUfV
G2UdiZPx4G6szHomzWH6rGaKKSs7TmC3zJNThMkpWJx43+TT1e2To8t4Gw2w/9PNyCEmuWgIvoMh
s9wnPYq6hiORdsc5x3UlUEQAfohLBK78PCGcoc/Si1ECmfQru3WIMpD3yN8jvFlItytzJJCuzshI
pDKwWmz+iwshZgCxCDN62Sx1NIPZ5Tc5GZN6I4HAUTvtsQ/Ge2tS11qvJEIk5lmqcz65sMNEXlQY
6GwSygTlyoNRUwLG/r5x/jd3Z7LcxnWF4Xfxvpmeh1TZC2IGSJHiIFradEEU2PM89y6pvETyGnmE
RO+V74KSTUoiLRtesLJxlQwQQN/ue8655/zDCNoPWXRsLTmrp11uIEQ7nkgFIuRglqG8QiefhHn6
ju7XLWqdbCxboKOVYS4NYLr0WEM1vssu+rR6p/boNjE5DKCBQ+tQCsB3yI6DlK1ndurNIWq3PDiR
fhJwkOSYcAmaHfeGTjpXOMovOdLPE1dgXRmwT8Q2nuTmBfQORJJyyPtJIORyOLy6INaOtU5dot12
AzI8pwOLBmYQDwNFKYp8mqDGymmxCPLmDtYSlHglPzV1LMe6Cqa550MKqlxMjXMVs0272tC8JQAU
yF8MOki6K0mKFXSLIgODs9eQbzm4jON4jUoEnjR4wvGUWaj3ImOS+c6cRgK0adcESwJiKB5MRoQm
bLH+LNYdzKmhQGBbVlzHXoUVeIDpV4I3Xt9R+9UjWl0lo1K1ZRTUV9kZcyrgRr0EOLTR70yLiUPi
7/GiXLqeReArS8J0IFuYuI931QCHAK9o7LyLdIM3mUl+RHFHQ0JfQumB0joEuFNFFW08qkGZap3R
NJO/cWmGpAJLN9D7Sw1UtHLWPWihP9cNE+qBzVipJVLncxMZ4/WoxnPQId3UtyydJgF+9Pzp1dCy
jVNEaTju9DM9KU/tyrlIYizVzTxpJml4hTYsmI8yol2mlRNDcrWFgiOR2y3he14rHihbJcB+ptJe
QQfxz+SmwjPewqWqJHCgPw0dwKq09dhWK6/RgcEEKBNWqY/+XQRRakRvSAP0MilA/Ua2fdnUKibV
MX2DAndGdkiMgZpVLt2BE1eBxgOkqhhQLLZAsscVdrTdITfmliWt23yYSDYEDrWvFGSM4gC7mHWt
LVugIZjzSNJALHDPoxP6ni0kqnkLXoz2cfkWu0WhpR1sq4puuR4OIUezjLaXhcl0pfzcjYyl9PRc
djiCxBhULwZ1WLpqOa9tJM+kFh5ULauIpdrTSh2AMQy+NCkTapbc9mgl9gQHRBWPU7m6TFoeOleW
yeOKBGwVtUwqBpok6NJlrb81syqblgpVRaGEG7WAMm9KeI6UNKo9YttcH8tXQcZwsyorNKfLgVmn
rkqTCHi+KtX0S1SjgMkPy4sGP5ve2VSNAr4Ba0VdYudWI2km7mpgG1J7QV+etCcxdh8r5TSyQN4H
CKH3BSN2fQS1DXpAh70DQW1I5JM8Hs+71l5HSo56bLXpqSJOO+S3j5lRmb4eXlmac+noTbcCak9u
oOWZDFMVj8gcsenKCdlYtnNXKdGqckyCKmaJQEeTidahvKcqHo3VkOxgbeSaKObHuCTEeXqWWKl0
YkXj1IGrqHWzrOFJLcafuSxsFbGmnQWVdJdJHYNDn2lEEG1rX7+sAIYFgwWmpQU4Y8vFLQMlZZqn
6oVv1Rd5WjrA5d122tqXgrHJ16AyiWphA9BxJnX1GoI8TEvdoiGGy1VK/poq8K3Y/v6wiCtp66HX
1xsZd9ULfDQzmkVRwx1zexnfMSt6y3gYLoYtWoV6ddnZ3Do00BDqJZ8pUYakVpHd6KkyTgHQzDug
XIG3AnJeRKjmRLANR4uAj1wYde6YTWITzo3ftSsVUsXUli4yRCM5JLevxr74gKeIvg4lZZ0Uvfo6
8EC91fJIRRpBAHWaPl4xTOdsaeDZbqZiyjSOdEvcy16qzhPPWDEpoEEsQ4RrHaaqyECiHqVGayka
l3Fcg+2pIVOGGpReqg+thTSb+1iKMOQUrdwbV8gzAZkC8NCbx41lv4eeiczueItZl3NGaw/HCei1
pSTJMyq/JSPX28EeTkv0vNp4wLtOARUFBMl7RXdy08OyjcdlYJSAtsu0fN0kPbg5dOjyyqQXTYOe
/kKy9u1EhfzqdhykjVdQ1NZ+2+5CT4EInTBcK0cFhEvS0jivLJU8FRQrIKgDql5wlJTKvjQ7vFBj
w7xOTAwncjgZipmW2BTRixjK4rhFwOmYuwDKwz61fKTNbbc6Q8cJQsGHaEwsiC/Iop0jvY6ASRd0
C08wBlvBHUTgRxNcwgrKt+ycaWgMzGvEt9ENKt6Ukh7PsOMqphaURMmsUGASLEW3j86Q4U8WZdCq
Z1X9s2zAJvGgNsaU0Zw+cKwXcAHBfqxGBrKtCqc2TNejYEi6kSNNLXVdRkHO7mHWUYAYmjdBduVl
NPf6cLyRO4A+7hhtWo9h01DKb0spzBHrQEWlzAQORAWLUVa6gev0+F7RhQKXb58gK1SdthxmlDvR
aB0hgKaCCUrsZiQo2KEJNNHSJIHBGq2G20GwSBXBJ9UEs9Tcc0z3bFPBO6071Z4FJkMYE4XtzOsR
Fi5wvEnhJw2lIOc6NxWDoRWcFOgq2jvXrCgOyvg8F9a7Y8d1o/iFsi0PM49eu1Agyeog5BTEk3t7
3PoN8KhE8GnpvKDBTNMEou0oGLeR4N5annaNoiiJH0xBCj3X2/N0Iez2grnrCA5vJ9i8TB4twe4F
NdYWTEJ8mHkEDfgBggncQglGlglEYiUovtXrxlnF5TaGQBypzdLwlZ81wSy2OwrALkZ1NUQHb2xA
H0SA+ogLUHFleSMJovL+Px20ZUvwlwfBZIaysmL4ac1qe0AmfERZ05HhPQu0pd4JtJ2yyffcaMN7
owm2dAhtGpwElDqI1LlgVGPop0I6BHMEIK4WrGtggReoavSbQL1JBC9bh6BdwGudjzGHnFywt3Vo
3MiMdSAG/bUEwbsXTG9VcL4byN89+WBiqDbjdVg6UFVQINUQI0jyUwvqeCg45Eob5oi2XDeCXS7B
dFu0EM4tiOd9aU0GGRQowGO4e4Kd3kJTjyLGuuDRpyGVI+JkcNktwWonyuKhVB1HHXQr4KaeFCLX
p+1M6PBA17GGYqbT+DDlGaid1II73/RiggWdPmQOghlziDazP1cE494T3HtibQI2FelEwcsfIOij
wGquOij7saDuR4w74Ue9jTMwrLFhDcRXWru5he2sblvwp8r3HuXhygSlZgkoS5fUy4SZtdAN0ECQ
t7lJDSU0BVKLUtm8cZAaoL+r4+4AFLqppgVs0uNK6BJgUMSYDHc4TCARWsskjg5ds47l7twsNGsR
InCQCaUD0J5QjRAxERoITM4izqHnplBHYPCMCLVS57Mil5A8QENhdNK3vmTeqUJdIS38d73QRlYL
9hfTzYkwAYBWxH6X4QRypNxBRSaQIdxArQDuQGg5VAbqRbl2pQmVh4EsuiAUn0vjcgRPZiQgbAO7
xJK15GSUj5NMThVOMK+kgMG8ljkrr0vPTK/MNzSUWQmtfS213ayoGVlL3m6w1U2I8wh90OA9jMc3
owo91G6liZRbb5kZo1M2FKsEvhUPrc5v51BdYuQMhT+OjoP2jfO27fSdaaqo5bc22jw90Mre3LpM
iRk8JozLgOJhiEyFYLP3ZTJrnmaABXE6FeoPc72i8ZOX7RKfE3KFT7aGy3WdwEM/xpEV6pDbZsOU
k+Wpl0NO6yRj0aIIB9xy4F5gUnznxnXGXKaPXvWJdhmSq5wE7oBl6xyvDHuGL/Q7FKgBNxmUIgrQ
IVPkTIXznQtEYO7oxtIw7lJn0Dgpc2fAX8SIjy3Gwb1qbFvZ1M2yR65iXak5MIvUXzETufWQzpiq
BdPiAYkvx/LbS2Y3xxRL0UkMn22g9lqgVX0WNQg21ihTzkrsNCdm1K2l4Vyr68umxI+kT7yprhto
U1s0e1DYkrGaHKRzlAhXtAvDGaLO9bQBB4LbIRLHQdxdOyXZtZa6NzFoddDWzpluyq8jvQSQ6drv
4bLRr9bIi8UA5a+SkMImzEuc5KZ1VeBD7qYUZYgQgucDSnCmoPq41ehmTcOmYMcD7p2kYEAmkTrW
y7xsyCGq7k81J32f5nyAH78pajdcB253SgOKqYFUE2LdYllyEAG6HK2DlsARca7QULmcu22xqwuM
ZTpl10mk5hTuGZdQnaHiBthPdA3VEokUarKe+URmQqwfjMCcFRgJaKIe6CgrhDSkUkTVvEdNAYno
uY29ANACjA7AVs+kLDjJbY5zjXkqcY3HwPUYdnv9gs2SzbqkN6Yq/YyAY5DQ/yUqd/K7xOTEAAMf
juawStEF7FDjg3RR2NOwtxfl6AUTqPj1LA2lN90QCOKENlFwzCawo9hog/vPaijU3ZjcjCMmjNmu
7qy16vFtsaEtBkfkKnmR9YxaKN7d4xTZ2MCo3VUqORslCJ1FjJ+qg7vfCony12mf0CZUCLpYGYpt
fQN+RJ5BRgbKPwsTDBtqKlRQAPZxLBvrvq+uqbAuyyR3cBAzBWQGfcVGu0Sda9FoQHvGQgA+mnTj
yGD1ak1U28o7RPHgffQODLqyP8HW7QqhGkI9AhqTkL5QRZkA3FbIqkXR5P+MXPaX2/6v3i6bbuvt
LK2Denjd7MrhYseMt64+E67Eq+dZkNZX2R970/Mf9GjEccspC8Hvi50XZCkDif2PWn348QfFgRz2
SO9p/5P2v/e5T4i3XFbzYffjD4Z6pDD9Mm0FWz/NssUHxuBDP72sOEc6KruqaZs6O53xwsN7/dwa
PH9594v5/HseXcAWoe4UHHRdBrf1oyWQVQXvMOv71uGLj3mwDtqRYeNsSffRsWRL1r5YB+MI1Sqo
cJatEHwd815n68GT8tSz8Pw1/unrAMPve56Hp9dBP1IYS8mWIVuaGEwh4vXwebAQ8kL2y9SAC9ni
eXmhzwPjr8PWQTtiAaBucqmcTxEse7QM9hHlpmHoBqWDJaOI9kKX4X67/hrPnggPTz8O6pGm4/wE
w+bTSjxaBzisMtsFdQVNthhKfgpHL21bGM7B4UE5MmWw4wjfybpGZcjCPtwWhEm4vYrJWmhC6O6l
hskvic2/+3nQjlDw0Q0CxD46MLZ+uA6qeuSojMl1hbYdo/L7ZX9pjwN38vDoAAlCBtikGWI5vsgW
KhRuDc4BHqsGlFYw2y80PHxn9fBseNA4SymshKWqpkH6ebgtrCNSCMZrIkU7AufwItfha77/790W
Qt8ShIetEBls9obg7D9YB7YFWUKRaSvxkkXifJHrYMryofuCC3VMGbkDsRz3gJcH66AYZBMgNOip
G5ZwFbx//l5afNibMx5WPZAXKQpYBo1iSrU04u7DdTBJF8Jr0aRXBw5ThA++70Wtw14Q9uAqCklY
0E8O8PF9laQ/XgeRLmTeQPvStg3V0F5gnNyvw8H5Qj4ydQvlDkPbC+Nqj9MmFqCIbNicKxwKqZea
Nr+G0v3eMGnIR5AMVIMepwXTQRV6JA+3hX0k4gYNOocTp2o6L/OQRV1zaJiUj8QhSmX3c7A21C/C
A+WDxRmUJ4Gc6sh05F9eeCCjG86hh03SJirRugxNDPPbr05ZrINK2tQ/bYrfFSa/I5b+0spBkz3+
sG/iBDtmRV/3ep56w+ez/devf9GjefTGqyHf3X/3fSNH/PunRyXWPhM8ePFzZth/z6c//3SBX3/1
o+/6fFWf/+cy2JXb8tYf9i8Mn37mq21CK+ikeb97ShmcRPDr7/nxh0e/9sFmeO7jf0N3fN/TEtf2
xz79PPvwW3pMB37Dx391wX//ybykHIev9dP3+4G4cOgqnW4//h1xuG/ch8877tBv+Pi3//z7w/ht
2SrOawd//G+AqQ+8C9/lq33gd7ARmm/e4X2BfOgC3QSIxj95i02ZWvDQr9g04barGFjmWZIBTwp2
nz9z3zS+75j+CVv6dDviBbe7/fYXcMg59ELY1fH2id9PKXnox99syyT4+A+xUqAQAFN8+0L+hG19
/syNIIseeiHvtrd+9iENeKyevuG/ubm/lVJ+OZV8nWg+966/9WePs6h4x22825Y//Q8AAP//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l-PL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iagrams/_rels/data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0579EA1-A493-4150-B536-A1F7B4D76392}" type="doc">
      <dgm:prSet loTypeId="urn:microsoft.com/office/officeart/2008/layout/LinedList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1CB6C32B-88F2-46AB-8B22-450406E7A737}">
      <dgm:prSet phldrT="[Tekst]"/>
      <dgm:spPr/>
      <dgm:t>
        <a:bodyPr/>
        <a:lstStyle/>
        <a:p>
          <a:r>
            <a:rPr lang="pl-PL"/>
            <a:t>Lista instalacji </a:t>
          </a:r>
        </a:p>
      </dgm:t>
    </dgm:pt>
    <dgm:pt modelId="{D19B140D-806B-4666-A066-08C036139E52}" type="parTrans" cxnId="{EE9356D5-0CA7-4611-85AB-37A4796FD3F2}">
      <dgm:prSet/>
      <dgm:spPr/>
      <dgm:t>
        <a:bodyPr/>
        <a:lstStyle/>
        <a:p>
          <a:endParaRPr lang="pl-PL"/>
        </a:p>
      </dgm:t>
    </dgm:pt>
    <dgm:pt modelId="{DC6C7C4D-5E44-4BA5-B3C9-FC83B4687FD8}" type="sibTrans" cxnId="{EE9356D5-0CA7-4611-85AB-37A4796FD3F2}">
      <dgm:prSet/>
      <dgm:spPr/>
      <dgm:t>
        <a:bodyPr/>
        <a:lstStyle/>
        <a:p>
          <a:endParaRPr lang="pl-PL"/>
        </a:p>
      </dgm:t>
    </dgm:pt>
    <dgm:pt modelId="{F8A95D65-6CCA-4E4F-A30E-39E5E7C7E6B8}">
      <dgm:prSet phldrT="[Tekst]"/>
      <dgm:spPr/>
      <dgm:t>
        <a:bodyPr/>
        <a:lstStyle/>
        <a:p>
          <a:r>
            <a:rPr lang="pl-PL"/>
            <a:t>lokalizacja instalacji</a:t>
          </a:r>
        </a:p>
      </dgm:t>
    </dgm:pt>
    <dgm:pt modelId="{D5680F6C-113C-4DB3-B58B-6E0EB1E726DF}" type="parTrans" cxnId="{6F4CC8FD-9132-468D-A9C2-FDA3AA5E3E92}">
      <dgm:prSet/>
      <dgm:spPr/>
      <dgm:t>
        <a:bodyPr/>
        <a:lstStyle/>
        <a:p>
          <a:endParaRPr lang="pl-PL"/>
        </a:p>
      </dgm:t>
    </dgm:pt>
    <dgm:pt modelId="{95B8C6CF-B959-4ADE-81C2-0C0B2B6B2307}" type="sibTrans" cxnId="{6F4CC8FD-9132-468D-A9C2-FDA3AA5E3E92}">
      <dgm:prSet/>
      <dgm:spPr/>
      <dgm:t>
        <a:bodyPr/>
        <a:lstStyle/>
        <a:p>
          <a:endParaRPr lang="pl-PL"/>
        </a:p>
      </dgm:t>
    </dgm:pt>
    <dgm:pt modelId="{02CCA218-C7F0-4A14-91B9-1F40FB518121}">
      <dgm:prSet phldrT="[Tekst]"/>
      <dgm:spPr/>
      <dgm:t>
        <a:bodyPr/>
        <a:lstStyle/>
        <a:p>
          <a:r>
            <a:rPr lang="pl-PL"/>
            <a:t>Analiza statystyczna instalacji z uwagi na:</a:t>
          </a:r>
        </a:p>
      </dgm:t>
    </dgm:pt>
    <dgm:pt modelId="{1EDCAFF0-8720-458B-94FD-98C661D2E28D}" type="parTrans" cxnId="{6C0AA51F-7F35-4EE1-BB06-62B65B8E878D}">
      <dgm:prSet/>
      <dgm:spPr/>
      <dgm:t>
        <a:bodyPr/>
        <a:lstStyle/>
        <a:p>
          <a:endParaRPr lang="pl-PL"/>
        </a:p>
      </dgm:t>
    </dgm:pt>
    <dgm:pt modelId="{14B62465-AD82-4214-BEB4-2ADB0A71AF5F}" type="sibTrans" cxnId="{6C0AA51F-7F35-4EE1-BB06-62B65B8E878D}">
      <dgm:prSet/>
      <dgm:spPr/>
      <dgm:t>
        <a:bodyPr/>
        <a:lstStyle/>
        <a:p>
          <a:endParaRPr lang="pl-PL"/>
        </a:p>
      </dgm:t>
    </dgm:pt>
    <dgm:pt modelId="{7AB467AF-249F-46C2-8D5D-2759547490C4}">
      <dgm:prSet phldrT="[Tekst]"/>
      <dgm:spPr/>
      <dgm:t>
        <a:bodyPr/>
        <a:lstStyle/>
        <a:p>
          <a:r>
            <a:rPr lang="pl-PL"/>
            <a:t>zakres mocy instalacji</a:t>
          </a:r>
        </a:p>
      </dgm:t>
    </dgm:pt>
    <dgm:pt modelId="{9FAA9021-10EA-4E81-A69D-4304392FE6B5}" type="parTrans" cxnId="{38E629E7-BA45-47B9-B41E-749FF2E12983}">
      <dgm:prSet/>
      <dgm:spPr/>
      <dgm:t>
        <a:bodyPr/>
        <a:lstStyle/>
        <a:p>
          <a:endParaRPr lang="pl-PL"/>
        </a:p>
      </dgm:t>
    </dgm:pt>
    <dgm:pt modelId="{6BBC5430-55F8-43D9-AB58-E3026B60BB8F}" type="sibTrans" cxnId="{38E629E7-BA45-47B9-B41E-749FF2E12983}">
      <dgm:prSet/>
      <dgm:spPr/>
      <dgm:t>
        <a:bodyPr/>
        <a:lstStyle/>
        <a:p>
          <a:endParaRPr lang="pl-PL"/>
        </a:p>
      </dgm:t>
    </dgm:pt>
    <dgm:pt modelId="{5F2D4ABB-7258-422A-8400-99C86F8F1752}">
      <dgm:prSet phldrT="[Tekst]"/>
      <dgm:spPr/>
      <dgm:t>
        <a:bodyPr/>
        <a:lstStyle/>
        <a:p>
          <a:r>
            <a:rPr lang="pl-PL"/>
            <a:t>rok rozpoczęcia wytwarzania energii</a:t>
          </a:r>
        </a:p>
      </dgm:t>
    </dgm:pt>
    <dgm:pt modelId="{0C10DFD6-6CC8-4923-A8D4-5B1848EBC6C6}" type="parTrans" cxnId="{AE6C5D5F-9E4F-4DB0-8B02-2465EBCE3C35}">
      <dgm:prSet/>
      <dgm:spPr/>
      <dgm:t>
        <a:bodyPr/>
        <a:lstStyle/>
        <a:p>
          <a:endParaRPr lang="pl-PL"/>
        </a:p>
      </dgm:t>
    </dgm:pt>
    <dgm:pt modelId="{AA3D62BE-D1DE-4338-849D-3AC297D8A1AB}" type="sibTrans" cxnId="{AE6C5D5F-9E4F-4DB0-8B02-2465EBCE3C35}">
      <dgm:prSet/>
      <dgm:spPr/>
      <dgm:t>
        <a:bodyPr/>
        <a:lstStyle/>
        <a:p>
          <a:endParaRPr lang="pl-PL"/>
        </a:p>
      </dgm:t>
    </dgm:pt>
    <dgm:pt modelId="{9554B709-92F8-4188-85B3-E4883AEF4485}">
      <dgm:prSet phldrT="[Tekst]"/>
      <dgm:spPr/>
      <dgm:t>
        <a:bodyPr/>
        <a:lstStyle/>
        <a:p>
          <a:r>
            <a:rPr lang="pl-PL"/>
            <a:t>inwestor/właściciel instalacji</a:t>
          </a:r>
        </a:p>
      </dgm:t>
    </dgm:pt>
    <dgm:pt modelId="{98EDA668-4B3D-4F67-982C-531668F6CE49}" type="parTrans" cxnId="{3684B262-AE7C-4045-8CB6-8E7AD58BE49E}">
      <dgm:prSet/>
      <dgm:spPr/>
      <dgm:t>
        <a:bodyPr/>
        <a:lstStyle/>
        <a:p>
          <a:endParaRPr lang="pl-PL"/>
        </a:p>
      </dgm:t>
    </dgm:pt>
    <dgm:pt modelId="{F0FC1FE7-D879-4465-A20E-602B77DAE7CB}" type="sibTrans" cxnId="{3684B262-AE7C-4045-8CB6-8E7AD58BE49E}">
      <dgm:prSet/>
      <dgm:spPr/>
      <dgm:t>
        <a:bodyPr/>
        <a:lstStyle/>
        <a:p>
          <a:endParaRPr lang="pl-PL"/>
        </a:p>
      </dgm:t>
    </dgm:pt>
    <dgm:pt modelId="{B3163363-C972-47C1-90B6-9B92073D9457}">
      <dgm:prSet phldrT="[Tekst]"/>
      <dgm:spPr/>
      <dgm:t>
        <a:bodyPr/>
        <a:lstStyle/>
        <a:p>
          <a:r>
            <a:rPr lang="pl-PL"/>
            <a:t>moc instalacji</a:t>
          </a:r>
        </a:p>
      </dgm:t>
    </dgm:pt>
    <dgm:pt modelId="{549DBE51-FC2D-4887-B1D3-540D53A2B461}" type="parTrans" cxnId="{428998C7-42DF-4626-9DE7-C29C471ED1EE}">
      <dgm:prSet/>
      <dgm:spPr/>
      <dgm:t>
        <a:bodyPr/>
        <a:lstStyle/>
        <a:p>
          <a:endParaRPr lang="pl-PL"/>
        </a:p>
      </dgm:t>
    </dgm:pt>
    <dgm:pt modelId="{37B8864E-3A9C-4E87-8BA8-8DC5BE218045}" type="sibTrans" cxnId="{428998C7-42DF-4626-9DE7-C29C471ED1EE}">
      <dgm:prSet/>
      <dgm:spPr/>
      <dgm:t>
        <a:bodyPr/>
        <a:lstStyle/>
        <a:p>
          <a:endParaRPr lang="pl-PL"/>
        </a:p>
      </dgm:t>
    </dgm:pt>
    <dgm:pt modelId="{100FDA97-E50E-4E7C-8478-2BFEA6187D43}">
      <dgm:prSet phldrT="[Tekst]"/>
      <dgm:spPr/>
      <dgm:t>
        <a:bodyPr/>
        <a:lstStyle/>
        <a:p>
          <a:r>
            <a:rPr lang="pl-PL"/>
            <a:t>data rozpoczęcia wytwarzania energii elektrycznej</a:t>
          </a:r>
        </a:p>
      </dgm:t>
    </dgm:pt>
    <dgm:pt modelId="{0D08BEA1-8954-4EA1-8C31-23B937966D65}" type="parTrans" cxnId="{BE9DB9D8-A8D5-4FF7-8159-C392AC0EBA9F}">
      <dgm:prSet/>
      <dgm:spPr/>
      <dgm:t>
        <a:bodyPr/>
        <a:lstStyle/>
        <a:p>
          <a:endParaRPr lang="pl-PL"/>
        </a:p>
      </dgm:t>
    </dgm:pt>
    <dgm:pt modelId="{A28C97EA-AA27-4376-ABDC-2F24E2F0AE8B}" type="sibTrans" cxnId="{BE9DB9D8-A8D5-4FF7-8159-C392AC0EBA9F}">
      <dgm:prSet/>
      <dgm:spPr/>
      <dgm:t>
        <a:bodyPr/>
        <a:lstStyle/>
        <a:p>
          <a:endParaRPr lang="pl-PL"/>
        </a:p>
      </dgm:t>
    </dgm:pt>
    <dgm:pt modelId="{B75ED07C-A3A8-4019-BD70-7391E2160760}">
      <dgm:prSet phldrT="[Tekst]"/>
      <dgm:spPr/>
      <dgm:t>
        <a:bodyPr/>
        <a:lstStyle/>
        <a:p>
          <a:r>
            <a:rPr lang="pl-PL"/>
            <a:t>lokalizację instalacji</a:t>
          </a:r>
        </a:p>
      </dgm:t>
    </dgm:pt>
    <dgm:pt modelId="{D1EFCFC7-93BE-4206-8F03-36F837FB9765}" type="parTrans" cxnId="{453441C4-3919-4FE7-B472-C6EE201E7AA7}">
      <dgm:prSet/>
      <dgm:spPr/>
      <dgm:t>
        <a:bodyPr/>
        <a:lstStyle/>
        <a:p>
          <a:endParaRPr lang="pl-PL"/>
        </a:p>
      </dgm:t>
    </dgm:pt>
    <dgm:pt modelId="{519A4764-EE65-4963-B66B-C0EF0A15D048}" type="sibTrans" cxnId="{453441C4-3919-4FE7-B472-C6EE201E7AA7}">
      <dgm:prSet/>
      <dgm:spPr/>
      <dgm:t>
        <a:bodyPr/>
        <a:lstStyle/>
        <a:p>
          <a:endParaRPr lang="pl-PL"/>
        </a:p>
      </dgm:t>
    </dgm:pt>
    <dgm:pt modelId="{5951302B-2A82-47D0-8020-7A31309B15A9}">
      <dgm:prSet phldrT="[Tekst]"/>
      <dgm:spPr/>
      <dgm:t>
        <a:bodyPr/>
        <a:lstStyle/>
        <a:p>
          <a:r>
            <a:rPr lang="pl-PL"/>
            <a:t>Fotowoltaika na tle innych źródeł OZE</a:t>
          </a:r>
        </a:p>
      </dgm:t>
    </dgm:pt>
    <dgm:pt modelId="{A2AE48CA-6A41-40D0-9AE9-84656169710A}" type="parTrans" cxnId="{87758135-8B79-481B-B1C7-365D05D7E139}">
      <dgm:prSet/>
      <dgm:spPr/>
      <dgm:t>
        <a:bodyPr/>
        <a:lstStyle/>
        <a:p>
          <a:endParaRPr lang="pl-PL"/>
        </a:p>
      </dgm:t>
    </dgm:pt>
    <dgm:pt modelId="{0BAD6EB9-3613-4947-BCCE-504831E6D425}" type="sibTrans" cxnId="{87758135-8B79-481B-B1C7-365D05D7E139}">
      <dgm:prSet/>
      <dgm:spPr/>
      <dgm:t>
        <a:bodyPr/>
        <a:lstStyle/>
        <a:p>
          <a:endParaRPr lang="pl-PL"/>
        </a:p>
      </dgm:t>
    </dgm:pt>
    <dgm:pt modelId="{2719192E-E72D-4162-8227-BFCA92F50645}">
      <dgm:prSet phldrT="[Tekst]"/>
      <dgm:spPr/>
      <dgm:t>
        <a:bodyPr/>
        <a:lstStyle/>
        <a:p>
          <a:pPr rtl="0"/>
          <a:r>
            <a:rPr lang="pl-PL" b="0" i="0" baseline="0">
              <a:effectLst/>
            </a:rPr>
            <a:t>Skumulowana moc poszczególnych instalacji OZE w poszczególnych latach [MW]</a:t>
          </a:r>
          <a:endParaRPr lang="pl-PL" b="0"/>
        </a:p>
      </dgm:t>
    </dgm:pt>
    <dgm:pt modelId="{91E0F232-C089-46B5-8E2C-886C2F9DA32D}" type="parTrans" cxnId="{41EDCE3F-39AA-4199-8CD4-0D55B7EA8313}">
      <dgm:prSet/>
      <dgm:spPr/>
      <dgm:t>
        <a:bodyPr/>
        <a:lstStyle/>
        <a:p>
          <a:endParaRPr lang="pl-PL"/>
        </a:p>
      </dgm:t>
    </dgm:pt>
    <dgm:pt modelId="{17869575-3330-4126-B112-3BA35C65B8B3}" type="sibTrans" cxnId="{41EDCE3F-39AA-4199-8CD4-0D55B7EA8313}">
      <dgm:prSet/>
      <dgm:spPr/>
      <dgm:t>
        <a:bodyPr/>
        <a:lstStyle/>
        <a:p>
          <a:endParaRPr lang="pl-PL"/>
        </a:p>
      </dgm:t>
    </dgm:pt>
    <dgm:pt modelId="{63F064C5-C3BE-4B4E-B7BD-DF800C1BBA7E}">
      <dgm:prSet phldrT="[Tekst]"/>
      <dgm:spPr/>
      <dgm:t>
        <a:bodyPr/>
        <a:lstStyle/>
        <a:p>
          <a:pPr rtl="0"/>
          <a:r>
            <a:rPr lang="pl-PL"/>
            <a:t>Skumulowana moc poszczególnych źródeł OZE </a:t>
          </a:r>
        </a:p>
      </dgm:t>
    </dgm:pt>
    <dgm:pt modelId="{607FBFCA-5EE3-46A9-A9CB-CE5140BD60BC}" type="parTrans" cxnId="{6DB80A93-300A-4A95-86FC-E93E80BA5957}">
      <dgm:prSet/>
      <dgm:spPr/>
      <dgm:t>
        <a:bodyPr/>
        <a:lstStyle/>
        <a:p>
          <a:endParaRPr lang="pl-PL"/>
        </a:p>
      </dgm:t>
    </dgm:pt>
    <dgm:pt modelId="{C2C2947E-4915-4F29-98AB-3E586CF840D8}" type="sibTrans" cxnId="{6DB80A93-300A-4A95-86FC-E93E80BA5957}">
      <dgm:prSet/>
      <dgm:spPr/>
      <dgm:t>
        <a:bodyPr/>
        <a:lstStyle/>
        <a:p>
          <a:endParaRPr lang="pl-PL"/>
        </a:p>
      </dgm:t>
    </dgm:pt>
    <dgm:pt modelId="{2194292F-8B5C-4AAA-8A93-1D712382425C}">
      <dgm:prSet phldrT="[Tekst]"/>
      <dgm:spPr/>
      <dgm:t>
        <a:bodyPr/>
        <a:lstStyle/>
        <a:p>
          <a:r>
            <a:rPr lang="pl-PL"/>
            <a:t>Mapy</a:t>
          </a:r>
        </a:p>
      </dgm:t>
    </dgm:pt>
    <dgm:pt modelId="{E32DF992-AC87-4989-94E0-AFCAC0177351}" type="parTrans" cxnId="{F610605E-E338-4270-9AF9-B47D2732777F}">
      <dgm:prSet/>
      <dgm:spPr/>
      <dgm:t>
        <a:bodyPr/>
        <a:lstStyle/>
        <a:p>
          <a:endParaRPr lang="pl-PL"/>
        </a:p>
      </dgm:t>
    </dgm:pt>
    <dgm:pt modelId="{C436C101-EEB1-42A4-B9FC-BA24D4F063D0}" type="sibTrans" cxnId="{F610605E-E338-4270-9AF9-B47D2732777F}">
      <dgm:prSet/>
      <dgm:spPr/>
      <dgm:t>
        <a:bodyPr/>
        <a:lstStyle/>
        <a:p>
          <a:endParaRPr lang="pl-PL"/>
        </a:p>
      </dgm:t>
    </dgm:pt>
    <dgm:pt modelId="{2EFD81AE-8D50-4FA5-B864-F4F45FF7163F}">
      <dgm:prSet phldrT="[Tekst]"/>
      <dgm:spPr/>
      <dgm:t>
        <a:bodyPr/>
        <a:lstStyle/>
        <a:p>
          <a:r>
            <a:rPr lang="pl-PL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</a:t>
          </a:r>
          <a:r>
            <a:rPr lang="pl-PL" b="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przedstawiająca wszystkie istniejące instalacje PV w bazie w podziale na województwa</a:t>
          </a:r>
          <a:endParaRPr lang="pl-PL" b="0">
            <a:solidFill>
              <a:sysClr val="windowText" lastClr="000000"/>
            </a:solidFill>
          </a:endParaRPr>
        </a:p>
      </dgm:t>
    </dgm:pt>
    <dgm:pt modelId="{9B4F02F5-AA61-416F-B02A-BD66A6C71F61}" type="parTrans" cxnId="{89589936-EF62-4381-970E-8ED456BA367B}">
      <dgm:prSet/>
      <dgm:spPr/>
      <dgm:t>
        <a:bodyPr/>
        <a:lstStyle/>
        <a:p>
          <a:endParaRPr lang="pl-PL"/>
        </a:p>
      </dgm:t>
    </dgm:pt>
    <dgm:pt modelId="{7D810AC2-F9DA-4824-888F-4D297EBF3E7B}" type="sibTrans" cxnId="{89589936-EF62-4381-970E-8ED456BA367B}">
      <dgm:prSet/>
      <dgm:spPr/>
      <dgm:t>
        <a:bodyPr/>
        <a:lstStyle/>
        <a:p>
          <a:endParaRPr lang="pl-PL"/>
        </a:p>
      </dgm:t>
    </dgm:pt>
    <dgm:pt modelId="{01131A0D-EFAE-4CFB-A666-37BF3EE8CB48}">
      <dgm:prSet phldrT="[Tekst]"/>
      <dgm:spPr/>
      <dgm:t>
        <a:bodyPr/>
        <a:lstStyle/>
        <a:p>
          <a:r>
            <a:rPr lang="pl-PL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 przedstawiająca lokazlizacje siedzib właścicieli</a:t>
          </a:r>
          <a:r>
            <a:rPr lang="pl-PL" b="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istniejących instalacji PV</a:t>
          </a:r>
          <a:endParaRPr lang="pl-PL" b="0">
            <a:solidFill>
              <a:sysClr val="windowText" lastClr="000000"/>
            </a:solidFill>
          </a:endParaRPr>
        </a:p>
      </dgm:t>
    </dgm:pt>
    <dgm:pt modelId="{7398693C-F464-46FD-AE52-4BFB4A5D4D61}" type="parTrans" cxnId="{D59DD950-8296-456E-9D6D-F2B3EF5DE122}">
      <dgm:prSet/>
      <dgm:spPr/>
      <dgm:t>
        <a:bodyPr/>
        <a:lstStyle/>
        <a:p>
          <a:endParaRPr lang="pl-PL"/>
        </a:p>
      </dgm:t>
    </dgm:pt>
    <dgm:pt modelId="{C3EB39BA-13C1-4D6A-905E-E1573C34D294}" type="sibTrans" cxnId="{D59DD950-8296-456E-9D6D-F2B3EF5DE122}">
      <dgm:prSet/>
      <dgm:spPr/>
      <dgm:t>
        <a:bodyPr/>
        <a:lstStyle/>
        <a:p>
          <a:endParaRPr lang="pl-PL"/>
        </a:p>
      </dgm:t>
    </dgm:pt>
    <dgm:pt modelId="{B60B5014-B555-444D-BF75-BCD9A54277B6}" type="pres">
      <dgm:prSet presAssocID="{B0579EA1-A493-4150-B536-A1F7B4D76392}" presName="vert0" presStyleCnt="0">
        <dgm:presLayoutVars>
          <dgm:dir/>
          <dgm:animOne val="branch"/>
          <dgm:animLvl val="lvl"/>
        </dgm:presLayoutVars>
      </dgm:prSet>
      <dgm:spPr/>
    </dgm:pt>
    <dgm:pt modelId="{B3FECB67-4F77-4AF2-A391-94B0AFCDC5E6}" type="pres">
      <dgm:prSet presAssocID="{1CB6C32B-88F2-46AB-8B22-450406E7A737}" presName="thickLine" presStyleLbl="alignNode1" presStyleIdx="0" presStyleCnt="4"/>
      <dgm:spPr/>
    </dgm:pt>
    <dgm:pt modelId="{204B2FDA-0B3B-46CA-9FC8-6A2442DC374F}" type="pres">
      <dgm:prSet presAssocID="{1CB6C32B-88F2-46AB-8B22-450406E7A737}" presName="horz1" presStyleCnt="0"/>
      <dgm:spPr/>
    </dgm:pt>
    <dgm:pt modelId="{1B55148F-059E-423F-BDCA-F29C09864B25}" type="pres">
      <dgm:prSet presAssocID="{1CB6C32B-88F2-46AB-8B22-450406E7A737}" presName="tx1" presStyleLbl="revTx" presStyleIdx="0" presStyleCnt="15"/>
      <dgm:spPr/>
    </dgm:pt>
    <dgm:pt modelId="{65114A39-1B3D-4ED6-AD01-69C9208B4ACE}" type="pres">
      <dgm:prSet presAssocID="{1CB6C32B-88F2-46AB-8B22-450406E7A737}" presName="vert1" presStyleCnt="0"/>
      <dgm:spPr/>
    </dgm:pt>
    <dgm:pt modelId="{A5C66078-2EA7-4602-BA84-83E9F8D4ACAE}" type="pres">
      <dgm:prSet presAssocID="{F8A95D65-6CCA-4E4F-A30E-39E5E7C7E6B8}" presName="vertSpace2a" presStyleCnt="0"/>
      <dgm:spPr/>
    </dgm:pt>
    <dgm:pt modelId="{24BB50EA-5FCA-47F4-9451-C1A92EFAA0E0}" type="pres">
      <dgm:prSet presAssocID="{F8A95D65-6CCA-4E4F-A30E-39E5E7C7E6B8}" presName="horz2" presStyleCnt="0"/>
      <dgm:spPr/>
    </dgm:pt>
    <dgm:pt modelId="{46E91F42-23CB-4D4F-8F89-1C008E269018}" type="pres">
      <dgm:prSet presAssocID="{F8A95D65-6CCA-4E4F-A30E-39E5E7C7E6B8}" presName="horzSpace2" presStyleCnt="0"/>
      <dgm:spPr/>
    </dgm:pt>
    <dgm:pt modelId="{E968BB63-F626-4A03-A627-E76F890FF7B7}" type="pres">
      <dgm:prSet presAssocID="{F8A95D65-6CCA-4E4F-A30E-39E5E7C7E6B8}" presName="tx2" presStyleLbl="revTx" presStyleIdx="1" presStyleCnt="15"/>
      <dgm:spPr/>
    </dgm:pt>
    <dgm:pt modelId="{EE076B80-7AB9-41C6-BB1D-6169C3C555BA}" type="pres">
      <dgm:prSet presAssocID="{F8A95D65-6CCA-4E4F-A30E-39E5E7C7E6B8}" presName="vert2" presStyleCnt="0"/>
      <dgm:spPr/>
    </dgm:pt>
    <dgm:pt modelId="{D6B8C478-0FC5-4A8F-A7B4-C924FA72AE7C}" type="pres">
      <dgm:prSet presAssocID="{F8A95D65-6CCA-4E4F-A30E-39E5E7C7E6B8}" presName="thinLine2b" presStyleLbl="callout" presStyleIdx="0" presStyleCnt="11"/>
      <dgm:spPr/>
    </dgm:pt>
    <dgm:pt modelId="{753099CB-DA44-4B7D-AEE9-7976E9AAC202}" type="pres">
      <dgm:prSet presAssocID="{F8A95D65-6CCA-4E4F-A30E-39E5E7C7E6B8}" presName="vertSpace2b" presStyleCnt="0"/>
      <dgm:spPr/>
    </dgm:pt>
    <dgm:pt modelId="{304E5DD4-300B-490E-B4B8-5E05A4A91248}" type="pres">
      <dgm:prSet presAssocID="{9554B709-92F8-4188-85B3-E4883AEF4485}" presName="horz2" presStyleCnt="0"/>
      <dgm:spPr/>
    </dgm:pt>
    <dgm:pt modelId="{13F9388E-9F86-447F-AB48-06F01A2AEDEB}" type="pres">
      <dgm:prSet presAssocID="{9554B709-92F8-4188-85B3-E4883AEF4485}" presName="horzSpace2" presStyleCnt="0"/>
      <dgm:spPr/>
    </dgm:pt>
    <dgm:pt modelId="{239C815B-F65F-4252-8532-48AE7102003F}" type="pres">
      <dgm:prSet presAssocID="{9554B709-92F8-4188-85B3-E4883AEF4485}" presName="tx2" presStyleLbl="revTx" presStyleIdx="2" presStyleCnt="15"/>
      <dgm:spPr/>
    </dgm:pt>
    <dgm:pt modelId="{80D7419A-6ADB-48DC-A4D2-5DE2701517D8}" type="pres">
      <dgm:prSet presAssocID="{9554B709-92F8-4188-85B3-E4883AEF4485}" presName="vert2" presStyleCnt="0"/>
      <dgm:spPr/>
    </dgm:pt>
    <dgm:pt modelId="{E0B862CF-46D0-4ED4-9914-32B66F3A64D7}" type="pres">
      <dgm:prSet presAssocID="{9554B709-92F8-4188-85B3-E4883AEF4485}" presName="thinLine2b" presStyleLbl="callout" presStyleIdx="1" presStyleCnt="11"/>
      <dgm:spPr/>
    </dgm:pt>
    <dgm:pt modelId="{0B6367E2-5A91-4C09-8E81-952D2B2A2800}" type="pres">
      <dgm:prSet presAssocID="{9554B709-92F8-4188-85B3-E4883AEF4485}" presName="vertSpace2b" presStyleCnt="0"/>
      <dgm:spPr/>
    </dgm:pt>
    <dgm:pt modelId="{1FFAB80E-A05E-4CF6-877A-7ACB534BF3FA}" type="pres">
      <dgm:prSet presAssocID="{B3163363-C972-47C1-90B6-9B92073D9457}" presName="horz2" presStyleCnt="0"/>
      <dgm:spPr/>
    </dgm:pt>
    <dgm:pt modelId="{76CDC386-4BE8-4442-B6B6-513657F17C75}" type="pres">
      <dgm:prSet presAssocID="{B3163363-C972-47C1-90B6-9B92073D9457}" presName="horzSpace2" presStyleCnt="0"/>
      <dgm:spPr/>
    </dgm:pt>
    <dgm:pt modelId="{5BE51277-2141-4B8D-9D9A-A4C9610E2260}" type="pres">
      <dgm:prSet presAssocID="{B3163363-C972-47C1-90B6-9B92073D9457}" presName="tx2" presStyleLbl="revTx" presStyleIdx="3" presStyleCnt="15"/>
      <dgm:spPr/>
    </dgm:pt>
    <dgm:pt modelId="{BBA79E00-85A3-40C2-BCFA-2938B73A937C}" type="pres">
      <dgm:prSet presAssocID="{B3163363-C972-47C1-90B6-9B92073D9457}" presName="vert2" presStyleCnt="0"/>
      <dgm:spPr/>
    </dgm:pt>
    <dgm:pt modelId="{B8C757D8-2B32-4243-A813-FAFB7E747675}" type="pres">
      <dgm:prSet presAssocID="{B3163363-C972-47C1-90B6-9B92073D9457}" presName="thinLine2b" presStyleLbl="callout" presStyleIdx="2" presStyleCnt="11"/>
      <dgm:spPr/>
    </dgm:pt>
    <dgm:pt modelId="{A3342C96-B433-4E87-972A-9926C7AE9F52}" type="pres">
      <dgm:prSet presAssocID="{B3163363-C972-47C1-90B6-9B92073D9457}" presName="vertSpace2b" presStyleCnt="0"/>
      <dgm:spPr/>
    </dgm:pt>
    <dgm:pt modelId="{30B0F988-4C50-4175-842E-DB8B47C5DCA7}" type="pres">
      <dgm:prSet presAssocID="{100FDA97-E50E-4E7C-8478-2BFEA6187D43}" presName="horz2" presStyleCnt="0"/>
      <dgm:spPr/>
    </dgm:pt>
    <dgm:pt modelId="{5F4B6E2B-6980-4B14-A8A8-BC97AA1674B8}" type="pres">
      <dgm:prSet presAssocID="{100FDA97-E50E-4E7C-8478-2BFEA6187D43}" presName="horzSpace2" presStyleCnt="0"/>
      <dgm:spPr/>
    </dgm:pt>
    <dgm:pt modelId="{922B7BDD-D2E1-4000-ACA8-5BC4158614C4}" type="pres">
      <dgm:prSet presAssocID="{100FDA97-E50E-4E7C-8478-2BFEA6187D43}" presName="tx2" presStyleLbl="revTx" presStyleIdx="4" presStyleCnt="15"/>
      <dgm:spPr/>
    </dgm:pt>
    <dgm:pt modelId="{1625F5AF-15ED-4BBB-845A-A9E815FF9438}" type="pres">
      <dgm:prSet presAssocID="{100FDA97-E50E-4E7C-8478-2BFEA6187D43}" presName="vert2" presStyleCnt="0"/>
      <dgm:spPr/>
    </dgm:pt>
    <dgm:pt modelId="{51B94992-BF9D-4EEE-9B8D-F5D209BD1636}" type="pres">
      <dgm:prSet presAssocID="{100FDA97-E50E-4E7C-8478-2BFEA6187D43}" presName="thinLine2b" presStyleLbl="callout" presStyleIdx="3" presStyleCnt="11"/>
      <dgm:spPr/>
    </dgm:pt>
    <dgm:pt modelId="{E4A2EEA9-7DCD-4C22-8A28-0BD135064B55}" type="pres">
      <dgm:prSet presAssocID="{100FDA97-E50E-4E7C-8478-2BFEA6187D43}" presName="vertSpace2b" presStyleCnt="0"/>
      <dgm:spPr/>
    </dgm:pt>
    <dgm:pt modelId="{B5FF28E2-4CBA-4555-B227-7158508FD938}" type="pres">
      <dgm:prSet presAssocID="{02CCA218-C7F0-4A14-91B9-1F40FB518121}" presName="thickLine" presStyleLbl="alignNode1" presStyleIdx="1" presStyleCnt="4"/>
      <dgm:spPr/>
    </dgm:pt>
    <dgm:pt modelId="{596B4304-43C2-4593-9648-00EA802B350D}" type="pres">
      <dgm:prSet presAssocID="{02CCA218-C7F0-4A14-91B9-1F40FB518121}" presName="horz1" presStyleCnt="0"/>
      <dgm:spPr/>
    </dgm:pt>
    <dgm:pt modelId="{D6ACEEA1-FF0A-41D4-93A8-878FA8D6BC8E}" type="pres">
      <dgm:prSet presAssocID="{02CCA218-C7F0-4A14-91B9-1F40FB518121}" presName="tx1" presStyleLbl="revTx" presStyleIdx="5" presStyleCnt="15"/>
      <dgm:spPr/>
    </dgm:pt>
    <dgm:pt modelId="{C1C4080F-CA32-4125-8263-1850AEF1E282}" type="pres">
      <dgm:prSet presAssocID="{02CCA218-C7F0-4A14-91B9-1F40FB518121}" presName="vert1" presStyleCnt="0"/>
      <dgm:spPr/>
    </dgm:pt>
    <dgm:pt modelId="{BEF7BB75-9CCB-4742-853F-5D7B0BDFB376}" type="pres">
      <dgm:prSet presAssocID="{7AB467AF-249F-46C2-8D5D-2759547490C4}" presName="vertSpace2a" presStyleCnt="0"/>
      <dgm:spPr/>
    </dgm:pt>
    <dgm:pt modelId="{D59EEDD8-AB87-4ED1-B966-AA41D5EF8AD3}" type="pres">
      <dgm:prSet presAssocID="{7AB467AF-249F-46C2-8D5D-2759547490C4}" presName="horz2" presStyleCnt="0"/>
      <dgm:spPr/>
    </dgm:pt>
    <dgm:pt modelId="{3878D555-9BD1-486E-B1CD-DE986379EA65}" type="pres">
      <dgm:prSet presAssocID="{7AB467AF-249F-46C2-8D5D-2759547490C4}" presName="horzSpace2" presStyleCnt="0"/>
      <dgm:spPr/>
    </dgm:pt>
    <dgm:pt modelId="{FFE9FB32-1A35-4FDB-BD84-FEC6A5D2723B}" type="pres">
      <dgm:prSet presAssocID="{7AB467AF-249F-46C2-8D5D-2759547490C4}" presName="tx2" presStyleLbl="revTx" presStyleIdx="6" presStyleCnt="15"/>
      <dgm:spPr/>
    </dgm:pt>
    <dgm:pt modelId="{BEBABAB9-B608-47ED-B0AD-DAC1243C74EE}" type="pres">
      <dgm:prSet presAssocID="{7AB467AF-249F-46C2-8D5D-2759547490C4}" presName="vert2" presStyleCnt="0"/>
      <dgm:spPr/>
    </dgm:pt>
    <dgm:pt modelId="{496CE3FE-ABC8-4018-8A5D-EFD7747A61FD}" type="pres">
      <dgm:prSet presAssocID="{7AB467AF-249F-46C2-8D5D-2759547490C4}" presName="thinLine2b" presStyleLbl="callout" presStyleIdx="4" presStyleCnt="11"/>
      <dgm:spPr/>
    </dgm:pt>
    <dgm:pt modelId="{66F17A0D-EDDB-4D5B-AE41-C629AA7D0E9E}" type="pres">
      <dgm:prSet presAssocID="{7AB467AF-249F-46C2-8D5D-2759547490C4}" presName="vertSpace2b" presStyleCnt="0"/>
      <dgm:spPr/>
    </dgm:pt>
    <dgm:pt modelId="{EA90E1DC-26A4-4CBC-B942-C32BE4FF7E05}" type="pres">
      <dgm:prSet presAssocID="{5F2D4ABB-7258-422A-8400-99C86F8F1752}" presName="horz2" presStyleCnt="0"/>
      <dgm:spPr/>
    </dgm:pt>
    <dgm:pt modelId="{832BA266-24A2-44CB-B2B5-A4D7ACC33E3C}" type="pres">
      <dgm:prSet presAssocID="{5F2D4ABB-7258-422A-8400-99C86F8F1752}" presName="horzSpace2" presStyleCnt="0"/>
      <dgm:spPr/>
    </dgm:pt>
    <dgm:pt modelId="{0A843ED7-393A-443F-9322-7115A3152F35}" type="pres">
      <dgm:prSet presAssocID="{5F2D4ABB-7258-422A-8400-99C86F8F1752}" presName="tx2" presStyleLbl="revTx" presStyleIdx="7" presStyleCnt="15"/>
      <dgm:spPr/>
    </dgm:pt>
    <dgm:pt modelId="{D9AD0C66-209D-438E-93AF-577E68D36A3E}" type="pres">
      <dgm:prSet presAssocID="{5F2D4ABB-7258-422A-8400-99C86F8F1752}" presName="vert2" presStyleCnt="0"/>
      <dgm:spPr/>
    </dgm:pt>
    <dgm:pt modelId="{FFDBB292-D296-457E-B986-FD661169B24C}" type="pres">
      <dgm:prSet presAssocID="{5F2D4ABB-7258-422A-8400-99C86F8F1752}" presName="thinLine2b" presStyleLbl="callout" presStyleIdx="5" presStyleCnt="11"/>
      <dgm:spPr/>
    </dgm:pt>
    <dgm:pt modelId="{1FE6AAB8-20B9-4913-AE9D-90C55AFD6B91}" type="pres">
      <dgm:prSet presAssocID="{5F2D4ABB-7258-422A-8400-99C86F8F1752}" presName="vertSpace2b" presStyleCnt="0"/>
      <dgm:spPr/>
    </dgm:pt>
    <dgm:pt modelId="{F4583916-A6A5-48D0-9EF9-49778BE10270}" type="pres">
      <dgm:prSet presAssocID="{B75ED07C-A3A8-4019-BD70-7391E2160760}" presName="horz2" presStyleCnt="0"/>
      <dgm:spPr/>
    </dgm:pt>
    <dgm:pt modelId="{B7C8A112-0545-41AA-B3F4-55D06322A336}" type="pres">
      <dgm:prSet presAssocID="{B75ED07C-A3A8-4019-BD70-7391E2160760}" presName="horzSpace2" presStyleCnt="0"/>
      <dgm:spPr/>
    </dgm:pt>
    <dgm:pt modelId="{6F9F0316-F670-47F3-BEFD-9243A51A8013}" type="pres">
      <dgm:prSet presAssocID="{B75ED07C-A3A8-4019-BD70-7391E2160760}" presName="tx2" presStyleLbl="revTx" presStyleIdx="8" presStyleCnt="15"/>
      <dgm:spPr/>
    </dgm:pt>
    <dgm:pt modelId="{350FB82B-A3E8-493A-B884-80E3647FC2A8}" type="pres">
      <dgm:prSet presAssocID="{B75ED07C-A3A8-4019-BD70-7391E2160760}" presName="vert2" presStyleCnt="0"/>
      <dgm:spPr/>
    </dgm:pt>
    <dgm:pt modelId="{89E4B533-8528-43DA-BA15-162B21144446}" type="pres">
      <dgm:prSet presAssocID="{B75ED07C-A3A8-4019-BD70-7391E2160760}" presName="thinLine2b" presStyleLbl="callout" presStyleIdx="6" presStyleCnt="11"/>
      <dgm:spPr/>
    </dgm:pt>
    <dgm:pt modelId="{7AE34E36-D467-46B5-9055-F0D6233E3971}" type="pres">
      <dgm:prSet presAssocID="{B75ED07C-A3A8-4019-BD70-7391E2160760}" presName="vertSpace2b" presStyleCnt="0"/>
      <dgm:spPr/>
    </dgm:pt>
    <dgm:pt modelId="{B8561BF4-9A09-4FE8-B977-7F399BEA88D3}" type="pres">
      <dgm:prSet presAssocID="{5951302B-2A82-47D0-8020-7A31309B15A9}" presName="thickLine" presStyleLbl="alignNode1" presStyleIdx="2" presStyleCnt="4"/>
      <dgm:spPr/>
    </dgm:pt>
    <dgm:pt modelId="{521E4C2E-FA44-4A20-BD98-16D53D3F57CE}" type="pres">
      <dgm:prSet presAssocID="{5951302B-2A82-47D0-8020-7A31309B15A9}" presName="horz1" presStyleCnt="0"/>
      <dgm:spPr/>
    </dgm:pt>
    <dgm:pt modelId="{8AA797A4-5E7B-4FFB-9B92-B839DFBB0D95}" type="pres">
      <dgm:prSet presAssocID="{5951302B-2A82-47D0-8020-7A31309B15A9}" presName="tx1" presStyleLbl="revTx" presStyleIdx="9" presStyleCnt="15" custScaleY="65797"/>
      <dgm:spPr/>
    </dgm:pt>
    <dgm:pt modelId="{EECBCA6C-4418-418C-B2E9-45CD3B7CECAC}" type="pres">
      <dgm:prSet presAssocID="{5951302B-2A82-47D0-8020-7A31309B15A9}" presName="vert1" presStyleCnt="0"/>
      <dgm:spPr/>
    </dgm:pt>
    <dgm:pt modelId="{32B5ABDE-5D31-4FF8-B47D-A9482E0182F0}" type="pres">
      <dgm:prSet presAssocID="{2719192E-E72D-4162-8227-BFCA92F50645}" presName="vertSpace2a" presStyleCnt="0"/>
      <dgm:spPr/>
    </dgm:pt>
    <dgm:pt modelId="{C2F07535-18AF-4243-9C0B-EDB131324550}" type="pres">
      <dgm:prSet presAssocID="{2719192E-E72D-4162-8227-BFCA92F50645}" presName="horz2" presStyleCnt="0"/>
      <dgm:spPr/>
    </dgm:pt>
    <dgm:pt modelId="{09E1D239-9043-453A-9F51-CE8950DB0A23}" type="pres">
      <dgm:prSet presAssocID="{2719192E-E72D-4162-8227-BFCA92F50645}" presName="horzSpace2" presStyleCnt="0"/>
      <dgm:spPr/>
    </dgm:pt>
    <dgm:pt modelId="{02E9AD92-B331-4BEE-B97A-C6A83E3D7F2D}" type="pres">
      <dgm:prSet presAssocID="{2719192E-E72D-4162-8227-BFCA92F50645}" presName="tx2" presStyleLbl="revTx" presStyleIdx="10" presStyleCnt="15"/>
      <dgm:spPr/>
    </dgm:pt>
    <dgm:pt modelId="{A4FC8682-10FC-4BF7-825A-DAAFD82BADFA}" type="pres">
      <dgm:prSet presAssocID="{2719192E-E72D-4162-8227-BFCA92F50645}" presName="vert2" presStyleCnt="0"/>
      <dgm:spPr/>
    </dgm:pt>
    <dgm:pt modelId="{36EDCC8D-4A18-4F0A-897F-31A076C2FB21}" type="pres">
      <dgm:prSet presAssocID="{2719192E-E72D-4162-8227-BFCA92F50645}" presName="thinLine2b" presStyleLbl="callout" presStyleIdx="7" presStyleCnt="11"/>
      <dgm:spPr/>
    </dgm:pt>
    <dgm:pt modelId="{B1513A86-01DB-4BA5-AAD6-2058AEC54302}" type="pres">
      <dgm:prSet presAssocID="{2719192E-E72D-4162-8227-BFCA92F50645}" presName="vertSpace2b" presStyleCnt="0"/>
      <dgm:spPr/>
    </dgm:pt>
    <dgm:pt modelId="{2C3B727D-5278-416E-ABDC-22C63F69D8F2}" type="pres">
      <dgm:prSet presAssocID="{63F064C5-C3BE-4B4E-B7BD-DF800C1BBA7E}" presName="horz2" presStyleCnt="0"/>
      <dgm:spPr/>
    </dgm:pt>
    <dgm:pt modelId="{BC9FD562-157F-465C-8781-813F2BB5795D}" type="pres">
      <dgm:prSet presAssocID="{63F064C5-C3BE-4B4E-B7BD-DF800C1BBA7E}" presName="horzSpace2" presStyleCnt="0"/>
      <dgm:spPr/>
    </dgm:pt>
    <dgm:pt modelId="{AAB5483F-CAD4-4913-8D9F-FCB9F959FC94}" type="pres">
      <dgm:prSet presAssocID="{63F064C5-C3BE-4B4E-B7BD-DF800C1BBA7E}" presName="tx2" presStyleLbl="revTx" presStyleIdx="11" presStyleCnt="15"/>
      <dgm:spPr/>
    </dgm:pt>
    <dgm:pt modelId="{25F2BC0A-3813-4C9D-9187-6003400688A6}" type="pres">
      <dgm:prSet presAssocID="{63F064C5-C3BE-4B4E-B7BD-DF800C1BBA7E}" presName="vert2" presStyleCnt="0"/>
      <dgm:spPr/>
    </dgm:pt>
    <dgm:pt modelId="{328F807D-5AA1-4892-8FDF-5214E01BE0EF}" type="pres">
      <dgm:prSet presAssocID="{63F064C5-C3BE-4B4E-B7BD-DF800C1BBA7E}" presName="thinLine2b" presStyleLbl="callout" presStyleIdx="8" presStyleCnt="11"/>
      <dgm:spPr/>
    </dgm:pt>
    <dgm:pt modelId="{262730BE-5DFB-4330-90A8-AC2BAB4B8E1D}" type="pres">
      <dgm:prSet presAssocID="{63F064C5-C3BE-4B4E-B7BD-DF800C1BBA7E}" presName="vertSpace2b" presStyleCnt="0"/>
      <dgm:spPr/>
    </dgm:pt>
    <dgm:pt modelId="{4251F9C2-C81B-423A-92A0-262F388CEC16}" type="pres">
      <dgm:prSet presAssocID="{2194292F-8B5C-4AAA-8A93-1D712382425C}" presName="thickLine" presStyleLbl="alignNode1" presStyleIdx="3" presStyleCnt="4"/>
      <dgm:spPr/>
    </dgm:pt>
    <dgm:pt modelId="{04E238CB-BD4A-45B6-B489-1DA02326FF96}" type="pres">
      <dgm:prSet presAssocID="{2194292F-8B5C-4AAA-8A93-1D712382425C}" presName="horz1" presStyleCnt="0"/>
      <dgm:spPr/>
    </dgm:pt>
    <dgm:pt modelId="{7EC8CD5F-F23C-4F83-BA21-9F22A4D73655}" type="pres">
      <dgm:prSet presAssocID="{2194292F-8B5C-4AAA-8A93-1D712382425C}" presName="tx1" presStyleLbl="revTx" presStyleIdx="12" presStyleCnt="15"/>
      <dgm:spPr/>
    </dgm:pt>
    <dgm:pt modelId="{599C6688-F225-48B2-B885-7ABD94692960}" type="pres">
      <dgm:prSet presAssocID="{2194292F-8B5C-4AAA-8A93-1D712382425C}" presName="vert1" presStyleCnt="0"/>
      <dgm:spPr/>
    </dgm:pt>
    <dgm:pt modelId="{86DF23D5-3897-4F78-8A81-517D81EF92BC}" type="pres">
      <dgm:prSet presAssocID="{2EFD81AE-8D50-4FA5-B864-F4F45FF7163F}" presName="vertSpace2a" presStyleCnt="0"/>
      <dgm:spPr/>
    </dgm:pt>
    <dgm:pt modelId="{DCD6A7C3-35DC-4007-BE80-EC3EE211B7EA}" type="pres">
      <dgm:prSet presAssocID="{2EFD81AE-8D50-4FA5-B864-F4F45FF7163F}" presName="horz2" presStyleCnt="0"/>
      <dgm:spPr/>
    </dgm:pt>
    <dgm:pt modelId="{D11C9F2A-7C16-4DBC-9062-6FEA13773B4B}" type="pres">
      <dgm:prSet presAssocID="{2EFD81AE-8D50-4FA5-B864-F4F45FF7163F}" presName="horzSpace2" presStyleCnt="0"/>
      <dgm:spPr/>
    </dgm:pt>
    <dgm:pt modelId="{F7817350-3DD6-4DE7-955A-13A3E28FD6EE}" type="pres">
      <dgm:prSet presAssocID="{2EFD81AE-8D50-4FA5-B864-F4F45FF7163F}" presName="tx2" presStyleLbl="revTx" presStyleIdx="13" presStyleCnt="15"/>
      <dgm:spPr/>
    </dgm:pt>
    <dgm:pt modelId="{6461158F-A4A3-4C62-AD6D-51CC61A93695}" type="pres">
      <dgm:prSet presAssocID="{2EFD81AE-8D50-4FA5-B864-F4F45FF7163F}" presName="vert2" presStyleCnt="0"/>
      <dgm:spPr/>
    </dgm:pt>
    <dgm:pt modelId="{E508890F-89A4-420D-89F5-64713ADF8136}" type="pres">
      <dgm:prSet presAssocID="{2EFD81AE-8D50-4FA5-B864-F4F45FF7163F}" presName="thinLine2b" presStyleLbl="callout" presStyleIdx="9" presStyleCnt="11"/>
      <dgm:spPr/>
    </dgm:pt>
    <dgm:pt modelId="{BE83F24F-A0DE-4BB7-BD43-B436939BEB4C}" type="pres">
      <dgm:prSet presAssocID="{2EFD81AE-8D50-4FA5-B864-F4F45FF7163F}" presName="vertSpace2b" presStyleCnt="0"/>
      <dgm:spPr/>
    </dgm:pt>
    <dgm:pt modelId="{DF676B01-1EF6-4D09-92DE-5E685838BE5D}" type="pres">
      <dgm:prSet presAssocID="{01131A0D-EFAE-4CFB-A666-37BF3EE8CB48}" presName="horz2" presStyleCnt="0"/>
      <dgm:spPr/>
    </dgm:pt>
    <dgm:pt modelId="{DB630187-A243-463A-A60F-67E0AF048CFE}" type="pres">
      <dgm:prSet presAssocID="{01131A0D-EFAE-4CFB-A666-37BF3EE8CB48}" presName="horzSpace2" presStyleCnt="0"/>
      <dgm:spPr/>
    </dgm:pt>
    <dgm:pt modelId="{C293D3CF-115B-4654-833A-71D79C4EABA6}" type="pres">
      <dgm:prSet presAssocID="{01131A0D-EFAE-4CFB-A666-37BF3EE8CB48}" presName="tx2" presStyleLbl="revTx" presStyleIdx="14" presStyleCnt="15"/>
      <dgm:spPr/>
    </dgm:pt>
    <dgm:pt modelId="{D0A9D516-4F5A-414E-B1D6-B0671AFD8E9D}" type="pres">
      <dgm:prSet presAssocID="{01131A0D-EFAE-4CFB-A666-37BF3EE8CB48}" presName="vert2" presStyleCnt="0"/>
      <dgm:spPr/>
    </dgm:pt>
    <dgm:pt modelId="{FEA501DC-4C67-42B5-B3A6-838987E50F77}" type="pres">
      <dgm:prSet presAssocID="{01131A0D-EFAE-4CFB-A666-37BF3EE8CB48}" presName="thinLine2b" presStyleLbl="callout" presStyleIdx="10" presStyleCnt="11"/>
      <dgm:spPr/>
    </dgm:pt>
    <dgm:pt modelId="{200F778C-3FF0-43C9-84F2-941D69388E18}" type="pres">
      <dgm:prSet presAssocID="{01131A0D-EFAE-4CFB-A666-37BF3EE8CB48}" presName="vertSpace2b" presStyleCnt="0"/>
      <dgm:spPr/>
    </dgm:pt>
  </dgm:ptLst>
  <dgm:cxnLst>
    <dgm:cxn modelId="{4B725506-5202-422C-B33E-2AA1346C56EC}" type="presOf" srcId="{2719192E-E72D-4162-8227-BFCA92F50645}" destId="{02E9AD92-B331-4BEE-B97A-C6A83E3D7F2D}" srcOrd="0" destOrd="0" presId="urn:microsoft.com/office/officeart/2008/layout/LinedList"/>
    <dgm:cxn modelId="{1694171C-26D8-4438-8A2B-17E09C2F4294}" type="presOf" srcId="{9554B709-92F8-4188-85B3-E4883AEF4485}" destId="{239C815B-F65F-4252-8532-48AE7102003F}" srcOrd="0" destOrd="0" presId="urn:microsoft.com/office/officeart/2008/layout/LinedList"/>
    <dgm:cxn modelId="{E7ABE01D-8546-4C6C-824A-0A72A213E776}" type="presOf" srcId="{63F064C5-C3BE-4B4E-B7BD-DF800C1BBA7E}" destId="{AAB5483F-CAD4-4913-8D9F-FCB9F959FC94}" srcOrd="0" destOrd="0" presId="urn:microsoft.com/office/officeart/2008/layout/LinedList"/>
    <dgm:cxn modelId="{6C0AA51F-7F35-4EE1-BB06-62B65B8E878D}" srcId="{B0579EA1-A493-4150-B536-A1F7B4D76392}" destId="{02CCA218-C7F0-4A14-91B9-1F40FB518121}" srcOrd="1" destOrd="0" parTransId="{1EDCAFF0-8720-458B-94FD-98C661D2E28D}" sibTransId="{14B62465-AD82-4214-BEB4-2ADB0A71AF5F}"/>
    <dgm:cxn modelId="{87758135-8B79-481B-B1C7-365D05D7E139}" srcId="{B0579EA1-A493-4150-B536-A1F7B4D76392}" destId="{5951302B-2A82-47D0-8020-7A31309B15A9}" srcOrd="2" destOrd="0" parTransId="{A2AE48CA-6A41-40D0-9AE9-84656169710A}" sibTransId="{0BAD6EB9-3613-4947-BCCE-504831E6D425}"/>
    <dgm:cxn modelId="{89589936-EF62-4381-970E-8ED456BA367B}" srcId="{2194292F-8B5C-4AAA-8A93-1D712382425C}" destId="{2EFD81AE-8D50-4FA5-B864-F4F45FF7163F}" srcOrd="0" destOrd="0" parTransId="{9B4F02F5-AA61-416F-B02A-BD66A6C71F61}" sibTransId="{7D810AC2-F9DA-4824-888F-4D297EBF3E7B}"/>
    <dgm:cxn modelId="{41EDCE3F-39AA-4199-8CD4-0D55B7EA8313}" srcId="{5951302B-2A82-47D0-8020-7A31309B15A9}" destId="{2719192E-E72D-4162-8227-BFCA92F50645}" srcOrd="0" destOrd="0" parTransId="{91E0F232-C089-46B5-8E2C-886C2F9DA32D}" sibTransId="{17869575-3330-4126-B112-3BA35C65B8B3}"/>
    <dgm:cxn modelId="{F610605E-E338-4270-9AF9-B47D2732777F}" srcId="{B0579EA1-A493-4150-B536-A1F7B4D76392}" destId="{2194292F-8B5C-4AAA-8A93-1D712382425C}" srcOrd="3" destOrd="0" parTransId="{E32DF992-AC87-4989-94E0-AFCAC0177351}" sibTransId="{C436C101-EEB1-42A4-B9FC-BA24D4F063D0}"/>
    <dgm:cxn modelId="{AE6C5D5F-9E4F-4DB0-8B02-2465EBCE3C35}" srcId="{02CCA218-C7F0-4A14-91B9-1F40FB518121}" destId="{5F2D4ABB-7258-422A-8400-99C86F8F1752}" srcOrd="1" destOrd="0" parTransId="{0C10DFD6-6CC8-4923-A8D4-5B1848EBC6C6}" sibTransId="{AA3D62BE-D1DE-4338-849D-3AC297D8A1AB}"/>
    <dgm:cxn modelId="{3684B262-AE7C-4045-8CB6-8E7AD58BE49E}" srcId="{1CB6C32B-88F2-46AB-8B22-450406E7A737}" destId="{9554B709-92F8-4188-85B3-E4883AEF4485}" srcOrd="1" destOrd="0" parTransId="{98EDA668-4B3D-4F67-982C-531668F6CE49}" sibTransId="{F0FC1FE7-D879-4465-A20E-602B77DAE7CB}"/>
    <dgm:cxn modelId="{68F45945-CD80-4D0E-A74A-DF8C28406C33}" type="presOf" srcId="{1CB6C32B-88F2-46AB-8B22-450406E7A737}" destId="{1B55148F-059E-423F-BDCA-F29C09864B25}" srcOrd="0" destOrd="0" presId="urn:microsoft.com/office/officeart/2008/layout/LinedList"/>
    <dgm:cxn modelId="{3DDDC349-EFE9-4D96-83A6-56406CEB312D}" type="presOf" srcId="{B3163363-C972-47C1-90B6-9B92073D9457}" destId="{5BE51277-2141-4B8D-9D9A-A4C9610E2260}" srcOrd="0" destOrd="0" presId="urn:microsoft.com/office/officeart/2008/layout/LinedList"/>
    <dgm:cxn modelId="{CEB9136D-19B7-47D9-86B2-6C23402E3737}" type="presOf" srcId="{2194292F-8B5C-4AAA-8A93-1D712382425C}" destId="{7EC8CD5F-F23C-4F83-BA21-9F22A4D73655}" srcOrd="0" destOrd="0" presId="urn:microsoft.com/office/officeart/2008/layout/LinedList"/>
    <dgm:cxn modelId="{D59DD950-8296-456E-9D6D-F2B3EF5DE122}" srcId="{2194292F-8B5C-4AAA-8A93-1D712382425C}" destId="{01131A0D-EFAE-4CFB-A666-37BF3EE8CB48}" srcOrd="1" destOrd="0" parTransId="{7398693C-F464-46FD-AE52-4BFB4A5D4D61}" sibTransId="{C3EB39BA-13C1-4D6A-905E-E1573C34D294}"/>
    <dgm:cxn modelId="{4AB9C574-8D76-4BBF-9038-951F3397ACD4}" type="presOf" srcId="{7AB467AF-249F-46C2-8D5D-2759547490C4}" destId="{FFE9FB32-1A35-4FDB-BD84-FEC6A5D2723B}" srcOrd="0" destOrd="0" presId="urn:microsoft.com/office/officeart/2008/layout/LinedList"/>
    <dgm:cxn modelId="{BC474C76-6894-475A-A121-372F0752710A}" type="presOf" srcId="{2EFD81AE-8D50-4FA5-B864-F4F45FF7163F}" destId="{F7817350-3DD6-4DE7-955A-13A3E28FD6EE}" srcOrd="0" destOrd="0" presId="urn:microsoft.com/office/officeart/2008/layout/LinedList"/>
    <dgm:cxn modelId="{BCC89377-BF82-4C1A-A5BF-405EF8E139DC}" type="presOf" srcId="{100FDA97-E50E-4E7C-8478-2BFEA6187D43}" destId="{922B7BDD-D2E1-4000-ACA8-5BC4158614C4}" srcOrd="0" destOrd="0" presId="urn:microsoft.com/office/officeart/2008/layout/LinedList"/>
    <dgm:cxn modelId="{CCDB618C-30D9-40B5-B309-FD4DF64691CA}" type="presOf" srcId="{B75ED07C-A3A8-4019-BD70-7391E2160760}" destId="{6F9F0316-F670-47F3-BEFD-9243A51A8013}" srcOrd="0" destOrd="0" presId="urn:microsoft.com/office/officeart/2008/layout/LinedList"/>
    <dgm:cxn modelId="{6DB80A93-300A-4A95-86FC-E93E80BA5957}" srcId="{5951302B-2A82-47D0-8020-7A31309B15A9}" destId="{63F064C5-C3BE-4B4E-B7BD-DF800C1BBA7E}" srcOrd="1" destOrd="0" parTransId="{607FBFCA-5EE3-46A9-A9CB-CE5140BD60BC}" sibTransId="{C2C2947E-4915-4F29-98AB-3E586CF840D8}"/>
    <dgm:cxn modelId="{89182FBC-1B48-46A8-B5C6-C09419FB95B0}" type="presOf" srcId="{01131A0D-EFAE-4CFB-A666-37BF3EE8CB48}" destId="{C293D3CF-115B-4654-833A-71D79C4EABA6}" srcOrd="0" destOrd="0" presId="urn:microsoft.com/office/officeart/2008/layout/LinedList"/>
    <dgm:cxn modelId="{B08D95BC-ADEF-4369-94F5-AD532B838701}" type="presOf" srcId="{5951302B-2A82-47D0-8020-7A31309B15A9}" destId="{8AA797A4-5E7B-4FFB-9B92-B839DFBB0D95}" srcOrd="0" destOrd="0" presId="urn:microsoft.com/office/officeart/2008/layout/LinedList"/>
    <dgm:cxn modelId="{453441C4-3919-4FE7-B472-C6EE201E7AA7}" srcId="{02CCA218-C7F0-4A14-91B9-1F40FB518121}" destId="{B75ED07C-A3A8-4019-BD70-7391E2160760}" srcOrd="2" destOrd="0" parTransId="{D1EFCFC7-93BE-4206-8F03-36F837FB9765}" sibTransId="{519A4764-EE65-4963-B66B-C0EF0A15D048}"/>
    <dgm:cxn modelId="{2A85F2C6-E1E1-4D49-A372-F53C441248EC}" type="presOf" srcId="{5F2D4ABB-7258-422A-8400-99C86F8F1752}" destId="{0A843ED7-393A-443F-9322-7115A3152F35}" srcOrd="0" destOrd="0" presId="urn:microsoft.com/office/officeart/2008/layout/LinedList"/>
    <dgm:cxn modelId="{428998C7-42DF-4626-9DE7-C29C471ED1EE}" srcId="{1CB6C32B-88F2-46AB-8B22-450406E7A737}" destId="{B3163363-C972-47C1-90B6-9B92073D9457}" srcOrd="2" destOrd="0" parTransId="{549DBE51-FC2D-4887-B1D3-540D53A2B461}" sibTransId="{37B8864E-3A9C-4E87-8BA8-8DC5BE218045}"/>
    <dgm:cxn modelId="{EE9356D5-0CA7-4611-85AB-37A4796FD3F2}" srcId="{B0579EA1-A493-4150-B536-A1F7B4D76392}" destId="{1CB6C32B-88F2-46AB-8B22-450406E7A737}" srcOrd="0" destOrd="0" parTransId="{D19B140D-806B-4666-A066-08C036139E52}" sibTransId="{DC6C7C4D-5E44-4BA5-B3C9-FC83B4687FD8}"/>
    <dgm:cxn modelId="{1CDE47D6-060B-4B12-BED3-E2637685B5CA}" type="presOf" srcId="{F8A95D65-6CCA-4E4F-A30E-39E5E7C7E6B8}" destId="{E968BB63-F626-4A03-A627-E76F890FF7B7}" srcOrd="0" destOrd="0" presId="urn:microsoft.com/office/officeart/2008/layout/LinedList"/>
    <dgm:cxn modelId="{BE9DB9D8-A8D5-4FF7-8159-C392AC0EBA9F}" srcId="{1CB6C32B-88F2-46AB-8B22-450406E7A737}" destId="{100FDA97-E50E-4E7C-8478-2BFEA6187D43}" srcOrd="3" destOrd="0" parTransId="{0D08BEA1-8954-4EA1-8C31-23B937966D65}" sibTransId="{A28C97EA-AA27-4376-ABDC-2F24E2F0AE8B}"/>
    <dgm:cxn modelId="{9C69BBDC-0355-405C-8130-73C3616440A5}" type="presOf" srcId="{B0579EA1-A493-4150-B536-A1F7B4D76392}" destId="{B60B5014-B555-444D-BF75-BCD9A54277B6}" srcOrd="0" destOrd="0" presId="urn:microsoft.com/office/officeart/2008/layout/LinedList"/>
    <dgm:cxn modelId="{8D1404E1-65EC-4742-B071-F70BFE04003D}" type="presOf" srcId="{02CCA218-C7F0-4A14-91B9-1F40FB518121}" destId="{D6ACEEA1-FF0A-41D4-93A8-878FA8D6BC8E}" srcOrd="0" destOrd="0" presId="urn:microsoft.com/office/officeart/2008/layout/LinedList"/>
    <dgm:cxn modelId="{38E629E7-BA45-47B9-B41E-749FF2E12983}" srcId="{02CCA218-C7F0-4A14-91B9-1F40FB518121}" destId="{7AB467AF-249F-46C2-8D5D-2759547490C4}" srcOrd="0" destOrd="0" parTransId="{9FAA9021-10EA-4E81-A69D-4304392FE6B5}" sibTransId="{6BBC5430-55F8-43D9-AB58-E3026B60BB8F}"/>
    <dgm:cxn modelId="{6F4CC8FD-9132-468D-A9C2-FDA3AA5E3E92}" srcId="{1CB6C32B-88F2-46AB-8B22-450406E7A737}" destId="{F8A95D65-6CCA-4E4F-A30E-39E5E7C7E6B8}" srcOrd="0" destOrd="0" parTransId="{D5680F6C-113C-4DB3-B58B-6E0EB1E726DF}" sibTransId="{95B8C6CF-B959-4ADE-81C2-0C0B2B6B2307}"/>
    <dgm:cxn modelId="{77B32A8C-005F-4922-9635-4FE95AEBF14B}" type="presParOf" srcId="{B60B5014-B555-444D-BF75-BCD9A54277B6}" destId="{B3FECB67-4F77-4AF2-A391-94B0AFCDC5E6}" srcOrd="0" destOrd="0" presId="urn:microsoft.com/office/officeart/2008/layout/LinedList"/>
    <dgm:cxn modelId="{B8B378D0-5218-4B83-A5C3-3D27A254ABF7}" type="presParOf" srcId="{B60B5014-B555-444D-BF75-BCD9A54277B6}" destId="{204B2FDA-0B3B-46CA-9FC8-6A2442DC374F}" srcOrd="1" destOrd="0" presId="urn:microsoft.com/office/officeart/2008/layout/LinedList"/>
    <dgm:cxn modelId="{0E1218C6-6ABD-4B48-8DE9-C3C0F77EB3DA}" type="presParOf" srcId="{204B2FDA-0B3B-46CA-9FC8-6A2442DC374F}" destId="{1B55148F-059E-423F-BDCA-F29C09864B25}" srcOrd="0" destOrd="0" presId="urn:microsoft.com/office/officeart/2008/layout/LinedList"/>
    <dgm:cxn modelId="{34D8633C-437B-4DC9-A951-158012026EF0}" type="presParOf" srcId="{204B2FDA-0B3B-46CA-9FC8-6A2442DC374F}" destId="{65114A39-1B3D-4ED6-AD01-69C9208B4ACE}" srcOrd="1" destOrd="0" presId="urn:microsoft.com/office/officeart/2008/layout/LinedList"/>
    <dgm:cxn modelId="{B5C02981-C718-4309-8D90-580B623051EF}" type="presParOf" srcId="{65114A39-1B3D-4ED6-AD01-69C9208B4ACE}" destId="{A5C66078-2EA7-4602-BA84-83E9F8D4ACAE}" srcOrd="0" destOrd="0" presId="urn:microsoft.com/office/officeart/2008/layout/LinedList"/>
    <dgm:cxn modelId="{8358278A-B400-4710-A40E-2E69CC50E1D3}" type="presParOf" srcId="{65114A39-1B3D-4ED6-AD01-69C9208B4ACE}" destId="{24BB50EA-5FCA-47F4-9451-C1A92EFAA0E0}" srcOrd="1" destOrd="0" presId="urn:microsoft.com/office/officeart/2008/layout/LinedList"/>
    <dgm:cxn modelId="{B9935DC8-E611-45A1-9D1B-19F62B28D428}" type="presParOf" srcId="{24BB50EA-5FCA-47F4-9451-C1A92EFAA0E0}" destId="{46E91F42-23CB-4D4F-8F89-1C008E269018}" srcOrd="0" destOrd="0" presId="urn:microsoft.com/office/officeart/2008/layout/LinedList"/>
    <dgm:cxn modelId="{9C773F9A-418D-4C6D-A1D3-7A275C23C791}" type="presParOf" srcId="{24BB50EA-5FCA-47F4-9451-C1A92EFAA0E0}" destId="{E968BB63-F626-4A03-A627-E76F890FF7B7}" srcOrd="1" destOrd="0" presId="urn:microsoft.com/office/officeart/2008/layout/LinedList"/>
    <dgm:cxn modelId="{5F15D521-635E-45C2-9EA4-415F812384A6}" type="presParOf" srcId="{24BB50EA-5FCA-47F4-9451-C1A92EFAA0E0}" destId="{EE076B80-7AB9-41C6-BB1D-6169C3C555BA}" srcOrd="2" destOrd="0" presId="urn:microsoft.com/office/officeart/2008/layout/LinedList"/>
    <dgm:cxn modelId="{711D5F2F-B870-4553-A563-59DA30FB4DA0}" type="presParOf" srcId="{65114A39-1B3D-4ED6-AD01-69C9208B4ACE}" destId="{D6B8C478-0FC5-4A8F-A7B4-C924FA72AE7C}" srcOrd="2" destOrd="0" presId="urn:microsoft.com/office/officeart/2008/layout/LinedList"/>
    <dgm:cxn modelId="{E366B2B8-C220-48D9-A0BF-13A743C3DFF4}" type="presParOf" srcId="{65114A39-1B3D-4ED6-AD01-69C9208B4ACE}" destId="{753099CB-DA44-4B7D-AEE9-7976E9AAC202}" srcOrd="3" destOrd="0" presId="urn:microsoft.com/office/officeart/2008/layout/LinedList"/>
    <dgm:cxn modelId="{8F4F90EB-C7A1-45D9-B01A-07B11C06751D}" type="presParOf" srcId="{65114A39-1B3D-4ED6-AD01-69C9208B4ACE}" destId="{304E5DD4-300B-490E-B4B8-5E05A4A91248}" srcOrd="4" destOrd="0" presId="urn:microsoft.com/office/officeart/2008/layout/LinedList"/>
    <dgm:cxn modelId="{247A8144-FB9B-4C65-BBC6-F4C2CB2BD617}" type="presParOf" srcId="{304E5DD4-300B-490E-B4B8-5E05A4A91248}" destId="{13F9388E-9F86-447F-AB48-06F01A2AEDEB}" srcOrd="0" destOrd="0" presId="urn:microsoft.com/office/officeart/2008/layout/LinedList"/>
    <dgm:cxn modelId="{2FACBEAD-8DD3-4ABE-94F9-6FCA00A9F1A7}" type="presParOf" srcId="{304E5DD4-300B-490E-B4B8-5E05A4A91248}" destId="{239C815B-F65F-4252-8532-48AE7102003F}" srcOrd="1" destOrd="0" presId="urn:microsoft.com/office/officeart/2008/layout/LinedList"/>
    <dgm:cxn modelId="{7B57F36B-FB86-4355-980A-E036A7297D56}" type="presParOf" srcId="{304E5DD4-300B-490E-B4B8-5E05A4A91248}" destId="{80D7419A-6ADB-48DC-A4D2-5DE2701517D8}" srcOrd="2" destOrd="0" presId="urn:microsoft.com/office/officeart/2008/layout/LinedList"/>
    <dgm:cxn modelId="{005F8A9D-1AE1-4B93-ABDA-ABB8DEBC932F}" type="presParOf" srcId="{65114A39-1B3D-4ED6-AD01-69C9208B4ACE}" destId="{E0B862CF-46D0-4ED4-9914-32B66F3A64D7}" srcOrd="5" destOrd="0" presId="urn:microsoft.com/office/officeart/2008/layout/LinedList"/>
    <dgm:cxn modelId="{F60E9925-ACA8-4D2F-B09C-65B9A8E97C3F}" type="presParOf" srcId="{65114A39-1B3D-4ED6-AD01-69C9208B4ACE}" destId="{0B6367E2-5A91-4C09-8E81-952D2B2A2800}" srcOrd="6" destOrd="0" presId="urn:microsoft.com/office/officeart/2008/layout/LinedList"/>
    <dgm:cxn modelId="{8F05EFF4-F226-41AF-B283-BC7A39AFBC9C}" type="presParOf" srcId="{65114A39-1B3D-4ED6-AD01-69C9208B4ACE}" destId="{1FFAB80E-A05E-4CF6-877A-7ACB534BF3FA}" srcOrd="7" destOrd="0" presId="urn:microsoft.com/office/officeart/2008/layout/LinedList"/>
    <dgm:cxn modelId="{CC2C49A2-1458-468F-93E6-8ADAF52F82D3}" type="presParOf" srcId="{1FFAB80E-A05E-4CF6-877A-7ACB534BF3FA}" destId="{76CDC386-4BE8-4442-B6B6-513657F17C75}" srcOrd="0" destOrd="0" presId="urn:microsoft.com/office/officeart/2008/layout/LinedList"/>
    <dgm:cxn modelId="{7AC00030-9D7F-414D-8180-8CC42831AC4F}" type="presParOf" srcId="{1FFAB80E-A05E-4CF6-877A-7ACB534BF3FA}" destId="{5BE51277-2141-4B8D-9D9A-A4C9610E2260}" srcOrd="1" destOrd="0" presId="urn:microsoft.com/office/officeart/2008/layout/LinedList"/>
    <dgm:cxn modelId="{445DF8CE-DB3D-4BC3-89AB-05CB9FD82ADD}" type="presParOf" srcId="{1FFAB80E-A05E-4CF6-877A-7ACB534BF3FA}" destId="{BBA79E00-85A3-40C2-BCFA-2938B73A937C}" srcOrd="2" destOrd="0" presId="urn:microsoft.com/office/officeart/2008/layout/LinedList"/>
    <dgm:cxn modelId="{EF46CB35-49F6-4D88-B219-724D07188263}" type="presParOf" srcId="{65114A39-1B3D-4ED6-AD01-69C9208B4ACE}" destId="{B8C757D8-2B32-4243-A813-FAFB7E747675}" srcOrd="8" destOrd="0" presId="urn:microsoft.com/office/officeart/2008/layout/LinedList"/>
    <dgm:cxn modelId="{AB178E91-8DB6-4E1E-8A45-4CDE7C259AA5}" type="presParOf" srcId="{65114A39-1B3D-4ED6-AD01-69C9208B4ACE}" destId="{A3342C96-B433-4E87-972A-9926C7AE9F52}" srcOrd="9" destOrd="0" presId="urn:microsoft.com/office/officeart/2008/layout/LinedList"/>
    <dgm:cxn modelId="{AEA85B6B-0B57-43F0-B705-1BA43FBD5998}" type="presParOf" srcId="{65114A39-1B3D-4ED6-AD01-69C9208B4ACE}" destId="{30B0F988-4C50-4175-842E-DB8B47C5DCA7}" srcOrd="10" destOrd="0" presId="urn:microsoft.com/office/officeart/2008/layout/LinedList"/>
    <dgm:cxn modelId="{993F7657-A50D-4E02-BF94-C2FBFAAE261D}" type="presParOf" srcId="{30B0F988-4C50-4175-842E-DB8B47C5DCA7}" destId="{5F4B6E2B-6980-4B14-A8A8-BC97AA1674B8}" srcOrd="0" destOrd="0" presId="urn:microsoft.com/office/officeart/2008/layout/LinedList"/>
    <dgm:cxn modelId="{F2985939-E0C2-4781-82CB-42208F79EE18}" type="presParOf" srcId="{30B0F988-4C50-4175-842E-DB8B47C5DCA7}" destId="{922B7BDD-D2E1-4000-ACA8-5BC4158614C4}" srcOrd="1" destOrd="0" presId="urn:microsoft.com/office/officeart/2008/layout/LinedList"/>
    <dgm:cxn modelId="{78C3C2EA-41F0-41E3-AD29-09E5DC469AB8}" type="presParOf" srcId="{30B0F988-4C50-4175-842E-DB8B47C5DCA7}" destId="{1625F5AF-15ED-4BBB-845A-A9E815FF9438}" srcOrd="2" destOrd="0" presId="urn:microsoft.com/office/officeart/2008/layout/LinedList"/>
    <dgm:cxn modelId="{92BFEA0C-B683-4FF8-A579-86911C1539B5}" type="presParOf" srcId="{65114A39-1B3D-4ED6-AD01-69C9208B4ACE}" destId="{51B94992-BF9D-4EEE-9B8D-F5D209BD1636}" srcOrd="11" destOrd="0" presId="urn:microsoft.com/office/officeart/2008/layout/LinedList"/>
    <dgm:cxn modelId="{F90DBADB-C4AF-46AF-99F2-F62F7A6ADA58}" type="presParOf" srcId="{65114A39-1B3D-4ED6-AD01-69C9208B4ACE}" destId="{E4A2EEA9-7DCD-4C22-8A28-0BD135064B55}" srcOrd="12" destOrd="0" presId="urn:microsoft.com/office/officeart/2008/layout/LinedList"/>
    <dgm:cxn modelId="{AC3779F5-8825-4A00-BA69-548DF15921E5}" type="presParOf" srcId="{B60B5014-B555-444D-BF75-BCD9A54277B6}" destId="{B5FF28E2-4CBA-4555-B227-7158508FD938}" srcOrd="2" destOrd="0" presId="urn:microsoft.com/office/officeart/2008/layout/LinedList"/>
    <dgm:cxn modelId="{6A68DCE6-4458-4FD8-97FD-05314CAE616E}" type="presParOf" srcId="{B60B5014-B555-444D-BF75-BCD9A54277B6}" destId="{596B4304-43C2-4593-9648-00EA802B350D}" srcOrd="3" destOrd="0" presId="urn:microsoft.com/office/officeart/2008/layout/LinedList"/>
    <dgm:cxn modelId="{157E1DAB-23E4-4F8F-9B09-53AF66BDE7CB}" type="presParOf" srcId="{596B4304-43C2-4593-9648-00EA802B350D}" destId="{D6ACEEA1-FF0A-41D4-93A8-878FA8D6BC8E}" srcOrd="0" destOrd="0" presId="urn:microsoft.com/office/officeart/2008/layout/LinedList"/>
    <dgm:cxn modelId="{9BC4DFD6-1936-4A9E-8C5E-982CEDB5A6CD}" type="presParOf" srcId="{596B4304-43C2-4593-9648-00EA802B350D}" destId="{C1C4080F-CA32-4125-8263-1850AEF1E282}" srcOrd="1" destOrd="0" presId="urn:microsoft.com/office/officeart/2008/layout/LinedList"/>
    <dgm:cxn modelId="{79E98CA6-84E5-483E-A04B-A3A7091D0DBF}" type="presParOf" srcId="{C1C4080F-CA32-4125-8263-1850AEF1E282}" destId="{BEF7BB75-9CCB-4742-853F-5D7B0BDFB376}" srcOrd="0" destOrd="0" presId="urn:microsoft.com/office/officeart/2008/layout/LinedList"/>
    <dgm:cxn modelId="{F19A053B-5486-4549-A05D-7E7991854008}" type="presParOf" srcId="{C1C4080F-CA32-4125-8263-1850AEF1E282}" destId="{D59EEDD8-AB87-4ED1-B966-AA41D5EF8AD3}" srcOrd="1" destOrd="0" presId="urn:microsoft.com/office/officeart/2008/layout/LinedList"/>
    <dgm:cxn modelId="{0A5FDF89-A972-492D-996B-77C263E56206}" type="presParOf" srcId="{D59EEDD8-AB87-4ED1-B966-AA41D5EF8AD3}" destId="{3878D555-9BD1-486E-B1CD-DE986379EA65}" srcOrd="0" destOrd="0" presId="urn:microsoft.com/office/officeart/2008/layout/LinedList"/>
    <dgm:cxn modelId="{E3E9E340-9F11-4965-AD2B-7A674F50670D}" type="presParOf" srcId="{D59EEDD8-AB87-4ED1-B966-AA41D5EF8AD3}" destId="{FFE9FB32-1A35-4FDB-BD84-FEC6A5D2723B}" srcOrd="1" destOrd="0" presId="urn:microsoft.com/office/officeart/2008/layout/LinedList"/>
    <dgm:cxn modelId="{26C58AC6-177F-43C5-B40D-0C62C7F7904D}" type="presParOf" srcId="{D59EEDD8-AB87-4ED1-B966-AA41D5EF8AD3}" destId="{BEBABAB9-B608-47ED-B0AD-DAC1243C74EE}" srcOrd="2" destOrd="0" presId="urn:microsoft.com/office/officeart/2008/layout/LinedList"/>
    <dgm:cxn modelId="{AADEFDC1-6F93-4387-AA75-B29013ED3FB5}" type="presParOf" srcId="{C1C4080F-CA32-4125-8263-1850AEF1E282}" destId="{496CE3FE-ABC8-4018-8A5D-EFD7747A61FD}" srcOrd="2" destOrd="0" presId="urn:microsoft.com/office/officeart/2008/layout/LinedList"/>
    <dgm:cxn modelId="{D8E54A96-9E66-4708-A1A8-F7F85B7637E4}" type="presParOf" srcId="{C1C4080F-CA32-4125-8263-1850AEF1E282}" destId="{66F17A0D-EDDB-4D5B-AE41-C629AA7D0E9E}" srcOrd="3" destOrd="0" presId="urn:microsoft.com/office/officeart/2008/layout/LinedList"/>
    <dgm:cxn modelId="{3E2FC533-9C86-4441-9A63-C90A680D6C99}" type="presParOf" srcId="{C1C4080F-CA32-4125-8263-1850AEF1E282}" destId="{EA90E1DC-26A4-4CBC-B942-C32BE4FF7E05}" srcOrd="4" destOrd="0" presId="urn:microsoft.com/office/officeart/2008/layout/LinedList"/>
    <dgm:cxn modelId="{AF9D8827-8BFB-4F31-AF44-17D81A467E4C}" type="presParOf" srcId="{EA90E1DC-26A4-4CBC-B942-C32BE4FF7E05}" destId="{832BA266-24A2-44CB-B2B5-A4D7ACC33E3C}" srcOrd="0" destOrd="0" presId="urn:microsoft.com/office/officeart/2008/layout/LinedList"/>
    <dgm:cxn modelId="{25E606DC-5262-4D55-B9E1-A882CA4D869C}" type="presParOf" srcId="{EA90E1DC-26A4-4CBC-B942-C32BE4FF7E05}" destId="{0A843ED7-393A-443F-9322-7115A3152F35}" srcOrd="1" destOrd="0" presId="urn:microsoft.com/office/officeart/2008/layout/LinedList"/>
    <dgm:cxn modelId="{A8E1A438-B474-4C5B-8E8C-CA9667DFE888}" type="presParOf" srcId="{EA90E1DC-26A4-4CBC-B942-C32BE4FF7E05}" destId="{D9AD0C66-209D-438E-93AF-577E68D36A3E}" srcOrd="2" destOrd="0" presId="urn:microsoft.com/office/officeart/2008/layout/LinedList"/>
    <dgm:cxn modelId="{ECCC6DB2-34D0-407A-AC05-666504D93BF9}" type="presParOf" srcId="{C1C4080F-CA32-4125-8263-1850AEF1E282}" destId="{FFDBB292-D296-457E-B986-FD661169B24C}" srcOrd="5" destOrd="0" presId="urn:microsoft.com/office/officeart/2008/layout/LinedList"/>
    <dgm:cxn modelId="{26BF3698-CF3C-4622-9D6E-4C7385F55113}" type="presParOf" srcId="{C1C4080F-CA32-4125-8263-1850AEF1E282}" destId="{1FE6AAB8-20B9-4913-AE9D-90C55AFD6B91}" srcOrd="6" destOrd="0" presId="urn:microsoft.com/office/officeart/2008/layout/LinedList"/>
    <dgm:cxn modelId="{D97DC4A9-3417-4868-BBEB-457C04691475}" type="presParOf" srcId="{C1C4080F-CA32-4125-8263-1850AEF1E282}" destId="{F4583916-A6A5-48D0-9EF9-49778BE10270}" srcOrd="7" destOrd="0" presId="urn:microsoft.com/office/officeart/2008/layout/LinedList"/>
    <dgm:cxn modelId="{D73D4F15-6924-4FB6-BCB3-E6E4279BE23F}" type="presParOf" srcId="{F4583916-A6A5-48D0-9EF9-49778BE10270}" destId="{B7C8A112-0545-41AA-B3F4-55D06322A336}" srcOrd="0" destOrd="0" presId="urn:microsoft.com/office/officeart/2008/layout/LinedList"/>
    <dgm:cxn modelId="{7A7A35C9-8A9A-4EFC-8C51-3970BEC15398}" type="presParOf" srcId="{F4583916-A6A5-48D0-9EF9-49778BE10270}" destId="{6F9F0316-F670-47F3-BEFD-9243A51A8013}" srcOrd="1" destOrd="0" presId="urn:microsoft.com/office/officeart/2008/layout/LinedList"/>
    <dgm:cxn modelId="{B67791D1-028A-4C1B-ADB6-79AD6F76C2DA}" type="presParOf" srcId="{F4583916-A6A5-48D0-9EF9-49778BE10270}" destId="{350FB82B-A3E8-493A-B884-80E3647FC2A8}" srcOrd="2" destOrd="0" presId="urn:microsoft.com/office/officeart/2008/layout/LinedList"/>
    <dgm:cxn modelId="{3588B236-F428-4542-93FD-B6D74D767ADA}" type="presParOf" srcId="{C1C4080F-CA32-4125-8263-1850AEF1E282}" destId="{89E4B533-8528-43DA-BA15-162B21144446}" srcOrd="8" destOrd="0" presId="urn:microsoft.com/office/officeart/2008/layout/LinedList"/>
    <dgm:cxn modelId="{AC8AE103-8740-4ADD-832B-1602565B834D}" type="presParOf" srcId="{C1C4080F-CA32-4125-8263-1850AEF1E282}" destId="{7AE34E36-D467-46B5-9055-F0D6233E3971}" srcOrd="9" destOrd="0" presId="urn:microsoft.com/office/officeart/2008/layout/LinedList"/>
    <dgm:cxn modelId="{B7741947-5151-49C0-889F-5791E47D0BBF}" type="presParOf" srcId="{B60B5014-B555-444D-BF75-BCD9A54277B6}" destId="{B8561BF4-9A09-4FE8-B977-7F399BEA88D3}" srcOrd="4" destOrd="0" presId="urn:microsoft.com/office/officeart/2008/layout/LinedList"/>
    <dgm:cxn modelId="{5F1A3F06-6ACB-479C-AF6E-6F73C3D9C71E}" type="presParOf" srcId="{B60B5014-B555-444D-BF75-BCD9A54277B6}" destId="{521E4C2E-FA44-4A20-BD98-16D53D3F57CE}" srcOrd="5" destOrd="0" presId="urn:microsoft.com/office/officeart/2008/layout/LinedList"/>
    <dgm:cxn modelId="{27639BD3-3473-4474-8BE3-BC50087F87A2}" type="presParOf" srcId="{521E4C2E-FA44-4A20-BD98-16D53D3F57CE}" destId="{8AA797A4-5E7B-4FFB-9B92-B839DFBB0D95}" srcOrd="0" destOrd="0" presId="urn:microsoft.com/office/officeart/2008/layout/LinedList"/>
    <dgm:cxn modelId="{850A2E13-F5B5-4E36-8776-8A1506ACDFC7}" type="presParOf" srcId="{521E4C2E-FA44-4A20-BD98-16D53D3F57CE}" destId="{EECBCA6C-4418-418C-B2E9-45CD3B7CECAC}" srcOrd="1" destOrd="0" presId="urn:microsoft.com/office/officeart/2008/layout/LinedList"/>
    <dgm:cxn modelId="{7C101BD1-4BB2-4830-9EC7-32B8E36C24E7}" type="presParOf" srcId="{EECBCA6C-4418-418C-B2E9-45CD3B7CECAC}" destId="{32B5ABDE-5D31-4FF8-B47D-A9482E0182F0}" srcOrd="0" destOrd="0" presId="urn:microsoft.com/office/officeart/2008/layout/LinedList"/>
    <dgm:cxn modelId="{3197EB2D-0D0D-4A99-8443-9BAD55DECE55}" type="presParOf" srcId="{EECBCA6C-4418-418C-B2E9-45CD3B7CECAC}" destId="{C2F07535-18AF-4243-9C0B-EDB131324550}" srcOrd="1" destOrd="0" presId="urn:microsoft.com/office/officeart/2008/layout/LinedList"/>
    <dgm:cxn modelId="{4DFE674A-3555-4133-A7C4-BC1737CE2617}" type="presParOf" srcId="{C2F07535-18AF-4243-9C0B-EDB131324550}" destId="{09E1D239-9043-453A-9F51-CE8950DB0A23}" srcOrd="0" destOrd="0" presId="urn:microsoft.com/office/officeart/2008/layout/LinedList"/>
    <dgm:cxn modelId="{BDE3D759-69A0-4971-82A7-8C4AC9A1E94A}" type="presParOf" srcId="{C2F07535-18AF-4243-9C0B-EDB131324550}" destId="{02E9AD92-B331-4BEE-B97A-C6A83E3D7F2D}" srcOrd="1" destOrd="0" presId="urn:microsoft.com/office/officeart/2008/layout/LinedList"/>
    <dgm:cxn modelId="{37F3749D-0A07-4DEF-BE8E-138FDC92ABDD}" type="presParOf" srcId="{C2F07535-18AF-4243-9C0B-EDB131324550}" destId="{A4FC8682-10FC-4BF7-825A-DAAFD82BADFA}" srcOrd="2" destOrd="0" presId="urn:microsoft.com/office/officeart/2008/layout/LinedList"/>
    <dgm:cxn modelId="{10FA5D49-351F-45A6-B545-68B3D707BC78}" type="presParOf" srcId="{EECBCA6C-4418-418C-B2E9-45CD3B7CECAC}" destId="{36EDCC8D-4A18-4F0A-897F-31A076C2FB21}" srcOrd="2" destOrd="0" presId="urn:microsoft.com/office/officeart/2008/layout/LinedList"/>
    <dgm:cxn modelId="{7F57E9D9-0706-4D92-9C34-E8A945002ABE}" type="presParOf" srcId="{EECBCA6C-4418-418C-B2E9-45CD3B7CECAC}" destId="{B1513A86-01DB-4BA5-AAD6-2058AEC54302}" srcOrd="3" destOrd="0" presId="urn:microsoft.com/office/officeart/2008/layout/LinedList"/>
    <dgm:cxn modelId="{24917E7A-84E4-4553-AA38-6AB46531F149}" type="presParOf" srcId="{EECBCA6C-4418-418C-B2E9-45CD3B7CECAC}" destId="{2C3B727D-5278-416E-ABDC-22C63F69D8F2}" srcOrd="4" destOrd="0" presId="urn:microsoft.com/office/officeart/2008/layout/LinedList"/>
    <dgm:cxn modelId="{ED632771-FAE1-4E2E-985C-29F80751CC3B}" type="presParOf" srcId="{2C3B727D-5278-416E-ABDC-22C63F69D8F2}" destId="{BC9FD562-157F-465C-8781-813F2BB5795D}" srcOrd="0" destOrd="0" presId="urn:microsoft.com/office/officeart/2008/layout/LinedList"/>
    <dgm:cxn modelId="{1833A5CC-D4C0-4EFC-A6FF-4483361E75BE}" type="presParOf" srcId="{2C3B727D-5278-416E-ABDC-22C63F69D8F2}" destId="{AAB5483F-CAD4-4913-8D9F-FCB9F959FC94}" srcOrd="1" destOrd="0" presId="urn:microsoft.com/office/officeart/2008/layout/LinedList"/>
    <dgm:cxn modelId="{C8F21BC2-94F8-4A9D-BD6B-12C6631157C5}" type="presParOf" srcId="{2C3B727D-5278-416E-ABDC-22C63F69D8F2}" destId="{25F2BC0A-3813-4C9D-9187-6003400688A6}" srcOrd="2" destOrd="0" presId="urn:microsoft.com/office/officeart/2008/layout/LinedList"/>
    <dgm:cxn modelId="{D290E115-6E14-4B1A-8935-6AF5282E3DCC}" type="presParOf" srcId="{EECBCA6C-4418-418C-B2E9-45CD3B7CECAC}" destId="{328F807D-5AA1-4892-8FDF-5214E01BE0EF}" srcOrd="5" destOrd="0" presId="urn:microsoft.com/office/officeart/2008/layout/LinedList"/>
    <dgm:cxn modelId="{82FB735D-F04E-413D-BAF6-D36A0AF99F4C}" type="presParOf" srcId="{EECBCA6C-4418-418C-B2E9-45CD3B7CECAC}" destId="{262730BE-5DFB-4330-90A8-AC2BAB4B8E1D}" srcOrd="6" destOrd="0" presId="urn:microsoft.com/office/officeart/2008/layout/LinedList"/>
    <dgm:cxn modelId="{CA9ECF6D-9116-4025-9A47-1A322CE65F87}" type="presParOf" srcId="{B60B5014-B555-444D-BF75-BCD9A54277B6}" destId="{4251F9C2-C81B-423A-92A0-262F388CEC16}" srcOrd="6" destOrd="0" presId="urn:microsoft.com/office/officeart/2008/layout/LinedList"/>
    <dgm:cxn modelId="{13F027DB-F6A7-4625-A5BE-95AB77DE62FC}" type="presParOf" srcId="{B60B5014-B555-444D-BF75-BCD9A54277B6}" destId="{04E238CB-BD4A-45B6-B489-1DA02326FF96}" srcOrd="7" destOrd="0" presId="urn:microsoft.com/office/officeart/2008/layout/LinedList"/>
    <dgm:cxn modelId="{D8AFEE08-6950-401A-B88D-C866D5086659}" type="presParOf" srcId="{04E238CB-BD4A-45B6-B489-1DA02326FF96}" destId="{7EC8CD5F-F23C-4F83-BA21-9F22A4D73655}" srcOrd="0" destOrd="0" presId="urn:microsoft.com/office/officeart/2008/layout/LinedList"/>
    <dgm:cxn modelId="{30895192-DB1B-4A1F-B627-799D278A8C17}" type="presParOf" srcId="{04E238CB-BD4A-45B6-B489-1DA02326FF96}" destId="{599C6688-F225-48B2-B885-7ABD94692960}" srcOrd="1" destOrd="0" presId="urn:microsoft.com/office/officeart/2008/layout/LinedList"/>
    <dgm:cxn modelId="{EE1AA912-29D7-46A5-A053-A952D0CB2ABA}" type="presParOf" srcId="{599C6688-F225-48B2-B885-7ABD94692960}" destId="{86DF23D5-3897-4F78-8A81-517D81EF92BC}" srcOrd="0" destOrd="0" presId="urn:microsoft.com/office/officeart/2008/layout/LinedList"/>
    <dgm:cxn modelId="{18320B3E-9FFE-4914-AD0C-A66372F40D3A}" type="presParOf" srcId="{599C6688-F225-48B2-B885-7ABD94692960}" destId="{DCD6A7C3-35DC-4007-BE80-EC3EE211B7EA}" srcOrd="1" destOrd="0" presId="urn:microsoft.com/office/officeart/2008/layout/LinedList"/>
    <dgm:cxn modelId="{A8B8F095-0723-49E0-96CD-B2365690D52F}" type="presParOf" srcId="{DCD6A7C3-35DC-4007-BE80-EC3EE211B7EA}" destId="{D11C9F2A-7C16-4DBC-9062-6FEA13773B4B}" srcOrd="0" destOrd="0" presId="urn:microsoft.com/office/officeart/2008/layout/LinedList"/>
    <dgm:cxn modelId="{B5DF1D1F-41C5-4DA4-B5EE-3D7695086BA8}" type="presParOf" srcId="{DCD6A7C3-35DC-4007-BE80-EC3EE211B7EA}" destId="{F7817350-3DD6-4DE7-955A-13A3E28FD6EE}" srcOrd="1" destOrd="0" presId="urn:microsoft.com/office/officeart/2008/layout/LinedList"/>
    <dgm:cxn modelId="{9C205E15-EBF3-4E13-9DCC-DD9ED118E861}" type="presParOf" srcId="{DCD6A7C3-35DC-4007-BE80-EC3EE211B7EA}" destId="{6461158F-A4A3-4C62-AD6D-51CC61A93695}" srcOrd="2" destOrd="0" presId="urn:microsoft.com/office/officeart/2008/layout/LinedList"/>
    <dgm:cxn modelId="{732F3F13-C82E-4A0B-9B42-16AB355AB118}" type="presParOf" srcId="{599C6688-F225-48B2-B885-7ABD94692960}" destId="{E508890F-89A4-420D-89F5-64713ADF8136}" srcOrd="2" destOrd="0" presId="urn:microsoft.com/office/officeart/2008/layout/LinedList"/>
    <dgm:cxn modelId="{A464C62E-0194-4102-8E54-211DADEA88E7}" type="presParOf" srcId="{599C6688-F225-48B2-B885-7ABD94692960}" destId="{BE83F24F-A0DE-4BB7-BD43-B436939BEB4C}" srcOrd="3" destOrd="0" presId="urn:microsoft.com/office/officeart/2008/layout/LinedList"/>
    <dgm:cxn modelId="{B344B3B2-9E34-4416-9618-2BA27990A071}" type="presParOf" srcId="{599C6688-F225-48B2-B885-7ABD94692960}" destId="{DF676B01-1EF6-4D09-92DE-5E685838BE5D}" srcOrd="4" destOrd="0" presId="urn:microsoft.com/office/officeart/2008/layout/LinedList"/>
    <dgm:cxn modelId="{B4D13B76-CE00-4090-8C08-1E70857611C3}" type="presParOf" srcId="{DF676B01-1EF6-4D09-92DE-5E685838BE5D}" destId="{DB630187-A243-463A-A60F-67E0AF048CFE}" srcOrd="0" destOrd="0" presId="urn:microsoft.com/office/officeart/2008/layout/LinedList"/>
    <dgm:cxn modelId="{02289921-840F-488F-8EAF-96284A4C21A0}" type="presParOf" srcId="{DF676B01-1EF6-4D09-92DE-5E685838BE5D}" destId="{C293D3CF-115B-4654-833A-71D79C4EABA6}" srcOrd="1" destOrd="0" presId="urn:microsoft.com/office/officeart/2008/layout/LinedList"/>
    <dgm:cxn modelId="{D8BB3414-635B-45AB-A857-2778C6BE9DA5}" type="presParOf" srcId="{DF676B01-1EF6-4D09-92DE-5E685838BE5D}" destId="{D0A9D516-4F5A-414E-B1D6-B0671AFD8E9D}" srcOrd="2" destOrd="0" presId="urn:microsoft.com/office/officeart/2008/layout/LinedList"/>
    <dgm:cxn modelId="{F492A9ED-E7D4-45F0-B280-B81C2E4E6777}" type="presParOf" srcId="{599C6688-F225-48B2-B885-7ABD94692960}" destId="{FEA501DC-4C67-42B5-B3A6-838987E50F77}" srcOrd="5" destOrd="0" presId="urn:microsoft.com/office/officeart/2008/layout/LinedList"/>
    <dgm:cxn modelId="{B4E239E6-A9D3-43E1-85D1-140AD003E35B}" type="presParOf" srcId="{599C6688-F225-48B2-B885-7ABD94692960}" destId="{200F778C-3FF0-43C9-84F2-941D69388E18}" srcOrd="6" destOrd="0" presId="urn:microsoft.com/office/officeart/2008/layout/LinedLis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A343D06A-2731-4ECC-A594-BA7DF29101C7}" type="doc">
      <dgm:prSet loTypeId="urn:microsoft.com/office/officeart/2008/layout/PictureStrips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181BC09D-F445-4F6D-8028-BDDE176ECEED}">
      <dgm:prSet phldrT="[Tekst]" custT="1"/>
      <dgm:spPr/>
      <dgm:t>
        <a:bodyPr/>
        <a:lstStyle/>
        <a:p>
          <a:r>
            <a:rPr lang="pl-PL" sz="2000">
              <a:solidFill>
                <a:schemeClr val="bg1">
                  <a:lumMod val="50000"/>
                </a:schemeClr>
              </a:solidFill>
            </a:rPr>
            <a:t>  Farmy </a:t>
          </a:r>
        </a:p>
        <a:p>
          <a:r>
            <a:rPr lang="pl-PL" sz="1800">
              <a:solidFill>
                <a:schemeClr val="bg1">
                  <a:lumMod val="50000"/>
                </a:schemeClr>
              </a:solidFill>
            </a:rPr>
            <a:t>  4 646,2 MW </a:t>
          </a:r>
          <a:br>
            <a:rPr lang="pl-PL" sz="1800">
              <a:solidFill>
                <a:schemeClr val="bg1">
                  <a:lumMod val="50000"/>
                </a:schemeClr>
              </a:solidFill>
            </a:rPr>
          </a:br>
          <a:r>
            <a:rPr lang="pl-PL" sz="1800">
              <a:solidFill>
                <a:schemeClr val="bg1">
                  <a:lumMod val="50000"/>
                </a:schemeClr>
              </a:solidFill>
            </a:rPr>
            <a:t>  566 instalacji</a:t>
          </a:r>
        </a:p>
      </dgm:t>
    </dgm:pt>
    <dgm:pt modelId="{0F52E1EE-84A3-4B93-8875-708398F70CC5}" type="parTrans" cxnId="{3C07AEA0-7FC6-4AE9-95FE-0130E1D28363}">
      <dgm:prSet/>
      <dgm:spPr/>
      <dgm:t>
        <a:bodyPr/>
        <a:lstStyle/>
        <a:p>
          <a:endParaRPr lang="pl-PL"/>
        </a:p>
      </dgm:t>
    </dgm:pt>
    <dgm:pt modelId="{1E1EDEDD-C33B-4F6A-BA72-39C5C99E74B6}" type="sibTrans" cxnId="{3C07AEA0-7FC6-4AE9-95FE-0130E1D28363}">
      <dgm:prSet/>
      <dgm:spPr/>
      <dgm:t>
        <a:bodyPr/>
        <a:lstStyle/>
        <a:p>
          <a:endParaRPr lang="pl-PL"/>
        </a:p>
      </dgm:t>
    </dgm:pt>
    <dgm:pt modelId="{318ED072-B0EE-47F0-BFA2-2406CD326475}">
      <dgm:prSet phldrT="[Tekst]" custT="1"/>
      <dgm:spPr/>
      <dgm:t>
        <a:bodyPr/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Małe instalacje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4</a:t>
          </a: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953,6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6 297 instalacji</a:t>
          </a:r>
          <a:endParaRPr lang="pl-PL" sz="2000" kern="1200">
            <a:solidFill>
              <a:sysClr val="window" lastClr="FFFFFF">
                <a:lumMod val="50000"/>
              </a:sysClr>
            </a:solidFill>
            <a:latin typeface="Calibri" panose="020F0502020204030204"/>
            <a:ea typeface="+mn-ea"/>
            <a:cs typeface="+mn-cs"/>
          </a:endParaRPr>
        </a:p>
      </dgm:t>
    </dgm:pt>
    <dgm:pt modelId="{1206086C-92F2-40EE-A353-9DC7249A65E6}" type="parTrans" cxnId="{4007489A-4F89-48B8-BB1C-C6F2BEB71872}">
      <dgm:prSet/>
      <dgm:spPr/>
      <dgm:t>
        <a:bodyPr/>
        <a:lstStyle/>
        <a:p>
          <a:endParaRPr lang="pl-PL"/>
        </a:p>
      </dgm:t>
    </dgm:pt>
    <dgm:pt modelId="{F80DB3C2-FB97-4246-91AF-086FA0959678}" type="sibTrans" cxnId="{4007489A-4F89-48B8-BB1C-C6F2BEB71872}">
      <dgm:prSet/>
      <dgm:spPr/>
      <dgm:t>
        <a:bodyPr/>
        <a:lstStyle/>
        <a:p>
          <a:endParaRPr lang="pl-PL"/>
        </a:p>
      </dgm:t>
    </dgm:pt>
    <dgm:pt modelId="{B2EBD5A3-CD54-4966-B188-B6EAB6172198}" type="pres">
      <dgm:prSet presAssocID="{A343D06A-2731-4ECC-A594-BA7DF29101C7}" presName="Name0" presStyleCnt="0">
        <dgm:presLayoutVars>
          <dgm:dir/>
          <dgm:resizeHandles val="exact"/>
        </dgm:presLayoutVars>
      </dgm:prSet>
      <dgm:spPr/>
    </dgm:pt>
    <dgm:pt modelId="{48CF2A14-E582-43BE-936E-62386C503A50}" type="pres">
      <dgm:prSet presAssocID="{181BC09D-F445-4F6D-8028-BDDE176ECEED}" presName="composite" presStyleCnt="0"/>
      <dgm:spPr/>
    </dgm:pt>
    <dgm:pt modelId="{55C43905-2943-47F4-9725-4A7C78A345EC}" type="pres">
      <dgm:prSet presAssocID="{181BC09D-F445-4F6D-8028-BDDE176ECEED}" presName="rect1" presStyleLbl="trAlignAcc1" presStyleIdx="0" presStyleCnt="2" custScaleX="106787" custLinFactNeighborX="65" custLinFactNeighborY="6741">
        <dgm:presLayoutVars>
          <dgm:bulletEnabled val="1"/>
        </dgm:presLayoutVars>
      </dgm:prSet>
      <dgm:spPr/>
    </dgm:pt>
    <dgm:pt modelId="{542DB5FF-4C73-44B3-B534-F4C2609A9716}" type="pres">
      <dgm:prSet presAssocID="{181BC09D-F445-4F6D-8028-BDDE176ECEED}" presName="rect2" presStyleLbl="fgImgPlace1" presStyleIdx="0" presStyleCnt="2" custScaleY="92290" custLinFactNeighborX="7211" custLinFactNeighborY="18011"/>
      <dgm:spPr>
        <a:blipFill dpi="0" rotWithShape="1">
          <a:blip xmlns:r="http://schemas.openxmlformats.org/officeDocument/2006/relationships" r:embed="rId1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9000" r="-19000"/>
          </a:stretch>
        </a:blipFill>
      </dgm:spPr>
    </dgm:pt>
    <dgm:pt modelId="{9186B313-064E-4BB6-A3D3-B409FEEC8FF6}" type="pres">
      <dgm:prSet presAssocID="{1E1EDEDD-C33B-4F6A-BA72-39C5C99E74B6}" presName="sibTrans" presStyleCnt="0"/>
      <dgm:spPr/>
    </dgm:pt>
    <dgm:pt modelId="{DC586E7F-FEA1-4EAE-A833-BC72426FBE1A}" type="pres">
      <dgm:prSet presAssocID="{318ED072-B0EE-47F0-BFA2-2406CD326475}" presName="composite" presStyleCnt="0"/>
      <dgm:spPr/>
    </dgm:pt>
    <dgm:pt modelId="{EB402B0D-72BC-4C37-8841-EA79EE48DCA4}" type="pres">
      <dgm:prSet presAssocID="{318ED072-B0EE-47F0-BFA2-2406CD326475}" presName="rect1" presStyleLbl="trAlignAcc1" presStyleIdx="1" presStyleCnt="2" custScaleX="107173" custLinFactNeighborX="355" custLinFactNeighborY="3886">
        <dgm:presLayoutVars>
          <dgm:bulletEnabled val="1"/>
        </dgm:presLayoutVars>
      </dgm:prSet>
      <dgm:spPr/>
    </dgm:pt>
    <dgm:pt modelId="{D2A22335-95F7-4AAA-81AC-EA416168F420}" type="pres">
      <dgm:prSet presAssocID="{318ED072-B0EE-47F0-BFA2-2406CD326475}" presName="rect2" presStyleLbl="fgImgPlace1" presStyleIdx="1" presStyleCnt="2" custScaleY="91388" custLinFactNeighborX="10132" custLinFactNeighborY="15760"/>
      <dgm:spPr>
        <a:blipFill rotWithShape="1">
          <a:blip xmlns:r="http://schemas.openxmlformats.org/officeDocument/2006/relationships" r:embed="rId1" cstate="print">
            <a:duotone>
              <a:srgbClr val="E7E6E6">
                <a:shade val="45000"/>
                <a:satMod val="135000"/>
              </a:srgb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4000" r="-14000"/>
          </a:stretch>
        </a:blipFill>
      </dgm:spPr>
    </dgm:pt>
  </dgm:ptLst>
  <dgm:cxnLst>
    <dgm:cxn modelId="{4007489A-4F89-48B8-BB1C-C6F2BEB71872}" srcId="{A343D06A-2731-4ECC-A594-BA7DF29101C7}" destId="{318ED072-B0EE-47F0-BFA2-2406CD326475}" srcOrd="1" destOrd="0" parTransId="{1206086C-92F2-40EE-A353-9DC7249A65E6}" sibTransId="{F80DB3C2-FB97-4246-91AF-086FA0959678}"/>
    <dgm:cxn modelId="{3C07AEA0-7FC6-4AE9-95FE-0130E1D28363}" srcId="{A343D06A-2731-4ECC-A594-BA7DF29101C7}" destId="{181BC09D-F445-4F6D-8028-BDDE176ECEED}" srcOrd="0" destOrd="0" parTransId="{0F52E1EE-84A3-4B93-8875-708398F70CC5}" sibTransId="{1E1EDEDD-C33B-4F6A-BA72-39C5C99E74B6}"/>
    <dgm:cxn modelId="{151E51BC-D0B9-40E6-82C2-65C2E9E6E508}" type="presOf" srcId="{A343D06A-2731-4ECC-A594-BA7DF29101C7}" destId="{B2EBD5A3-CD54-4966-B188-B6EAB6172198}" srcOrd="0" destOrd="0" presId="urn:microsoft.com/office/officeart/2008/layout/PictureStrips"/>
    <dgm:cxn modelId="{9CC927C0-D488-4176-BBE9-756AA80C3124}" type="presOf" srcId="{318ED072-B0EE-47F0-BFA2-2406CD326475}" destId="{EB402B0D-72BC-4C37-8841-EA79EE48DCA4}" srcOrd="0" destOrd="0" presId="urn:microsoft.com/office/officeart/2008/layout/PictureStrips"/>
    <dgm:cxn modelId="{3BAAF7E6-EEA0-4B04-8243-5885C8A97EC2}" type="presOf" srcId="{181BC09D-F445-4F6D-8028-BDDE176ECEED}" destId="{55C43905-2943-47F4-9725-4A7C78A345EC}" srcOrd="0" destOrd="0" presId="urn:microsoft.com/office/officeart/2008/layout/PictureStrips"/>
    <dgm:cxn modelId="{0F4E275E-8BE9-42B3-B8BB-D6096C8364A5}" type="presParOf" srcId="{B2EBD5A3-CD54-4966-B188-B6EAB6172198}" destId="{48CF2A14-E582-43BE-936E-62386C503A50}" srcOrd="0" destOrd="0" presId="urn:microsoft.com/office/officeart/2008/layout/PictureStrips"/>
    <dgm:cxn modelId="{3FF7C552-11A4-4DC4-BA46-F5273085C9F5}" type="presParOf" srcId="{48CF2A14-E582-43BE-936E-62386C503A50}" destId="{55C43905-2943-47F4-9725-4A7C78A345EC}" srcOrd="0" destOrd="0" presId="urn:microsoft.com/office/officeart/2008/layout/PictureStrips"/>
    <dgm:cxn modelId="{B192026A-1D1B-4AD5-9A58-23BAA0A14163}" type="presParOf" srcId="{48CF2A14-E582-43BE-936E-62386C503A50}" destId="{542DB5FF-4C73-44B3-B534-F4C2609A9716}" srcOrd="1" destOrd="0" presId="urn:microsoft.com/office/officeart/2008/layout/PictureStrips"/>
    <dgm:cxn modelId="{73E120D8-9C54-45E5-B40D-E5E9BC7A1E06}" type="presParOf" srcId="{B2EBD5A3-CD54-4966-B188-B6EAB6172198}" destId="{9186B313-064E-4BB6-A3D3-B409FEEC8FF6}" srcOrd="1" destOrd="0" presId="urn:microsoft.com/office/officeart/2008/layout/PictureStrips"/>
    <dgm:cxn modelId="{97B78226-D331-4B2C-A578-0A8C1BD6CE1F}" type="presParOf" srcId="{B2EBD5A3-CD54-4966-B188-B6EAB6172198}" destId="{DC586E7F-FEA1-4EAE-A833-BC72426FBE1A}" srcOrd="2" destOrd="0" presId="urn:microsoft.com/office/officeart/2008/layout/PictureStrips"/>
    <dgm:cxn modelId="{708DFA5C-8D59-4323-8B11-9F6F4CCF2EB8}" type="presParOf" srcId="{DC586E7F-FEA1-4EAE-A833-BC72426FBE1A}" destId="{EB402B0D-72BC-4C37-8841-EA79EE48DCA4}" srcOrd="0" destOrd="0" presId="urn:microsoft.com/office/officeart/2008/layout/PictureStrips"/>
    <dgm:cxn modelId="{03F8018B-B1A3-480B-88A7-FBA8FD055225}" type="presParOf" srcId="{DC586E7F-FEA1-4EAE-A833-BC72426FBE1A}" destId="{D2A22335-95F7-4AAA-81AC-EA416168F420}" srcOrd="1" destOrd="0" presId="urn:microsoft.com/office/officeart/2008/layout/PictureStrips"/>
  </dgm:cxnLst>
  <dgm:bg>
    <a:noFill/>
  </dgm:bg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B0579EA1-A493-4150-B536-A1F7B4D76392}" type="doc">
      <dgm:prSet loTypeId="urn:microsoft.com/office/officeart/2008/layout/LinedList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1CB6C32B-88F2-46AB-8B22-450406E7A737}">
      <dgm:prSet phldrT="[Tekst]"/>
      <dgm:spPr/>
      <dgm:t>
        <a:bodyPr/>
        <a:lstStyle/>
        <a:p>
          <a:r>
            <a:rPr lang="pl-PL"/>
            <a:t>Lista instalacji </a:t>
          </a:r>
        </a:p>
      </dgm:t>
    </dgm:pt>
    <dgm:pt modelId="{D19B140D-806B-4666-A066-08C036139E52}" type="parTrans" cxnId="{EE9356D5-0CA7-4611-85AB-37A4796FD3F2}">
      <dgm:prSet/>
      <dgm:spPr/>
      <dgm:t>
        <a:bodyPr/>
        <a:lstStyle/>
        <a:p>
          <a:endParaRPr lang="pl-PL"/>
        </a:p>
      </dgm:t>
    </dgm:pt>
    <dgm:pt modelId="{DC6C7C4D-5E44-4BA5-B3C9-FC83B4687FD8}" type="sibTrans" cxnId="{EE9356D5-0CA7-4611-85AB-37A4796FD3F2}">
      <dgm:prSet/>
      <dgm:spPr/>
      <dgm:t>
        <a:bodyPr/>
        <a:lstStyle/>
        <a:p>
          <a:endParaRPr lang="pl-PL"/>
        </a:p>
      </dgm:t>
    </dgm:pt>
    <dgm:pt modelId="{F8A95D65-6CCA-4E4F-A30E-39E5E7C7E6B8}">
      <dgm:prSet phldrT="[Tekst]"/>
      <dgm:spPr/>
      <dgm:t>
        <a:bodyPr/>
        <a:lstStyle/>
        <a:p>
          <a:r>
            <a:rPr lang="pl-PL"/>
            <a:t>lokalizacja instalacji</a:t>
          </a:r>
        </a:p>
      </dgm:t>
    </dgm:pt>
    <dgm:pt modelId="{D5680F6C-113C-4DB3-B58B-6E0EB1E726DF}" type="parTrans" cxnId="{6F4CC8FD-9132-468D-A9C2-FDA3AA5E3E92}">
      <dgm:prSet/>
      <dgm:spPr/>
      <dgm:t>
        <a:bodyPr/>
        <a:lstStyle/>
        <a:p>
          <a:endParaRPr lang="pl-PL"/>
        </a:p>
      </dgm:t>
    </dgm:pt>
    <dgm:pt modelId="{95B8C6CF-B959-4ADE-81C2-0C0B2B6B2307}" type="sibTrans" cxnId="{6F4CC8FD-9132-468D-A9C2-FDA3AA5E3E92}">
      <dgm:prSet/>
      <dgm:spPr/>
      <dgm:t>
        <a:bodyPr/>
        <a:lstStyle/>
        <a:p>
          <a:endParaRPr lang="pl-PL"/>
        </a:p>
      </dgm:t>
    </dgm:pt>
    <dgm:pt modelId="{02CCA218-C7F0-4A14-91B9-1F40FB518121}">
      <dgm:prSet phldrT="[Tekst]"/>
      <dgm:spPr/>
      <dgm:t>
        <a:bodyPr/>
        <a:lstStyle/>
        <a:p>
          <a:r>
            <a:rPr lang="pl-PL"/>
            <a:t>Analiza statystyczna instalacji z uwagi na:</a:t>
          </a:r>
        </a:p>
      </dgm:t>
    </dgm:pt>
    <dgm:pt modelId="{1EDCAFF0-8720-458B-94FD-98C661D2E28D}" type="parTrans" cxnId="{6C0AA51F-7F35-4EE1-BB06-62B65B8E878D}">
      <dgm:prSet/>
      <dgm:spPr/>
      <dgm:t>
        <a:bodyPr/>
        <a:lstStyle/>
        <a:p>
          <a:endParaRPr lang="pl-PL"/>
        </a:p>
      </dgm:t>
    </dgm:pt>
    <dgm:pt modelId="{14B62465-AD82-4214-BEB4-2ADB0A71AF5F}" type="sibTrans" cxnId="{6C0AA51F-7F35-4EE1-BB06-62B65B8E878D}">
      <dgm:prSet/>
      <dgm:spPr/>
      <dgm:t>
        <a:bodyPr/>
        <a:lstStyle/>
        <a:p>
          <a:endParaRPr lang="pl-PL"/>
        </a:p>
      </dgm:t>
    </dgm:pt>
    <dgm:pt modelId="{7AB467AF-249F-46C2-8D5D-2759547490C4}">
      <dgm:prSet phldrT="[Tekst]"/>
      <dgm:spPr/>
      <dgm:t>
        <a:bodyPr/>
        <a:lstStyle/>
        <a:p>
          <a:r>
            <a:rPr lang="pl-PL"/>
            <a:t>zakres mocy instalacji</a:t>
          </a:r>
        </a:p>
      </dgm:t>
    </dgm:pt>
    <dgm:pt modelId="{9FAA9021-10EA-4E81-A69D-4304392FE6B5}" type="parTrans" cxnId="{38E629E7-BA45-47B9-B41E-749FF2E12983}">
      <dgm:prSet/>
      <dgm:spPr/>
      <dgm:t>
        <a:bodyPr/>
        <a:lstStyle/>
        <a:p>
          <a:endParaRPr lang="pl-PL"/>
        </a:p>
      </dgm:t>
    </dgm:pt>
    <dgm:pt modelId="{6BBC5430-55F8-43D9-AB58-E3026B60BB8F}" type="sibTrans" cxnId="{38E629E7-BA45-47B9-B41E-749FF2E12983}">
      <dgm:prSet/>
      <dgm:spPr/>
      <dgm:t>
        <a:bodyPr/>
        <a:lstStyle/>
        <a:p>
          <a:endParaRPr lang="pl-PL"/>
        </a:p>
      </dgm:t>
    </dgm:pt>
    <dgm:pt modelId="{5F2D4ABB-7258-422A-8400-99C86F8F1752}">
      <dgm:prSet phldrT="[Tekst]"/>
      <dgm:spPr/>
      <dgm:t>
        <a:bodyPr/>
        <a:lstStyle/>
        <a:p>
          <a:r>
            <a:rPr lang="pl-PL"/>
            <a:t>rok rozpoczęcia wytwarzania energii</a:t>
          </a:r>
        </a:p>
      </dgm:t>
    </dgm:pt>
    <dgm:pt modelId="{0C10DFD6-6CC8-4923-A8D4-5B1848EBC6C6}" type="parTrans" cxnId="{AE6C5D5F-9E4F-4DB0-8B02-2465EBCE3C35}">
      <dgm:prSet/>
      <dgm:spPr/>
      <dgm:t>
        <a:bodyPr/>
        <a:lstStyle/>
        <a:p>
          <a:endParaRPr lang="pl-PL"/>
        </a:p>
      </dgm:t>
    </dgm:pt>
    <dgm:pt modelId="{AA3D62BE-D1DE-4338-849D-3AC297D8A1AB}" type="sibTrans" cxnId="{AE6C5D5F-9E4F-4DB0-8B02-2465EBCE3C35}">
      <dgm:prSet/>
      <dgm:spPr/>
      <dgm:t>
        <a:bodyPr/>
        <a:lstStyle/>
        <a:p>
          <a:endParaRPr lang="pl-PL"/>
        </a:p>
      </dgm:t>
    </dgm:pt>
    <dgm:pt modelId="{9554B709-92F8-4188-85B3-E4883AEF4485}">
      <dgm:prSet phldrT="[Tekst]"/>
      <dgm:spPr/>
      <dgm:t>
        <a:bodyPr/>
        <a:lstStyle/>
        <a:p>
          <a:r>
            <a:rPr lang="pl-PL"/>
            <a:t>inwestor/właściciel instalacji</a:t>
          </a:r>
        </a:p>
      </dgm:t>
    </dgm:pt>
    <dgm:pt modelId="{98EDA668-4B3D-4F67-982C-531668F6CE49}" type="parTrans" cxnId="{3684B262-AE7C-4045-8CB6-8E7AD58BE49E}">
      <dgm:prSet/>
      <dgm:spPr/>
      <dgm:t>
        <a:bodyPr/>
        <a:lstStyle/>
        <a:p>
          <a:endParaRPr lang="pl-PL"/>
        </a:p>
      </dgm:t>
    </dgm:pt>
    <dgm:pt modelId="{F0FC1FE7-D879-4465-A20E-602B77DAE7CB}" type="sibTrans" cxnId="{3684B262-AE7C-4045-8CB6-8E7AD58BE49E}">
      <dgm:prSet/>
      <dgm:spPr/>
      <dgm:t>
        <a:bodyPr/>
        <a:lstStyle/>
        <a:p>
          <a:endParaRPr lang="pl-PL"/>
        </a:p>
      </dgm:t>
    </dgm:pt>
    <dgm:pt modelId="{B3163363-C972-47C1-90B6-9B92073D9457}">
      <dgm:prSet phldrT="[Tekst]"/>
      <dgm:spPr/>
      <dgm:t>
        <a:bodyPr/>
        <a:lstStyle/>
        <a:p>
          <a:r>
            <a:rPr lang="pl-PL"/>
            <a:t>moc instalacji</a:t>
          </a:r>
        </a:p>
      </dgm:t>
    </dgm:pt>
    <dgm:pt modelId="{549DBE51-FC2D-4887-B1D3-540D53A2B461}" type="parTrans" cxnId="{428998C7-42DF-4626-9DE7-C29C471ED1EE}">
      <dgm:prSet/>
      <dgm:spPr/>
      <dgm:t>
        <a:bodyPr/>
        <a:lstStyle/>
        <a:p>
          <a:endParaRPr lang="pl-PL"/>
        </a:p>
      </dgm:t>
    </dgm:pt>
    <dgm:pt modelId="{37B8864E-3A9C-4E87-8BA8-8DC5BE218045}" type="sibTrans" cxnId="{428998C7-42DF-4626-9DE7-C29C471ED1EE}">
      <dgm:prSet/>
      <dgm:spPr/>
      <dgm:t>
        <a:bodyPr/>
        <a:lstStyle/>
        <a:p>
          <a:endParaRPr lang="pl-PL"/>
        </a:p>
      </dgm:t>
    </dgm:pt>
    <dgm:pt modelId="{100FDA97-E50E-4E7C-8478-2BFEA6187D43}">
      <dgm:prSet phldrT="[Tekst]"/>
      <dgm:spPr/>
      <dgm:t>
        <a:bodyPr/>
        <a:lstStyle/>
        <a:p>
          <a:r>
            <a:rPr lang="pl-PL"/>
            <a:t>data rozpoczęcia wytwarzania energii elektrycznej</a:t>
          </a:r>
        </a:p>
      </dgm:t>
    </dgm:pt>
    <dgm:pt modelId="{0D08BEA1-8954-4EA1-8C31-23B937966D65}" type="parTrans" cxnId="{BE9DB9D8-A8D5-4FF7-8159-C392AC0EBA9F}">
      <dgm:prSet/>
      <dgm:spPr/>
      <dgm:t>
        <a:bodyPr/>
        <a:lstStyle/>
        <a:p>
          <a:endParaRPr lang="pl-PL"/>
        </a:p>
      </dgm:t>
    </dgm:pt>
    <dgm:pt modelId="{A28C97EA-AA27-4376-ABDC-2F24E2F0AE8B}" type="sibTrans" cxnId="{BE9DB9D8-A8D5-4FF7-8159-C392AC0EBA9F}">
      <dgm:prSet/>
      <dgm:spPr/>
      <dgm:t>
        <a:bodyPr/>
        <a:lstStyle/>
        <a:p>
          <a:endParaRPr lang="pl-PL"/>
        </a:p>
      </dgm:t>
    </dgm:pt>
    <dgm:pt modelId="{B75ED07C-A3A8-4019-BD70-7391E2160760}">
      <dgm:prSet phldrT="[Tekst]"/>
      <dgm:spPr/>
      <dgm:t>
        <a:bodyPr/>
        <a:lstStyle/>
        <a:p>
          <a:r>
            <a:rPr lang="pl-PL"/>
            <a:t>lokalizację instalacji</a:t>
          </a:r>
        </a:p>
      </dgm:t>
    </dgm:pt>
    <dgm:pt modelId="{D1EFCFC7-93BE-4206-8F03-36F837FB9765}" type="parTrans" cxnId="{453441C4-3919-4FE7-B472-C6EE201E7AA7}">
      <dgm:prSet/>
      <dgm:spPr/>
      <dgm:t>
        <a:bodyPr/>
        <a:lstStyle/>
        <a:p>
          <a:endParaRPr lang="pl-PL"/>
        </a:p>
      </dgm:t>
    </dgm:pt>
    <dgm:pt modelId="{519A4764-EE65-4963-B66B-C0EF0A15D048}" type="sibTrans" cxnId="{453441C4-3919-4FE7-B472-C6EE201E7AA7}">
      <dgm:prSet/>
      <dgm:spPr/>
      <dgm:t>
        <a:bodyPr/>
        <a:lstStyle/>
        <a:p>
          <a:endParaRPr lang="pl-PL"/>
        </a:p>
      </dgm:t>
    </dgm:pt>
    <dgm:pt modelId="{5951302B-2A82-47D0-8020-7A31309B15A9}">
      <dgm:prSet phldrT="[Tekst]"/>
      <dgm:spPr/>
      <dgm:t>
        <a:bodyPr/>
        <a:lstStyle/>
        <a:p>
          <a:r>
            <a:rPr lang="pl-PL"/>
            <a:t>Fotowoltaika na tle innych źródeł OZE</a:t>
          </a:r>
        </a:p>
      </dgm:t>
    </dgm:pt>
    <dgm:pt modelId="{A2AE48CA-6A41-40D0-9AE9-84656169710A}" type="parTrans" cxnId="{87758135-8B79-481B-B1C7-365D05D7E139}">
      <dgm:prSet/>
      <dgm:spPr/>
      <dgm:t>
        <a:bodyPr/>
        <a:lstStyle/>
        <a:p>
          <a:endParaRPr lang="pl-PL"/>
        </a:p>
      </dgm:t>
    </dgm:pt>
    <dgm:pt modelId="{0BAD6EB9-3613-4947-BCCE-504831E6D425}" type="sibTrans" cxnId="{87758135-8B79-481B-B1C7-365D05D7E139}">
      <dgm:prSet/>
      <dgm:spPr/>
      <dgm:t>
        <a:bodyPr/>
        <a:lstStyle/>
        <a:p>
          <a:endParaRPr lang="pl-PL"/>
        </a:p>
      </dgm:t>
    </dgm:pt>
    <dgm:pt modelId="{2719192E-E72D-4162-8227-BFCA92F50645}">
      <dgm:prSet phldrT="[Tekst]"/>
      <dgm:spPr/>
      <dgm:t>
        <a:bodyPr/>
        <a:lstStyle/>
        <a:p>
          <a:pPr rtl="0"/>
          <a:r>
            <a:rPr lang="pl-PL" b="0" i="0" baseline="0">
              <a:effectLst/>
            </a:rPr>
            <a:t>Skumulowana moc poszczególnych instalacji OZE w poszczególnych latach [MW]</a:t>
          </a:r>
          <a:endParaRPr lang="pl-PL" b="0"/>
        </a:p>
      </dgm:t>
    </dgm:pt>
    <dgm:pt modelId="{91E0F232-C089-46B5-8E2C-886C2F9DA32D}" type="parTrans" cxnId="{41EDCE3F-39AA-4199-8CD4-0D55B7EA8313}">
      <dgm:prSet/>
      <dgm:spPr/>
      <dgm:t>
        <a:bodyPr/>
        <a:lstStyle/>
        <a:p>
          <a:endParaRPr lang="pl-PL"/>
        </a:p>
      </dgm:t>
    </dgm:pt>
    <dgm:pt modelId="{17869575-3330-4126-B112-3BA35C65B8B3}" type="sibTrans" cxnId="{41EDCE3F-39AA-4199-8CD4-0D55B7EA8313}">
      <dgm:prSet/>
      <dgm:spPr/>
      <dgm:t>
        <a:bodyPr/>
        <a:lstStyle/>
        <a:p>
          <a:endParaRPr lang="pl-PL"/>
        </a:p>
      </dgm:t>
    </dgm:pt>
    <dgm:pt modelId="{63F064C5-C3BE-4B4E-B7BD-DF800C1BBA7E}">
      <dgm:prSet phldrT="[Tekst]"/>
      <dgm:spPr/>
      <dgm:t>
        <a:bodyPr/>
        <a:lstStyle/>
        <a:p>
          <a:pPr rtl="0"/>
          <a:r>
            <a:rPr lang="pl-PL"/>
            <a:t>Skumulowana moc poszczególnych źródeł OZE </a:t>
          </a:r>
        </a:p>
      </dgm:t>
    </dgm:pt>
    <dgm:pt modelId="{607FBFCA-5EE3-46A9-A9CB-CE5140BD60BC}" type="parTrans" cxnId="{6DB80A93-300A-4A95-86FC-E93E80BA5957}">
      <dgm:prSet/>
      <dgm:spPr/>
      <dgm:t>
        <a:bodyPr/>
        <a:lstStyle/>
        <a:p>
          <a:endParaRPr lang="pl-PL"/>
        </a:p>
      </dgm:t>
    </dgm:pt>
    <dgm:pt modelId="{C2C2947E-4915-4F29-98AB-3E586CF840D8}" type="sibTrans" cxnId="{6DB80A93-300A-4A95-86FC-E93E80BA5957}">
      <dgm:prSet/>
      <dgm:spPr/>
      <dgm:t>
        <a:bodyPr/>
        <a:lstStyle/>
        <a:p>
          <a:endParaRPr lang="pl-PL"/>
        </a:p>
      </dgm:t>
    </dgm:pt>
    <dgm:pt modelId="{2194292F-8B5C-4AAA-8A93-1D712382425C}">
      <dgm:prSet phldrT="[Tekst]"/>
      <dgm:spPr/>
      <dgm:t>
        <a:bodyPr/>
        <a:lstStyle/>
        <a:p>
          <a:r>
            <a:rPr lang="pl-PL"/>
            <a:t>Mapy</a:t>
          </a:r>
        </a:p>
      </dgm:t>
    </dgm:pt>
    <dgm:pt modelId="{E32DF992-AC87-4989-94E0-AFCAC0177351}" type="parTrans" cxnId="{F610605E-E338-4270-9AF9-B47D2732777F}">
      <dgm:prSet/>
      <dgm:spPr/>
      <dgm:t>
        <a:bodyPr/>
        <a:lstStyle/>
        <a:p>
          <a:endParaRPr lang="pl-PL"/>
        </a:p>
      </dgm:t>
    </dgm:pt>
    <dgm:pt modelId="{C436C101-EEB1-42A4-B9FC-BA24D4F063D0}" type="sibTrans" cxnId="{F610605E-E338-4270-9AF9-B47D2732777F}">
      <dgm:prSet/>
      <dgm:spPr/>
      <dgm:t>
        <a:bodyPr/>
        <a:lstStyle/>
        <a:p>
          <a:endParaRPr lang="pl-PL"/>
        </a:p>
      </dgm:t>
    </dgm:pt>
    <dgm:pt modelId="{2EFD81AE-8D50-4FA5-B864-F4F45FF7163F}">
      <dgm:prSet phldrT="[Tekst]"/>
      <dgm:spPr/>
      <dgm:t>
        <a:bodyPr/>
        <a:lstStyle/>
        <a:p>
          <a:r>
            <a:rPr lang="pl-PL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</a:t>
          </a:r>
          <a:r>
            <a:rPr lang="pl-PL" b="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przedstawiająca wszystkie istniejące instalacje PV w bazie w podziale na województwa</a:t>
          </a:r>
          <a:endParaRPr lang="pl-PL" b="0">
            <a:solidFill>
              <a:sysClr val="windowText" lastClr="000000"/>
            </a:solidFill>
          </a:endParaRPr>
        </a:p>
      </dgm:t>
    </dgm:pt>
    <dgm:pt modelId="{9B4F02F5-AA61-416F-B02A-BD66A6C71F61}" type="parTrans" cxnId="{89589936-EF62-4381-970E-8ED456BA367B}">
      <dgm:prSet/>
      <dgm:spPr/>
      <dgm:t>
        <a:bodyPr/>
        <a:lstStyle/>
        <a:p>
          <a:endParaRPr lang="pl-PL"/>
        </a:p>
      </dgm:t>
    </dgm:pt>
    <dgm:pt modelId="{7D810AC2-F9DA-4824-888F-4D297EBF3E7B}" type="sibTrans" cxnId="{89589936-EF62-4381-970E-8ED456BA367B}">
      <dgm:prSet/>
      <dgm:spPr/>
      <dgm:t>
        <a:bodyPr/>
        <a:lstStyle/>
        <a:p>
          <a:endParaRPr lang="pl-PL"/>
        </a:p>
      </dgm:t>
    </dgm:pt>
    <dgm:pt modelId="{01131A0D-EFAE-4CFB-A666-37BF3EE8CB48}">
      <dgm:prSet phldrT="[Tekst]"/>
      <dgm:spPr/>
      <dgm:t>
        <a:bodyPr/>
        <a:lstStyle/>
        <a:p>
          <a:r>
            <a:rPr lang="pl-PL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 przedstawiająca lokazlizacje siedzib właścicieli</a:t>
          </a:r>
          <a:r>
            <a:rPr lang="pl-PL" b="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istniejących instalacji PV</a:t>
          </a:r>
          <a:endParaRPr lang="pl-PL" b="0">
            <a:solidFill>
              <a:sysClr val="windowText" lastClr="000000"/>
            </a:solidFill>
          </a:endParaRPr>
        </a:p>
      </dgm:t>
    </dgm:pt>
    <dgm:pt modelId="{7398693C-F464-46FD-AE52-4BFB4A5D4D61}" type="parTrans" cxnId="{D59DD950-8296-456E-9D6D-F2B3EF5DE122}">
      <dgm:prSet/>
      <dgm:spPr/>
      <dgm:t>
        <a:bodyPr/>
        <a:lstStyle/>
        <a:p>
          <a:endParaRPr lang="pl-PL"/>
        </a:p>
      </dgm:t>
    </dgm:pt>
    <dgm:pt modelId="{C3EB39BA-13C1-4D6A-905E-E1573C34D294}" type="sibTrans" cxnId="{D59DD950-8296-456E-9D6D-F2B3EF5DE122}">
      <dgm:prSet/>
      <dgm:spPr/>
      <dgm:t>
        <a:bodyPr/>
        <a:lstStyle/>
        <a:p>
          <a:endParaRPr lang="pl-PL"/>
        </a:p>
      </dgm:t>
    </dgm:pt>
    <dgm:pt modelId="{B60B5014-B555-444D-BF75-BCD9A54277B6}" type="pres">
      <dgm:prSet presAssocID="{B0579EA1-A493-4150-B536-A1F7B4D76392}" presName="vert0" presStyleCnt="0">
        <dgm:presLayoutVars>
          <dgm:dir/>
          <dgm:animOne val="branch"/>
          <dgm:animLvl val="lvl"/>
        </dgm:presLayoutVars>
      </dgm:prSet>
      <dgm:spPr/>
    </dgm:pt>
    <dgm:pt modelId="{B3FECB67-4F77-4AF2-A391-94B0AFCDC5E6}" type="pres">
      <dgm:prSet presAssocID="{1CB6C32B-88F2-46AB-8B22-450406E7A737}" presName="thickLine" presStyleLbl="alignNode1" presStyleIdx="0" presStyleCnt="4"/>
      <dgm:spPr/>
    </dgm:pt>
    <dgm:pt modelId="{204B2FDA-0B3B-46CA-9FC8-6A2442DC374F}" type="pres">
      <dgm:prSet presAssocID="{1CB6C32B-88F2-46AB-8B22-450406E7A737}" presName="horz1" presStyleCnt="0"/>
      <dgm:spPr/>
    </dgm:pt>
    <dgm:pt modelId="{1B55148F-059E-423F-BDCA-F29C09864B25}" type="pres">
      <dgm:prSet presAssocID="{1CB6C32B-88F2-46AB-8B22-450406E7A737}" presName="tx1" presStyleLbl="revTx" presStyleIdx="0" presStyleCnt="15"/>
      <dgm:spPr/>
    </dgm:pt>
    <dgm:pt modelId="{65114A39-1B3D-4ED6-AD01-69C9208B4ACE}" type="pres">
      <dgm:prSet presAssocID="{1CB6C32B-88F2-46AB-8B22-450406E7A737}" presName="vert1" presStyleCnt="0"/>
      <dgm:spPr/>
    </dgm:pt>
    <dgm:pt modelId="{A5C66078-2EA7-4602-BA84-83E9F8D4ACAE}" type="pres">
      <dgm:prSet presAssocID="{F8A95D65-6CCA-4E4F-A30E-39E5E7C7E6B8}" presName="vertSpace2a" presStyleCnt="0"/>
      <dgm:spPr/>
    </dgm:pt>
    <dgm:pt modelId="{24BB50EA-5FCA-47F4-9451-C1A92EFAA0E0}" type="pres">
      <dgm:prSet presAssocID="{F8A95D65-6CCA-4E4F-A30E-39E5E7C7E6B8}" presName="horz2" presStyleCnt="0"/>
      <dgm:spPr/>
    </dgm:pt>
    <dgm:pt modelId="{46E91F42-23CB-4D4F-8F89-1C008E269018}" type="pres">
      <dgm:prSet presAssocID="{F8A95D65-6CCA-4E4F-A30E-39E5E7C7E6B8}" presName="horzSpace2" presStyleCnt="0"/>
      <dgm:spPr/>
    </dgm:pt>
    <dgm:pt modelId="{E968BB63-F626-4A03-A627-E76F890FF7B7}" type="pres">
      <dgm:prSet presAssocID="{F8A95D65-6CCA-4E4F-A30E-39E5E7C7E6B8}" presName="tx2" presStyleLbl="revTx" presStyleIdx="1" presStyleCnt="15"/>
      <dgm:spPr/>
    </dgm:pt>
    <dgm:pt modelId="{EE076B80-7AB9-41C6-BB1D-6169C3C555BA}" type="pres">
      <dgm:prSet presAssocID="{F8A95D65-6CCA-4E4F-A30E-39E5E7C7E6B8}" presName="vert2" presStyleCnt="0"/>
      <dgm:spPr/>
    </dgm:pt>
    <dgm:pt modelId="{D6B8C478-0FC5-4A8F-A7B4-C924FA72AE7C}" type="pres">
      <dgm:prSet presAssocID="{F8A95D65-6CCA-4E4F-A30E-39E5E7C7E6B8}" presName="thinLine2b" presStyleLbl="callout" presStyleIdx="0" presStyleCnt="11"/>
      <dgm:spPr/>
    </dgm:pt>
    <dgm:pt modelId="{753099CB-DA44-4B7D-AEE9-7976E9AAC202}" type="pres">
      <dgm:prSet presAssocID="{F8A95D65-6CCA-4E4F-A30E-39E5E7C7E6B8}" presName="vertSpace2b" presStyleCnt="0"/>
      <dgm:spPr/>
    </dgm:pt>
    <dgm:pt modelId="{304E5DD4-300B-490E-B4B8-5E05A4A91248}" type="pres">
      <dgm:prSet presAssocID="{9554B709-92F8-4188-85B3-E4883AEF4485}" presName="horz2" presStyleCnt="0"/>
      <dgm:spPr/>
    </dgm:pt>
    <dgm:pt modelId="{13F9388E-9F86-447F-AB48-06F01A2AEDEB}" type="pres">
      <dgm:prSet presAssocID="{9554B709-92F8-4188-85B3-E4883AEF4485}" presName="horzSpace2" presStyleCnt="0"/>
      <dgm:spPr/>
    </dgm:pt>
    <dgm:pt modelId="{239C815B-F65F-4252-8532-48AE7102003F}" type="pres">
      <dgm:prSet presAssocID="{9554B709-92F8-4188-85B3-E4883AEF4485}" presName="tx2" presStyleLbl="revTx" presStyleIdx="2" presStyleCnt="15"/>
      <dgm:spPr/>
    </dgm:pt>
    <dgm:pt modelId="{80D7419A-6ADB-48DC-A4D2-5DE2701517D8}" type="pres">
      <dgm:prSet presAssocID="{9554B709-92F8-4188-85B3-E4883AEF4485}" presName="vert2" presStyleCnt="0"/>
      <dgm:spPr/>
    </dgm:pt>
    <dgm:pt modelId="{E0B862CF-46D0-4ED4-9914-32B66F3A64D7}" type="pres">
      <dgm:prSet presAssocID="{9554B709-92F8-4188-85B3-E4883AEF4485}" presName="thinLine2b" presStyleLbl="callout" presStyleIdx="1" presStyleCnt="11"/>
      <dgm:spPr/>
    </dgm:pt>
    <dgm:pt modelId="{0B6367E2-5A91-4C09-8E81-952D2B2A2800}" type="pres">
      <dgm:prSet presAssocID="{9554B709-92F8-4188-85B3-E4883AEF4485}" presName="vertSpace2b" presStyleCnt="0"/>
      <dgm:spPr/>
    </dgm:pt>
    <dgm:pt modelId="{1FFAB80E-A05E-4CF6-877A-7ACB534BF3FA}" type="pres">
      <dgm:prSet presAssocID="{B3163363-C972-47C1-90B6-9B92073D9457}" presName="horz2" presStyleCnt="0"/>
      <dgm:spPr/>
    </dgm:pt>
    <dgm:pt modelId="{76CDC386-4BE8-4442-B6B6-513657F17C75}" type="pres">
      <dgm:prSet presAssocID="{B3163363-C972-47C1-90B6-9B92073D9457}" presName="horzSpace2" presStyleCnt="0"/>
      <dgm:spPr/>
    </dgm:pt>
    <dgm:pt modelId="{5BE51277-2141-4B8D-9D9A-A4C9610E2260}" type="pres">
      <dgm:prSet presAssocID="{B3163363-C972-47C1-90B6-9B92073D9457}" presName="tx2" presStyleLbl="revTx" presStyleIdx="3" presStyleCnt="15"/>
      <dgm:spPr/>
    </dgm:pt>
    <dgm:pt modelId="{BBA79E00-85A3-40C2-BCFA-2938B73A937C}" type="pres">
      <dgm:prSet presAssocID="{B3163363-C972-47C1-90B6-9B92073D9457}" presName="vert2" presStyleCnt="0"/>
      <dgm:spPr/>
    </dgm:pt>
    <dgm:pt modelId="{B8C757D8-2B32-4243-A813-FAFB7E747675}" type="pres">
      <dgm:prSet presAssocID="{B3163363-C972-47C1-90B6-9B92073D9457}" presName="thinLine2b" presStyleLbl="callout" presStyleIdx="2" presStyleCnt="11"/>
      <dgm:spPr/>
    </dgm:pt>
    <dgm:pt modelId="{A3342C96-B433-4E87-972A-9926C7AE9F52}" type="pres">
      <dgm:prSet presAssocID="{B3163363-C972-47C1-90B6-9B92073D9457}" presName="vertSpace2b" presStyleCnt="0"/>
      <dgm:spPr/>
    </dgm:pt>
    <dgm:pt modelId="{30B0F988-4C50-4175-842E-DB8B47C5DCA7}" type="pres">
      <dgm:prSet presAssocID="{100FDA97-E50E-4E7C-8478-2BFEA6187D43}" presName="horz2" presStyleCnt="0"/>
      <dgm:spPr/>
    </dgm:pt>
    <dgm:pt modelId="{5F4B6E2B-6980-4B14-A8A8-BC97AA1674B8}" type="pres">
      <dgm:prSet presAssocID="{100FDA97-E50E-4E7C-8478-2BFEA6187D43}" presName="horzSpace2" presStyleCnt="0"/>
      <dgm:spPr/>
    </dgm:pt>
    <dgm:pt modelId="{922B7BDD-D2E1-4000-ACA8-5BC4158614C4}" type="pres">
      <dgm:prSet presAssocID="{100FDA97-E50E-4E7C-8478-2BFEA6187D43}" presName="tx2" presStyleLbl="revTx" presStyleIdx="4" presStyleCnt="15"/>
      <dgm:spPr/>
    </dgm:pt>
    <dgm:pt modelId="{1625F5AF-15ED-4BBB-845A-A9E815FF9438}" type="pres">
      <dgm:prSet presAssocID="{100FDA97-E50E-4E7C-8478-2BFEA6187D43}" presName="vert2" presStyleCnt="0"/>
      <dgm:spPr/>
    </dgm:pt>
    <dgm:pt modelId="{51B94992-BF9D-4EEE-9B8D-F5D209BD1636}" type="pres">
      <dgm:prSet presAssocID="{100FDA97-E50E-4E7C-8478-2BFEA6187D43}" presName="thinLine2b" presStyleLbl="callout" presStyleIdx="3" presStyleCnt="11"/>
      <dgm:spPr/>
    </dgm:pt>
    <dgm:pt modelId="{E4A2EEA9-7DCD-4C22-8A28-0BD135064B55}" type="pres">
      <dgm:prSet presAssocID="{100FDA97-E50E-4E7C-8478-2BFEA6187D43}" presName="vertSpace2b" presStyleCnt="0"/>
      <dgm:spPr/>
    </dgm:pt>
    <dgm:pt modelId="{B5FF28E2-4CBA-4555-B227-7158508FD938}" type="pres">
      <dgm:prSet presAssocID="{02CCA218-C7F0-4A14-91B9-1F40FB518121}" presName="thickLine" presStyleLbl="alignNode1" presStyleIdx="1" presStyleCnt="4"/>
      <dgm:spPr/>
    </dgm:pt>
    <dgm:pt modelId="{596B4304-43C2-4593-9648-00EA802B350D}" type="pres">
      <dgm:prSet presAssocID="{02CCA218-C7F0-4A14-91B9-1F40FB518121}" presName="horz1" presStyleCnt="0"/>
      <dgm:spPr/>
    </dgm:pt>
    <dgm:pt modelId="{D6ACEEA1-FF0A-41D4-93A8-878FA8D6BC8E}" type="pres">
      <dgm:prSet presAssocID="{02CCA218-C7F0-4A14-91B9-1F40FB518121}" presName="tx1" presStyleLbl="revTx" presStyleIdx="5" presStyleCnt="15"/>
      <dgm:spPr/>
    </dgm:pt>
    <dgm:pt modelId="{C1C4080F-CA32-4125-8263-1850AEF1E282}" type="pres">
      <dgm:prSet presAssocID="{02CCA218-C7F0-4A14-91B9-1F40FB518121}" presName="vert1" presStyleCnt="0"/>
      <dgm:spPr/>
    </dgm:pt>
    <dgm:pt modelId="{BEF7BB75-9CCB-4742-853F-5D7B0BDFB376}" type="pres">
      <dgm:prSet presAssocID="{7AB467AF-249F-46C2-8D5D-2759547490C4}" presName="vertSpace2a" presStyleCnt="0"/>
      <dgm:spPr/>
    </dgm:pt>
    <dgm:pt modelId="{D59EEDD8-AB87-4ED1-B966-AA41D5EF8AD3}" type="pres">
      <dgm:prSet presAssocID="{7AB467AF-249F-46C2-8D5D-2759547490C4}" presName="horz2" presStyleCnt="0"/>
      <dgm:spPr/>
    </dgm:pt>
    <dgm:pt modelId="{3878D555-9BD1-486E-B1CD-DE986379EA65}" type="pres">
      <dgm:prSet presAssocID="{7AB467AF-249F-46C2-8D5D-2759547490C4}" presName="horzSpace2" presStyleCnt="0"/>
      <dgm:spPr/>
    </dgm:pt>
    <dgm:pt modelId="{FFE9FB32-1A35-4FDB-BD84-FEC6A5D2723B}" type="pres">
      <dgm:prSet presAssocID="{7AB467AF-249F-46C2-8D5D-2759547490C4}" presName="tx2" presStyleLbl="revTx" presStyleIdx="6" presStyleCnt="15"/>
      <dgm:spPr/>
    </dgm:pt>
    <dgm:pt modelId="{BEBABAB9-B608-47ED-B0AD-DAC1243C74EE}" type="pres">
      <dgm:prSet presAssocID="{7AB467AF-249F-46C2-8D5D-2759547490C4}" presName="vert2" presStyleCnt="0"/>
      <dgm:spPr/>
    </dgm:pt>
    <dgm:pt modelId="{496CE3FE-ABC8-4018-8A5D-EFD7747A61FD}" type="pres">
      <dgm:prSet presAssocID="{7AB467AF-249F-46C2-8D5D-2759547490C4}" presName="thinLine2b" presStyleLbl="callout" presStyleIdx="4" presStyleCnt="11"/>
      <dgm:spPr/>
    </dgm:pt>
    <dgm:pt modelId="{66F17A0D-EDDB-4D5B-AE41-C629AA7D0E9E}" type="pres">
      <dgm:prSet presAssocID="{7AB467AF-249F-46C2-8D5D-2759547490C4}" presName="vertSpace2b" presStyleCnt="0"/>
      <dgm:spPr/>
    </dgm:pt>
    <dgm:pt modelId="{EA90E1DC-26A4-4CBC-B942-C32BE4FF7E05}" type="pres">
      <dgm:prSet presAssocID="{5F2D4ABB-7258-422A-8400-99C86F8F1752}" presName="horz2" presStyleCnt="0"/>
      <dgm:spPr/>
    </dgm:pt>
    <dgm:pt modelId="{832BA266-24A2-44CB-B2B5-A4D7ACC33E3C}" type="pres">
      <dgm:prSet presAssocID="{5F2D4ABB-7258-422A-8400-99C86F8F1752}" presName="horzSpace2" presStyleCnt="0"/>
      <dgm:spPr/>
    </dgm:pt>
    <dgm:pt modelId="{0A843ED7-393A-443F-9322-7115A3152F35}" type="pres">
      <dgm:prSet presAssocID="{5F2D4ABB-7258-422A-8400-99C86F8F1752}" presName="tx2" presStyleLbl="revTx" presStyleIdx="7" presStyleCnt="15"/>
      <dgm:spPr/>
    </dgm:pt>
    <dgm:pt modelId="{D9AD0C66-209D-438E-93AF-577E68D36A3E}" type="pres">
      <dgm:prSet presAssocID="{5F2D4ABB-7258-422A-8400-99C86F8F1752}" presName="vert2" presStyleCnt="0"/>
      <dgm:spPr/>
    </dgm:pt>
    <dgm:pt modelId="{FFDBB292-D296-457E-B986-FD661169B24C}" type="pres">
      <dgm:prSet presAssocID="{5F2D4ABB-7258-422A-8400-99C86F8F1752}" presName="thinLine2b" presStyleLbl="callout" presStyleIdx="5" presStyleCnt="11"/>
      <dgm:spPr/>
    </dgm:pt>
    <dgm:pt modelId="{1FE6AAB8-20B9-4913-AE9D-90C55AFD6B91}" type="pres">
      <dgm:prSet presAssocID="{5F2D4ABB-7258-422A-8400-99C86F8F1752}" presName="vertSpace2b" presStyleCnt="0"/>
      <dgm:spPr/>
    </dgm:pt>
    <dgm:pt modelId="{F4583916-A6A5-48D0-9EF9-49778BE10270}" type="pres">
      <dgm:prSet presAssocID="{B75ED07C-A3A8-4019-BD70-7391E2160760}" presName="horz2" presStyleCnt="0"/>
      <dgm:spPr/>
    </dgm:pt>
    <dgm:pt modelId="{B7C8A112-0545-41AA-B3F4-55D06322A336}" type="pres">
      <dgm:prSet presAssocID="{B75ED07C-A3A8-4019-BD70-7391E2160760}" presName="horzSpace2" presStyleCnt="0"/>
      <dgm:spPr/>
    </dgm:pt>
    <dgm:pt modelId="{6F9F0316-F670-47F3-BEFD-9243A51A8013}" type="pres">
      <dgm:prSet presAssocID="{B75ED07C-A3A8-4019-BD70-7391E2160760}" presName="tx2" presStyleLbl="revTx" presStyleIdx="8" presStyleCnt="15"/>
      <dgm:spPr/>
    </dgm:pt>
    <dgm:pt modelId="{350FB82B-A3E8-493A-B884-80E3647FC2A8}" type="pres">
      <dgm:prSet presAssocID="{B75ED07C-A3A8-4019-BD70-7391E2160760}" presName="vert2" presStyleCnt="0"/>
      <dgm:spPr/>
    </dgm:pt>
    <dgm:pt modelId="{89E4B533-8528-43DA-BA15-162B21144446}" type="pres">
      <dgm:prSet presAssocID="{B75ED07C-A3A8-4019-BD70-7391E2160760}" presName="thinLine2b" presStyleLbl="callout" presStyleIdx="6" presStyleCnt="11"/>
      <dgm:spPr/>
    </dgm:pt>
    <dgm:pt modelId="{7AE34E36-D467-46B5-9055-F0D6233E3971}" type="pres">
      <dgm:prSet presAssocID="{B75ED07C-A3A8-4019-BD70-7391E2160760}" presName="vertSpace2b" presStyleCnt="0"/>
      <dgm:spPr/>
    </dgm:pt>
    <dgm:pt modelId="{B8561BF4-9A09-4FE8-B977-7F399BEA88D3}" type="pres">
      <dgm:prSet presAssocID="{5951302B-2A82-47D0-8020-7A31309B15A9}" presName="thickLine" presStyleLbl="alignNode1" presStyleIdx="2" presStyleCnt="4"/>
      <dgm:spPr/>
    </dgm:pt>
    <dgm:pt modelId="{521E4C2E-FA44-4A20-BD98-16D53D3F57CE}" type="pres">
      <dgm:prSet presAssocID="{5951302B-2A82-47D0-8020-7A31309B15A9}" presName="horz1" presStyleCnt="0"/>
      <dgm:spPr/>
    </dgm:pt>
    <dgm:pt modelId="{8AA797A4-5E7B-4FFB-9B92-B839DFBB0D95}" type="pres">
      <dgm:prSet presAssocID="{5951302B-2A82-47D0-8020-7A31309B15A9}" presName="tx1" presStyleLbl="revTx" presStyleIdx="9" presStyleCnt="15" custScaleY="65797"/>
      <dgm:spPr/>
    </dgm:pt>
    <dgm:pt modelId="{EECBCA6C-4418-418C-B2E9-45CD3B7CECAC}" type="pres">
      <dgm:prSet presAssocID="{5951302B-2A82-47D0-8020-7A31309B15A9}" presName="vert1" presStyleCnt="0"/>
      <dgm:spPr/>
    </dgm:pt>
    <dgm:pt modelId="{32B5ABDE-5D31-4FF8-B47D-A9482E0182F0}" type="pres">
      <dgm:prSet presAssocID="{2719192E-E72D-4162-8227-BFCA92F50645}" presName="vertSpace2a" presStyleCnt="0"/>
      <dgm:spPr/>
    </dgm:pt>
    <dgm:pt modelId="{C2F07535-18AF-4243-9C0B-EDB131324550}" type="pres">
      <dgm:prSet presAssocID="{2719192E-E72D-4162-8227-BFCA92F50645}" presName="horz2" presStyleCnt="0"/>
      <dgm:spPr/>
    </dgm:pt>
    <dgm:pt modelId="{09E1D239-9043-453A-9F51-CE8950DB0A23}" type="pres">
      <dgm:prSet presAssocID="{2719192E-E72D-4162-8227-BFCA92F50645}" presName="horzSpace2" presStyleCnt="0"/>
      <dgm:spPr/>
    </dgm:pt>
    <dgm:pt modelId="{02E9AD92-B331-4BEE-B97A-C6A83E3D7F2D}" type="pres">
      <dgm:prSet presAssocID="{2719192E-E72D-4162-8227-BFCA92F50645}" presName="tx2" presStyleLbl="revTx" presStyleIdx="10" presStyleCnt="15"/>
      <dgm:spPr/>
    </dgm:pt>
    <dgm:pt modelId="{A4FC8682-10FC-4BF7-825A-DAAFD82BADFA}" type="pres">
      <dgm:prSet presAssocID="{2719192E-E72D-4162-8227-BFCA92F50645}" presName="vert2" presStyleCnt="0"/>
      <dgm:spPr/>
    </dgm:pt>
    <dgm:pt modelId="{36EDCC8D-4A18-4F0A-897F-31A076C2FB21}" type="pres">
      <dgm:prSet presAssocID="{2719192E-E72D-4162-8227-BFCA92F50645}" presName="thinLine2b" presStyleLbl="callout" presStyleIdx="7" presStyleCnt="11"/>
      <dgm:spPr/>
    </dgm:pt>
    <dgm:pt modelId="{B1513A86-01DB-4BA5-AAD6-2058AEC54302}" type="pres">
      <dgm:prSet presAssocID="{2719192E-E72D-4162-8227-BFCA92F50645}" presName="vertSpace2b" presStyleCnt="0"/>
      <dgm:spPr/>
    </dgm:pt>
    <dgm:pt modelId="{2C3B727D-5278-416E-ABDC-22C63F69D8F2}" type="pres">
      <dgm:prSet presAssocID="{63F064C5-C3BE-4B4E-B7BD-DF800C1BBA7E}" presName="horz2" presStyleCnt="0"/>
      <dgm:spPr/>
    </dgm:pt>
    <dgm:pt modelId="{BC9FD562-157F-465C-8781-813F2BB5795D}" type="pres">
      <dgm:prSet presAssocID="{63F064C5-C3BE-4B4E-B7BD-DF800C1BBA7E}" presName="horzSpace2" presStyleCnt="0"/>
      <dgm:spPr/>
    </dgm:pt>
    <dgm:pt modelId="{AAB5483F-CAD4-4913-8D9F-FCB9F959FC94}" type="pres">
      <dgm:prSet presAssocID="{63F064C5-C3BE-4B4E-B7BD-DF800C1BBA7E}" presName="tx2" presStyleLbl="revTx" presStyleIdx="11" presStyleCnt="15"/>
      <dgm:spPr/>
    </dgm:pt>
    <dgm:pt modelId="{25F2BC0A-3813-4C9D-9187-6003400688A6}" type="pres">
      <dgm:prSet presAssocID="{63F064C5-C3BE-4B4E-B7BD-DF800C1BBA7E}" presName="vert2" presStyleCnt="0"/>
      <dgm:spPr/>
    </dgm:pt>
    <dgm:pt modelId="{328F807D-5AA1-4892-8FDF-5214E01BE0EF}" type="pres">
      <dgm:prSet presAssocID="{63F064C5-C3BE-4B4E-B7BD-DF800C1BBA7E}" presName="thinLine2b" presStyleLbl="callout" presStyleIdx="8" presStyleCnt="11"/>
      <dgm:spPr/>
    </dgm:pt>
    <dgm:pt modelId="{262730BE-5DFB-4330-90A8-AC2BAB4B8E1D}" type="pres">
      <dgm:prSet presAssocID="{63F064C5-C3BE-4B4E-B7BD-DF800C1BBA7E}" presName="vertSpace2b" presStyleCnt="0"/>
      <dgm:spPr/>
    </dgm:pt>
    <dgm:pt modelId="{4251F9C2-C81B-423A-92A0-262F388CEC16}" type="pres">
      <dgm:prSet presAssocID="{2194292F-8B5C-4AAA-8A93-1D712382425C}" presName="thickLine" presStyleLbl="alignNode1" presStyleIdx="3" presStyleCnt="4"/>
      <dgm:spPr/>
    </dgm:pt>
    <dgm:pt modelId="{04E238CB-BD4A-45B6-B489-1DA02326FF96}" type="pres">
      <dgm:prSet presAssocID="{2194292F-8B5C-4AAA-8A93-1D712382425C}" presName="horz1" presStyleCnt="0"/>
      <dgm:spPr/>
    </dgm:pt>
    <dgm:pt modelId="{7EC8CD5F-F23C-4F83-BA21-9F22A4D73655}" type="pres">
      <dgm:prSet presAssocID="{2194292F-8B5C-4AAA-8A93-1D712382425C}" presName="tx1" presStyleLbl="revTx" presStyleIdx="12" presStyleCnt="15"/>
      <dgm:spPr/>
    </dgm:pt>
    <dgm:pt modelId="{599C6688-F225-48B2-B885-7ABD94692960}" type="pres">
      <dgm:prSet presAssocID="{2194292F-8B5C-4AAA-8A93-1D712382425C}" presName="vert1" presStyleCnt="0"/>
      <dgm:spPr/>
    </dgm:pt>
    <dgm:pt modelId="{86DF23D5-3897-4F78-8A81-517D81EF92BC}" type="pres">
      <dgm:prSet presAssocID="{2EFD81AE-8D50-4FA5-B864-F4F45FF7163F}" presName="vertSpace2a" presStyleCnt="0"/>
      <dgm:spPr/>
    </dgm:pt>
    <dgm:pt modelId="{DCD6A7C3-35DC-4007-BE80-EC3EE211B7EA}" type="pres">
      <dgm:prSet presAssocID="{2EFD81AE-8D50-4FA5-B864-F4F45FF7163F}" presName="horz2" presStyleCnt="0"/>
      <dgm:spPr/>
    </dgm:pt>
    <dgm:pt modelId="{D11C9F2A-7C16-4DBC-9062-6FEA13773B4B}" type="pres">
      <dgm:prSet presAssocID="{2EFD81AE-8D50-4FA5-B864-F4F45FF7163F}" presName="horzSpace2" presStyleCnt="0"/>
      <dgm:spPr/>
    </dgm:pt>
    <dgm:pt modelId="{F7817350-3DD6-4DE7-955A-13A3E28FD6EE}" type="pres">
      <dgm:prSet presAssocID="{2EFD81AE-8D50-4FA5-B864-F4F45FF7163F}" presName="tx2" presStyleLbl="revTx" presStyleIdx="13" presStyleCnt="15"/>
      <dgm:spPr/>
    </dgm:pt>
    <dgm:pt modelId="{6461158F-A4A3-4C62-AD6D-51CC61A93695}" type="pres">
      <dgm:prSet presAssocID="{2EFD81AE-8D50-4FA5-B864-F4F45FF7163F}" presName="vert2" presStyleCnt="0"/>
      <dgm:spPr/>
    </dgm:pt>
    <dgm:pt modelId="{E508890F-89A4-420D-89F5-64713ADF8136}" type="pres">
      <dgm:prSet presAssocID="{2EFD81AE-8D50-4FA5-B864-F4F45FF7163F}" presName="thinLine2b" presStyleLbl="callout" presStyleIdx="9" presStyleCnt="11"/>
      <dgm:spPr/>
    </dgm:pt>
    <dgm:pt modelId="{BE83F24F-A0DE-4BB7-BD43-B436939BEB4C}" type="pres">
      <dgm:prSet presAssocID="{2EFD81AE-8D50-4FA5-B864-F4F45FF7163F}" presName="vertSpace2b" presStyleCnt="0"/>
      <dgm:spPr/>
    </dgm:pt>
    <dgm:pt modelId="{DF676B01-1EF6-4D09-92DE-5E685838BE5D}" type="pres">
      <dgm:prSet presAssocID="{01131A0D-EFAE-4CFB-A666-37BF3EE8CB48}" presName="horz2" presStyleCnt="0"/>
      <dgm:spPr/>
    </dgm:pt>
    <dgm:pt modelId="{DB630187-A243-463A-A60F-67E0AF048CFE}" type="pres">
      <dgm:prSet presAssocID="{01131A0D-EFAE-4CFB-A666-37BF3EE8CB48}" presName="horzSpace2" presStyleCnt="0"/>
      <dgm:spPr/>
    </dgm:pt>
    <dgm:pt modelId="{C293D3CF-115B-4654-833A-71D79C4EABA6}" type="pres">
      <dgm:prSet presAssocID="{01131A0D-EFAE-4CFB-A666-37BF3EE8CB48}" presName="tx2" presStyleLbl="revTx" presStyleIdx="14" presStyleCnt="15"/>
      <dgm:spPr/>
    </dgm:pt>
    <dgm:pt modelId="{D0A9D516-4F5A-414E-B1D6-B0671AFD8E9D}" type="pres">
      <dgm:prSet presAssocID="{01131A0D-EFAE-4CFB-A666-37BF3EE8CB48}" presName="vert2" presStyleCnt="0"/>
      <dgm:spPr/>
    </dgm:pt>
    <dgm:pt modelId="{FEA501DC-4C67-42B5-B3A6-838987E50F77}" type="pres">
      <dgm:prSet presAssocID="{01131A0D-EFAE-4CFB-A666-37BF3EE8CB48}" presName="thinLine2b" presStyleLbl="callout" presStyleIdx="10" presStyleCnt="11"/>
      <dgm:spPr/>
    </dgm:pt>
    <dgm:pt modelId="{200F778C-3FF0-43C9-84F2-941D69388E18}" type="pres">
      <dgm:prSet presAssocID="{01131A0D-EFAE-4CFB-A666-37BF3EE8CB48}" presName="vertSpace2b" presStyleCnt="0"/>
      <dgm:spPr/>
    </dgm:pt>
  </dgm:ptLst>
  <dgm:cxnLst>
    <dgm:cxn modelId="{4B725506-5202-422C-B33E-2AA1346C56EC}" type="presOf" srcId="{2719192E-E72D-4162-8227-BFCA92F50645}" destId="{02E9AD92-B331-4BEE-B97A-C6A83E3D7F2D}" srcOrd="0" destOrd="0" presId="urn:microsoft.com/office/officeart/2008/layout/LinedList"/>
    <dgm:cxn modelId="{1694171C-26D8-4438-8A2B-17E09C2F4294}" type="presOf" srcId="{9554B709-92F8-4188-85B3-E4883AEF4485}" destId="{239C815B-F65F-4252-8532-48AE7102003F}" srcOrd="0" destOrd="0" presId="urn:microsoft.com/office/officeart/2008/layout/LinedList"/>
    <dgm:cxn modelId="{E7ABE01D-8546-4C6C-824A-0A72A213E776}" type="presOf" srcId="{63F064C5-C3BE-4B4E-B7BD-DF800C1BBA7E}" destId="{AAB5483F-CAD4-4913-8D9F-FCB9F959FC94}" srcOrd="0" destOrd="0" presId="urn:microsoft.com/office/officeart/2008/layout/LinedList"/>
    <dgm:cxn modelId="{6C0AA51F-7F35-4EE1-BB06-62B65B8E878D}" srcId="{B0579EA1-A493-4150-B536-A1F7B4D76392}" destId="{02CCA218-C7F0-4A14-91B9-1F40FB518121}" srcOrd="1" destOrd="0" parTransId="{1EDCAFF0-8720-458B-94FD-98C661D2E28D}" sibTransId="{14B62465-AD82-4214-BEB4-2ADB0A71AF5F}"/>
    <dgm:cxn modelId="{87758135-8B79-481B-B1C7-365D05D7E139}" srcId="{B0579EA1-A493-4150-B536-A1F7B4D76392}" destId="{5951302B-2A82-47D0-8020-7A31309B15A9}" srcOrd="2" destOrd="0" parTransId="{A2AE48CA-6A41-40D0-9AE9-84656169710A}" sibTransId="{0BAD6EB9-3613-4947-BCCE-504831E6D425}"/>
    <dgm:cxn modelId="{89589936-EF62-4381-970E-8ED456BA367B}" srcId="{2194292F-8B5C-4AAA-8A93-1D712382425C}" destId="{2EFD81AE-8D50-4FA5-B864-F4F45FF7163F}" srcOrd="0" destOrd="0" parTransId="{9B4F02F5-AA61-416F-B02A-BD66A6C71F61}" sibTransId="{7D810AC2-F9DA-4824-888F-4D297EBF3E7B}"/>
    <dgm:cxn modelId="{41EDCE3F-39AA-4199-8CD4-0D55B7EA8313}" srcId="{5951302B-2A82-47D0-8020-7A31309B15A9}" destId="{2719192E-E72D-4162-8227-BFCA92F50645}" srcOrd="0" destOrd="0" parTransId="{91E0F232-C089-46B5-8E2C-886C2F9DA32D}" sibTransId="{17869575-3330-4126-B112-3BA35C65B8B3}"/>
    <dgm:cxn modelId="{F610605E-E338-4270-9AF9-B47D2732777F}" srcId="{B0579EA1-A493-4150-B536-A1F7B4D76392}" destId="{2194292F-8B5C-4AAA-8A93-1D712382425C}" srcOrd="3" destOrd="0" parTransId="{E32DF992-AC87-4989-94E0-AFCAC0177351}" sibTransId="{C436C101-EEB1-42A4-B9FC-BA24D4F063D0}"/>
    <dgm:cxn modelId="{AE6C5D5F-9E4F-4DB0-8B02-2465EBCE3C35}" srcId="{02CCA218-C7F0-4A14-91B9-1F40FB518121}" destId="{5F2D4ABB-7258-422A-8400-99C86F8F1752}" srcOrd="1" destOrd="0" parTransId="{0C10DFD6-6CC8-4923-A8D4-5B1848EBC6C6}" sibTransId="{AA3D62BE-D1DE-4338-849D-3AC297D8A1AB}"/>
    <dgm:cxn modelId="{3684B262-AE7C-4045-8CB6-8E7AD58BE49E}" srcId="{1CB6C32B-88F2-46AB-8B22-450406E7A737}" destId="{9554B709-92F8-4188-85B3-E4883AEF4485}" srcOrd="1" destOrd="0" parTransId="{98EDA668-4B3D-4F67-982C-531668F6CE49}" sibTransId="{F0FC1FE7-D879-4465-A20E-602B77DAE7CB}"/>
    <dgm:cxn modelId="{68F45945-CD80-4D0E-A74A-DF8C28406C33}" type="presOf" srcId="{1CB6C32B-88F2-46AB-8B22-450406E7A737}" destId="{1B55148F-059E-423F-BDCA-F29C09864B25}" srcOrd="0" destOrd="0" presId="urn:microsoft.com/office/officeart/2008/layout/LinedList"/>
    <dgm:cxn modelId="{3DDDC349-EFE9-4D96-83A6-56406CEB312D}" type="presOf" srcId="{B3163363-C972-47C1-90B6-9B92073D9457}" destId="{5BE51277-2141-4B8D-9D9A-A4C9610E2260}" srcOrd="0" destOrd="0" presId="urn:microsoft.com/office/officeart/2008/layout/LinedList"/>
    <dgm:cxn modelId="{CEB9136D-19B7-47D9-86B2-6C23402E3737}" type="presOf" srcId="{2194292F-8B5C-4AAA-8A93-1D712382425C}" destId="{7EC8CD5F-F23C-4F83-BA21-9F22A4D73655}" srcOrd="0" destOrd="0" presId="urn:microsoft.com/office/officeart/2008/layout/LinedList"/>
    <dgm:cxn modelId="{D59DD950-8296-456E-9D6D-F2B3EF5DE122}" srcId="{2194292F-8B5C-4AAA-8A93-1D712382425C}" destId="{01131A0D-EFAE-4CFB-A666-37BF3EE8CB48}" srcOrd="1" destOrd="0" parTransId="{7398693C-F464-46FD-AE52-4BFB4A5D4D61}" sibTransId="{C3EB39BA-13C1-4D6A-905E-E1573C34D294}"/>
    <dgm:cxn modelId="{4AB9C574-8D76-4BBF-9038-951F3397ACD4}" type="presOf" srcId="{7AB467AF-249F-46C2-8D5D-2759547490C4}" destId="{FFE9FB32-1A35-4FDB-BD84-FEC6A5D2723B}" srcOrd="0" destOrd="0" presId="urn:microsoft.com/office/officeart/2008/layout/LinedList"/>
    <dgm:cxn modelId="{BC474C76-6894-475A-A121-372F0752710A}" type="presOf" srcId="{2EFD81AE-8D50-4FA5-B864-F4F45FF7163F}" destId="{F7817350-3DD6-4DE7-955A-13A3E28FD6EE}" srcOrd="0" destOrd="0" presId="urn:microsoft.com/office/officeart/2008/layout/LinedList"/>
    <dgm:cxn modelId="{BCC89377-BF82-4C1A-A5BF-405EF8E139DC}" type="presOf" srcId="{100FDA97-E50E-4E7C-8478-2BFEA6187D43}" destId="{922B7BDD-D2E1-4000-ACA8-5BC4158614C4}" srcOrd="0" destOrd="0" presId="urn:microsoft.com/office/officeart/2008/layout/LinedList"/>
    <dgm:cxn modelId="{CCDB618C-30D9-40B5-B309-FD4DF64691CA}" type="presOf" srcId="{B75ED07C-A3A8-4019-BD70-7391E2160760}" destId="{6F9F0316-F670-47F3-BEFD-9243A51A8013}" srcOrd="0" destOrd="0" presId="urn:microsoft.com/office/officeart/2008/layout/LinedList"/>
    <dgm:cxn modelId="{6DB80A93-300A-4A95-86FC-E93E80BA5957}" srcId="{5951302B-2A82-47D0-8020-7A31309B15A9}" destId="{63F064C5-C3BE-4B4E-B7BD-DF800C1BBA7E}" srcOrd="1" destOrd="0" parTransId="{607FBFCA-5EE3-46A9-A9CB-CE5140BD60BC}" sibTransId="{C2C2947E-4915-4F29-98AB-3E586CF840D8}"/>
    <dgm:cxn modelId="{89182FBC-1B48-46A8-B5C6-C09419FB95B0}" type="presOf" srcId="{01131A0D-EFAE-4CFB-A666-37BF3EE8CB48}" destId="{C293D3CF-115B-4654-833A-71D79C4EABA6}" srcOrd="0" destOrd="0" presId="urn:microsoft.com/office/officeart/2008/layout/LinedList"/>
    <dgm:cxn modelId="{B08D95BC-ADEF-4369-94F5-AD532B838701}" type="presOf" srcId="{5951302B-2A82-47D0-8020-7A31309B15A9}" destId="{8AA797A4-5E7B-4FFB-9B92-B839DFBB0D95}" srcOrd="0" destOrd="0" presId="urn:microsoft.com/office/officeart/2008/layout/LinedList"/>
    <dgm:cxn modelId="{453441C4-3919-4FE7-B472-C6EE201E7AA7}" srcId="{02CCA218-C7F0-4A14-91B9-1F40FB518121}" destId="{B75ED07C-A3A8-4019-BD70-7391E2160760}" srcOrd="2" destOrd="0" parTransId="{D1EFCFC7-93BE-4206-8F03-36F837FB9765}" sibTransId="{519A4764-EE65-4963-B66B-C0EF0A15D048}"/>
    <dgm:cxn modelId="{2A85F2C6-E1E1-4D49-A372-F53C441248EC}" type="presOf" srcId="{5F2D4ABB-7258-422A-8400-99C86F8F1752}" destId="{0A843ED7-393A-443F-9322-7115A3152F35}" srcOrd="0" destOrd="0" presId="urn:microsoft.com/office/officeart/2008/layout/LinedList"/>
    <dgm:cxn modelId="{428998C7-42DF-4626-9DE7-C29C471ED1EE}" srcId="{1CB6C32B-88F2-46AB-8B22-450406E7A737}" destId="{B3163363-C972-47C1-90B6-9B92073D9457}" srcOrd="2" destOrd="0" parTransId="{549DBE51-FC2D-4887-B1D3-540D53A2B461}" sibTransId="{37B8864E-3A9C-4E87-8BA8-8DC5BE218045}"/>
    <dgm:cxn modelId="{EE9356D5-0CA7-4611-85AB-37A4796FD3F2}" srcId="{B0579EA1-A493-4150-B536-A1F7B4D76392}" destId="{1CB6C32B-88F2-46AB-8B22-450406E7A737}" srcOrd="0" destOrd="0" parTransId="{D19B140D-806B-4666-A066-08C036139E52}" sibTransId="{DC6C7C4D-5E44-4BA5-B3C9-FC83B4687FD8}"/>
    <dgm:cxn modelId="{1CDE47D6-060B-4B12-BED3-E2637685B5CA}" type="presOf" srcId="{F8A95D65-6CCA-4E4F-A30E-39E5E7C7E6B8}" destId="{E968BB63-F626-4A03-A627-E76F890FF7B7}" srcOrd="0" destOrd="0" presId="urn:microsoft.com/office/officeart/2008/layout/LinedList"/>
    <dgm:cxn modelId="{BE9DB9D8-A8D5-4FF7-8159-C392AC0EBA9F}" srcId="{1CB6C32B-88F2-46AB-8B22-450406E7A737}" destId="{100FDA97-E50E-4E7C-8478-2BFEA6187D43}" srcOrd="3" destOrd="0" parTransId="{0D08BEA1-8954-4EA1-8C31-23B937966D65}" sibTransId="{A28C97EA-AA27-4376-ABDC-2F24E2F0AE8B}"/>
    <dgm:cxn modelId="{9C69BBDC-0355-405C-8130-73C3616440A5}" type="presOf" srcId="{B0579EA1-A493-4150-B536-A1F7B4D76392}" destId="{B60B5014-B555-444D-BF75-BCD9A54277B6}" srcOrd="0" destOrd="0" presId="urn:microsoft.com/office/officeart/2008/layout/LinedList"/>
    <dgm:cxn modelId="{8D1404E1-65EC-4742-B071-F70BFE04003D}" type="presOf" srcId="{02CCA218-C7F0-4A14-91B9-1F40FB518121}" destId="{D6ACEEA1-FF0A-41D4-93A8-878FA8D6BC8E}" srcOrd="0" destOrd="0" presId="urn:microsoft.com/office/officeart/2008/layout/LinedList"/>
    <dgm:cxn modelId="{38E629E7-BA45-47B9-B41E-749FF2E12983}" srcId="{02CCA218-C7F0-4A14-91B9-1F40FB518121}" destId="{7AB467AF-249F-46C2-8D5D-2759547490C4}" srcOrd="0" destOrd="0" parTransId="{9FAA9021-10EA-4E81-A69D-4304392FE6B5}" sibTransId="{6BBC5430-55F8-43D9-AB58-E3026B60BB8F}"/>
    <dgm:cxn modelId="{6F4CC8FD-9132-468D-A9C2-FDA3AA5E3E92}" srcId="{1CB6C32B-88F2-46AB-8B22-450406E7A737}" destId="{F8A95D65-6CCA-4E4F-A30E-39E5E7C7E6B8}" srcOrd="0" destOrd="0" parTransId="{D5680F6C-113C-4DB3-B58B-6E0EB1E726DF}" sibTransId="{95B8C6CF-B959-4ADE-81C2-0C0B2B6B2307}"/>
    <dgm:cxn modelId="{77B32A8C-005F-4922-9635-4FE95AEBF14B}" type="presParOf" srcId="{B60B5014-B555-444D-BF75-BCD9A54277B6}" destId="{B3FECB67-4F77-4AF2-A391-94B0AFCDC5E6}" srcOrd="0" destOrd="0" presId="urn:microsoft.com/office/officeart/2008/layout/LinedList"/>
    <dgm:cxn modelId="{B8B378D0-5218-4B83-A5C3-3D27A254ABF7}" type="presParOf" srcId="{B60B5014-B555-444D-BF75-BCD9A54277B6}" destId="{204B2FDA-0B3B-46CA-9FC8-6A2442DC374F}" srcOrd="1" destOrd="0" presId="urn:microsoft.com/office/officeart/2008/layout/LinedList"/>
    <dgm:cxn modelId="{0E1218C6-6ABD-4B48-8DE9-C3C0F77EB3DA}" type="presParOf" srcId="{204B2FDA-0B3B-46CA-9FC8-6A2442DC374F}" destId="{1B55148F-059E-423F-BDCA-F29C09864B25}" srcOrd="0" destOrd="0" presId="urn:microsoft.com/office/officeart/2008/layout/LinedList"/>
    <dgm:cxn modelId="{34D8633C-437B-4DC9-A951-158012026EF0}" type="presParOf" srcId="{204B2FDA-0B3B-46CA-9FC8-6A2442DC374F}" destId="{65114A39-1B3D-4ED6-AD01-69C9208B4ACE}" srcOrd="1" destOrd="0" presId="urn:microsoft.com/office/officeart/2008/layout/LinedList"/>
    <dgm:cxn modelId="{B5C02981-C718-4309-8D90-580B623051EF}" type="presParOf" srcId="{65114A39-1B3D-4ED6-AD01-69C9208B4ACE}" destId="{A5C66078-2EA7-4602-BA84-83E9F8D4ACAE}" srcOrd="0" destOrd="0" presId="urn:microsoft.com/office/officeart/2008/layout/LinedList"/>
    <dgm:cxn modelId="{8358278A-B400-4710-A40E-2E69CC50E1D3}" type="presParOf" srcId="{65114A39-1B3D-4ED6-AD01-69C9208B4ACE}" destId="{24BB50EA-5FCA-47F4-9451-C1A92EFAA0E0}" srcOrd="1" destOrd="0" presId="urn:microsoft.com/office/officeart/2008/layout/LinedList"/>
    <dgm:cxn modelId="{B9935DC8-E611-45A1-9D1B-19F62B28D428}" type="presParOf" srcId="{24BB50EA-5FCA-47F4-9451-C1A92EFAA0E0}" destId="{46E91F42-23CB-4D4F-8F89-1C008E269018}" srcOrd="0" destOrd="0" presId="urn:microsoft.com/office/officeart/2008/layout/LinedList"/>
    <dgm:cxn modelId="{9C773F9A-418D-4C6D-A1D3-7A275C23C791}" type="presParOf" srcId="{24BB50EA-5FCA-47F4-9451-C1A92EFAA0E0}" destId="{E968BB63-F626-4A03-A627-E76F890FF7B7}" srcOrd="1" destOrd="0" presId="urn:microsoft.com/office/officeart/2008/layout/LinedList"/>
    <dgm:cxn modelId="{5F15D521-635E-45C2-9EA4-415F812384A6}" type="presParOf" srcId="{24BB50EA-5FCA-47F4-9451-C1A92EFAA0E0}" destId="{EE076B80-7AB9-41C6-BB1D-6169C3C555BA}" srcOrd="2" destOrd="0" presId="urn:microsoft.com/office/officeart/2008/layout/LinedList"/>
    <dgm:cxn modelId="{711D5F2F-B870-4553-A563-59DA30FB4DA0}" type="presParOf" srcId="{65114A39-1B3D-4ED6-AD01-69C9208B4ACE}" destId="{D6B8C478-0FC5-4A8F-A7B4-C924FA72AE7C}" srcOrd="2" destOrd="0" presId="urn:microsoft.com/office/officeart/2008/layout/LinedList"/>
    <dgm:cxn modelId="{E366B2B8-C220-48D9-A0BF-13A743C3DFF4}" type="presParOf" srcId="{65114A39-1B3D-4ED6-AD01-69C9208B4ACE}" destId="{753099CB-DA44-4B7D-AEE9-7976E9AAC202}" srcOrd="3" destOrd="0" presId="urn:microsoft.com/office/officeart/2008/layout/LinedList"/>
    <dgm:cxn modelId="{8F4F90EB-C7A1-45D9-B01A-07B11C06751D}" type="presParOf" srcId="{65114A39-1B3D-4ED6-AD01-69C9208B4ACE}" destId="{304E5DD4-300B-490E-B4B8-5E05A4A91248}" srcOrd="4" destOrd="0" presId="urn:microsoft.com/office/officeart/2008/layout/LinedList"/>
    <dgm:cxn modelId="{247A8144-FB9B-4C65-BBC6-F4C2CB2BD617}" type="presParOf" srcId="{304E5DD4-300B-490E-B4B8-5E05A4A91248}" destId="{13F9388E-9F86-447F-AB48-06F01A2AEDEB}" srcOrd="0" destOrd="0" presId="urn:microsoft.com/office/officeart/2008/layout/LinedList"/>
    <dgm:cxn modelId="{2FACBEAD-8DD3-4ABE-94F9-6FCA00A9F1A7}" type="presParOf" srcId="{304E5DD4-300B-490E-B4B8-5E05A4A91248}" destId="{239C815B-F65F-4252-8532-48AE7102003F}" srcOrd="1" destOrd="0" presId="urn:microsoft.com/office/officeart/2008/layout/LinedList"/>
    <dgm:cxn modelId="{7B57F36B-FB86-4355-980A-E036A7297D56}" type="presParOf" srcId="{304E5DD4-300B-490E-B4B8-5E05A4A91248}" destId="{80D7419A-6ADB-48DC-A4D2-5DE2701517D8}" srcOrd="2" destOrd="0" presId="urn:microsoft.com/office/officeart/2008/layout/LinedList"/>
    <dgm:cxn modelId="{005F8A9D-1AE1-4B93-ABDA-ABB8DEBC932F}" type="presParOf" srcId="{65114A39-1B3D-4ED6-AD01-69C9208B4ACE}" destId="{E0B862CF-46D0-4ED4-9914-32B66F3A64D7}" srcOrd="5" destOrd="0" presId="urn:microsoft.com/office/officeart/2008/layout/LinedList"/>
    <dgm:cxn modelId="{F60E9925-ACA8-4D2F-B09C-65B9A8E97C3F}" type="presParOf" srcId="{65114A39-1B3D-4ED6-AD01-69C9208B4ACE}" destId="{0B6367E2-5A91-4C09-8E81-952D2B2A2800}" srcOrd="6" destOrd="0" presId="urn:microsoft.com/office/officeart/2008/layout/LinedList"/>
    <dgm:cxn modelId="{8F05EFF4-F226-41AF-B283-BC7A39AFBC9C}" type="presParOf" srcId="{65114A39-1B3D-4ED6-AD01-69C9208B4ACE}" destId="{1FFAB80E-A05E-4CF6-877A-7ACB534BF3FA}" srcOrd="7" destOrd="0" presId="urn:microsoft.com/office/officeart/2008/layout/LinedList"/>
    <dgm:cxn modelId="{CC2C49A2-1458-468F-93E6-8ADAF52F82D3}" type="presParOf" srcId="{1FFAB80E-A05E-4CF6-877A-7ACB534BF3FA}" destId="{76CDC386-4BE8-4442-B6B6-513657F17C75}" srcOrd="0" destOrd="0" presId="urn:microsoft.com/office/officeart/2008/layout/LinedList"/>
    <dgm:cxn modelId="{7AC00030-9D7F-414D-8180-8CC42831AC4F}" type="presParOf" srcId="{1FFAB80E-A05E-4CF6-877A-7ACB534BF3FA}" destId="{5BE51277-2141-4B8D-9D9A-A4C9610E2260}" srcOrd="1" destOrd="0" presId="urn:microsoft.com/office/officeart/2008/layout/LinedList"/>
    <dgm:cxn modelId="{445DF8CE-DB3D-4BC3-89AB-05CB9FD82ADD}" type="presParOf" srcId="{1FFAB80E-A05E-4CF6-877A-7ACB534BF3FA}" destId="{BBA79E00-85A3-40C2-BCFA-2938B73A937C}" srcOrd="2" destOrd="0" presId="urn:microsoft.com/office/officeart/2008/layout/LinedList"/>
    <dgm:cxn modelId="{EF46CB35-49F6-4D88-B219-724D07188263}" type="presParOf" srcId="{65114A39-1B3D-4ED6-AD01-69C9208B4ACE}" destId="{B8C757D8-2B32-4243-A813-FAFB7E747675}" srcOrd="8" destOrd="0" presId="urn:microsoft.com/office/officeart/2008/layout/LinedList"/>
    <dgm:cxn modelId="{AB178E91-8DB6-4E1E-8A45-4CDE7C259AA5}" type="presParOf" srcId="{65114A39-1B3D-4ED6-AD01-69C9208B4ACE}" destId="{A3342C96-B433-4E87-972A-9926C7AE9F52}" srcOrd="9" destOrd="0" presId="urn:microsoft.com/office/officeart/2008/layout/LinedList"/>
    <dgm:cxn modelId="{AEA85B6B-0B57-43F0-B705-1BA43FBD5998}" type="presParOf" srcId="{65114A39-1B3D-4ED6-AD01-69C9208B4ACE}" destId="{30B0F988-4C50-4175-842E-DB8B47C5DCA7}" srcOrd="10" destOrd="0" presId="urn:microsoft.com/office/officeart/2008/layout/LinedList"/>
    <dgm:cxn modelId="{993F7657-A50D-4E02-BF94-C2FBFAAE261D}" type="presParOf" srcId="{30B0F988-4C50-4175-842E-DB8B47C5DCA7}" destId="{5F4B6E2B-6980-4B14-A8A8-BC97AA1674B8}" srcOrd="0" destOrd="0" presId="urn:microsoft.com/office/officeart/2008/layout/LinedList"/>
    <dgm:cxn modelId="{F2985939-E0C2-4781-82CB-42208F79EE18}" type="presParOf" srcId="{30B0F988-4C50-4175-842E-DB8B47C5DCA7}" destId="{922B7BDD-D2E1-4000-ACA8-5BC4158614C4}" srcOrd="1" destOrd="0" presId="urn:microsoft.com/office/officeart/2008/layout/LinedList"/>
    <dgm:cxn modelId="{78C3C2EA-41F0-41E3-AD29-09E5DC469AB8}" type="presParOf" srcId="{30B0F988-4C50-4175-842E-DB8B47C5DCA7}" destId="{1625F5AF-15ED-4BBB-845A-A9E815FF9438}" srcOrd="2" destOrd="0" presId="urn:microsoft.com/office/officeart/2008/layout/LinedList"/>
    <dgm:cxn modelId="{92BFEA0C-B683-4FF8-A579-86911C1539B5}" type="presParOf" srcId="{65114A39-1B3D-4ED6-AD01-69C9208B4ACE}" destId="{51B94992-BF9D-4EEE-9B8D-F5D209BD1636}" srcOrd="11" destOrd="0" presId="urn:microsoft.com/office/officeart/2008/layout/LinedList"/>
    <dgm:cxn modelId="{F90DBADB-C4AF-46AF-99F2-F62F7A6ADA58}" type="presParOf" srcId="{65114A39-1B3D-4ED6-AD01-69C9208B4ACE}" destId="{E4A2EEA9-7DCD-4C22-8A28-0BD135064B55}" srcOrd="12" destOrd="0" presId="urn:microsoft.com/office/officeart/2008/layout/LinedList"/>
    <dgm:cxn modelId="{AC3779F5-8825-4A00-BA69-548DF15921E5}" type="presParOf" srcId="{B60B5014-B555-444D-BF75-BCD9A54277B6}" destId="{B5FF28E2-4CBA-4555-B227-7158508FD938}" srcOrd="2" destOrd="0" presId="urn:microsoft.com/office/officeart/2008/layout/LinedList"/>
    <dgm:cxn modelId="{6A68DCE6-4458-4FD8-97FD-05314CAE616E}" type="presParOf" srcId="{B60B5014-B555-444D-BF75-BCD9A54277B6}" destId="{596B4304-43C2-4593-9648-00EA802B350D}" srcOrd="3" destOrd="0" presId="urn:microsoft.com/office/officeart/2008/layout/LinedList"/>
    <dgm:cxn modelId="{157E1DAB-23E4-4F8F-9B09-53AF66BDE7CB}" type="presParOf" srcId="{596B4304-43C2-4593-9648-00EA802B350D}" destId="{D6ACEEA1-FF0A-41D4-93A8-878FA8D6BC8E}" srcOrd="0" destOrd="0" presId="urn:microsoft.com/office/officeart/2008/layout/LinedList"/>
    <dgm:cxn modelId="{9BC4DFD6-1936-4A9E-8C5E-982CEDB5A6CD}" type="presParOf" srcId="{596B4304-43C2-4593-9648-00EA802B350D}" destId="{C1C4080F-CA32-4125-8263-1850AEF1E282}" srcOrd="1" destOrd="0" presId="urn:microsoft.com/office/officeart/2008/layout/LinedList"/>
    <dgm:cxn modelId="{79E98CA6-84E5-483E-A04B-A3A7091D0DBF}" type="presParOf" srcId="{C1C4080F-CA32-4125-8263-1850AEF1E282}" destId="{BEF7BB75-9CCB-4742-853F-5D7B0BDFB376}" srcOrd="0" destOrd="0" presId="urn:microsoft.com/office/officeart/2008/layout/LinedList"/>
    <dgm:cxn modelId="{F19A053B-5486-4549-A05D-7E7991854008}" type="presParOf" srcId="{C1C4080F-CA32-4125-8263-1850AEF1E282}" destId="{D59EEDD8-AB87-4ED1-B966-AA41D5EF8AD3}" srcOrd="1" destOrd="0" presId="urn:microsoft.com/office/officeart/2008/layout/LinedList"/>
    <dgm:cxn modelId="{0A5FDF89-A972-492D-996B-77C263E56206}" type="presParOf" srcId="{D59EEDD8-AB87-4ED1-B966-AA41D5EF8AD3}" destId="{3878D555-9BD1-486E-B1CD-DE986379EA65}" srcOrd="0" destOrd="0" presId="urn:microsoft.com/office/officeart/2008/layout/LinedList"/>
    <dgm:cxn modelId="{E3E9E340-9F11-4965-AD2B-7A674F50670D}" type="presParOf" srcId="{D59EEDD8-AB87-4ED1-B966-AA41D5EF8AD3}" destId="{FFE9FB32-1A35-4FDB-BD84-FEC6A5D2723B}" srcOrd="1" destOrd="0" presId="urn:microsoft.com/office/officeart/2008/layout/LinedList"/>
    <dgm:cxn modelId="{26C58AC6-177F-43C5-B40D-0C62C7F7904D}" type="presParOf" srcId="{D59EEDD8-AB87-4ED1-B966-AA41D5EF8AD3}" destId="{BEBABAB9-B608-47ED-B0AD-DAC1243C74EE}" srcOrd="2" destOrd="0" presId="urn:microsoft.com/office/officeart/2008/layout/LinedList"/>
    <dgm:cxn modelId="{AADEFDC1-6F93-4387-AA75-B29013ED3FB5}" type="presParOf" srcId="{C1C4080F-CA32-4125-8263-1850AEF1E282}" destId="{496CE3FE-ABC8-4018-8A5D-EFD7747A61FD}" srcOrd="2" destOrd="0" presId="urn:microsoft.com/office/officeart/2008/layout/LinedList"/>
    <dgm:cxn modelId="{D8E54A96-9E66-4708-A1A8-F7F85B7637E4}" type="presParOf" srcId="{C1C4080F-CA32-4125-8263-1850AEF1E282}" destId="{66F17A0D-EDDB-4D5B-AE41-C629AA7D0E9E}" srcOrd="3" destOrd="0" presId="urn:microsoft.com/office/officeart/2008/layout/LinedList"/>
    <dgm:cxn modelId="{3E2FC533-9C86-4441-9A63-C90A680D6C99}" type="presParOf" srcId="{C1C4080F-CA32-4125-8263-1850AEF1E282}" destId="{EA90E1DC-26A4-4CBC-B942-C32BE4FF7E05}" srcOrd="4" destOrd="0" presId="urn:microsoft.com/office/officeart/2008/layout/LinedList"/>
    <dgm:cxn modelId="{AF9D8827-8BFB-4F31-AF44-17D81A467E4C}" type="presParOf" srcId="{EA90E1DC-26A4-4CBC-B942-C32BE4FF7E05}" destId="{832BA266-24A2-44CB-B2B5-A4D7ACC33E3C}" srcOrd="0" destOrd="0" presId="urn:microsoft.com/office/officeart/2008/layout/LinedList"/>
    <dgm:cxn modelId="{25E606DC-5262-4D55-B9E1-A882CA4D869C}" type="presParOf" srcId="{EA90E1DC-26A4-4CBC-B942-C32BE4FF7E05}" destId="{0A843ED7-393A-443F-9322-7115A3152F35}" srcOrd="1" destOrd="0" presId="urn:microsoft.com/office/officeart/2008/layout/LinedList"/>
    <dgm:cxn modelId="{A8E1A438-B474-4C5B-8E8C-CA9667DFE888}" type="presParOf" srcId="{EA90E1DC-26A4-4CBC-B942-C32BE4FF7E05}" destId="{D9AD0C66-209D-438E-93AF-577E68D36A3E}" srcOrd="2" destOrd="0" presId="urn:microsoft.com/office/officeart/2008/layout/LinedList"/>
    <dgm:cxn modelId="{ECCC6DB2-34D0-407A-AC05-666504D93BF9}" type="presParOf" srcId="{C1C4080F-CA32-4125-8263-1850AEF1E282}" destId="{FFDBB292-D296-457E-B986-FD661169B24C}" srcOrd="5" destOrd="0" presId="urn:microsoft.com/office/officeart/2008/layout/LinedList"/>
    <dgm:cxn modelId="{26BF3698-CF3C-4622-9D6E-4C7385F55113}" type="presParOf" srcId="{C1C4080F-CA32-4125-8263-1850AEF1E282}" destId="{1FE6AAB8-20B9-4913-AE9D-90C55AFD6B91}" srcOrd="6" destOrd="0" presId="urn:microsoft.com/office/officeart/2008/layout/LinedList"/>
    <dgm:cxn modelId="{D97DC4A9-3417-4868-BBEB-457C04691475}" type="presParOf" srcId="{C1C4080F-CA32-4125-8263-1850AEF1E282}" destId="{F4583916-A6A5-48D0-9EF9-49778BE10270}" srcOrd="7" destOrd="0" presId="urn:microsoft.com/office/officeart/2008/layout/LinedList"/>
    <dgm:cxn modelId="{D73D4F15-6924-4FB6-BCB3-E6E4279BE23F}" type="presParOf" srcId="{F4583916-A6A5-48D0-9EF9-49778BE10270}" destId="{B7C8A112-0545-41AA-B3F4-55D06322A336}" srcOrd="0" destOrd="0" presId="urn:microsoft.com/office/officeart/2008/layout/LinedList"/>
    <dgm:cxn modelId="{7A7A35C9-8A9A-4EFC-8C51-3970BEC15398}" type="presParOf" srcId="{F4583916-A6A5-48D0-9EF9-49778BE10270}" destId="{6F9F0316-F670-47F3-BEFD-9243A51A8013}" srcOrd="1" destOrd="0" presId="urn:microsoft.com/office/officeart/2008/layout/LinedList"/>
    <dgm:cxn modelId="{B67791D1-028A-4C1B-ADB6-79AD6F76C2DA}" type="presParOf" srcId="{F4583916-A6A5-48D0-9EF9-49778BE10270}" destId="{350FB82B-A3E8-493A-B884-80E3647FC2A8}" srcOrd="2" destOrd="0" presId="urn:microsoft.com/office/officeart/2008/layout/LinedList"/>
    <dgm:cxn modelId="{3588B236-F428-4542-93FD-B6D74D767ADA}" type="presParOf" srcId="{C1C4080F-CA32-4125-8263-1850AEF1E282}" destId="{89E4B533-8528-43DA-BA15-162B21144446}" srcOrd="8" destOrd="0" presId="urn:microsoft.com/office/officeart/2008/layout/LinedList"/>
    <dgm:cxn modelId="{AC8AE103-8740-4ADD-832B-1602565B834D}" type="presParOf" srcId="{C1C4080F-CA32-4125-8263-1850AEF1E282}" destId="{7AE34E36-D467-46B5-9055-F0D6233E3971}" srcOrd="9" destOrd="0" presId="urn:microsoft.com/office/officeart/2008/layout/LinedList"/>
    <dgm:cxn modelId="{B7741947-5151-49C0-889F-5791E47D0BBF}" type="presParOf" srcId="{B60B5014-B555-444D-BF75-BCD9A54277B6}" destId="{B8561BF4-9A09-4FE8-B977-7F399BEA88D3}" srcOrd="4" destOrd="0" presId="urn:microsoft.com/office/officeart/2008/layout/LinedList"/>
    <dgm:cxn modelId="{5F1A3F06-6ACB-479C-AF6E-6F73C3D9C71E}" type="presParOf" srcId="{B60B5014-B555-444D-BF75-BCD9A54277B6}" destId="{521E4C2E-FA44-4A20-BD98-16D53D3F57CE}" srcOrd="5" destOrd="0" presId="urn:microsoft.com/office/officeart/2008/layout/LinedList"/>
    <dgm:cxn modelId="{27639BD3-3473-4474-8BE3-BC50087F87A2}" type="presParOf" srcId="{521E4C2E-FA44-4A20-BD98-16D53D3F57CE}" destId="{8AA797A4-5E7B-4FFB-9B92-B839DFBB0D95}" srcOrd="0" destOrd="0" presId="urn:microsoft.com/office/officeart/2008/layout/LinedList"/>
    <dgm:cxn modelId="{850A2E13-F5B5-4E36-8776-8A1506ACDFC7}" type="presParOf" srcId="{521E4C2E-FA44-4A20-BD98-16D53D3F57CE}" destId="{EECBCA6C-4418-418C-B2E9-45CD3B7CECAC}" srcOrd="1" destOrd="0" presId="urn:microsoft.com/office/officeart/2008/layout/LinedList"/>
    <dgm:cxn modelId="{7C101BD1-4BB2-4830-9EC7-32B8E36C24E7}" type="presParOf" srcId="{EECBCA6C-4418-418C-B2E9-45CD3B7CECAC}" destId="{32B5ABDE-5D31-4FF8-B47D-A9482E0182F0}" srcOrd="0" destOrd="0" presId="urn:microsoft.com/office/officeart/2008/layout/LinedList"/>
    <dgm:cxn modelId="{3197EB2D-0D0D-4A99-8443-9BAD55DECE55}" type="presParOf" srcId="{EECBCA6C-4418-418C-B2E9-45CD3B7CECAC}" destId="{C2F07535-18AF-4243-9C0B-EDB131324550}" srcOrd="1" destOrd="0" presId="urn:microsoft.com/office/officeart/2008/layout/LinedList"/>
    <dgm:cxn modelId="{4DFE674A-3555-4133-A7C4-BC1737CE2617}" type="presParOf" srcId="{C2F07535-18AF-4243-9C0B-EDB131324550}" destId="{09E1D239-9043-453A-9F51-CE8950DB0A23}" srcOrd="0" destOrd="0" presId="urn:microsoft.com/office/officeart/2008/layout/LinedList"/>
    <dgm:cxn modelId="{BDE3D759-69A0-4971-82A7-8C4AC9A1E94A}" type="presParOf" srcId="{C2F07535-18AF-4243-9C0B-EDB131324550}" destId="{02E9AD92-B331-4BEE-B97A-C6A83E3D7F2D}" srcOrd="1" destOrd="0" presId="urn:microsoft.com/office/officeart/2008/layout/LinedList"/>
    <dgm:cxn modelId="{37F3749D-0A07-4DEF-BE8E-138FDC92ABDD}" type="presParOf" srcId="{C2F07535-18AF-4243-9C0B-EDB131324550}" destId="{A4FC8682-10FC-4BF7-825A-DAAFD82BADFA}" srcOrd="2" destOrd="0" presId="urn:microsoft.com/office/officeart/2008/layout/LinedList"/>
    <dgm:cxn modelId="{10FA5D49-351F-45A6-B545-68B3D707BC78}" type="presParOf" srcId="{EECBCA6C-4418-418C-B2E9-45CD3B7CECAC}" destId="{36EDCC8D-4A18-4F0A-897F-31A076C2FB21}" srcOrd="2" destOrd="0" presId="urn:microsoft.com/office/officeart/2008/layout/LinedList"/>
    <dgm:cxn modelId="{7F57E9D9-0706-4D92-9C34-E8A945002ABE}" type="presParOf" srcId="{EECBCA6C-4418-418C-B2E9-45CD3B7CECAC}" destId="{B1513A86-01DB-4BA5-AAD6-2058AEC54302}" srcOrd="3" destOrd="0" presId="urn:microsoft.com/office/officeart/2008/layout/LinedList"/>
    <dgm:cxn modelId="{24917E7A-84E4-4553-AA38-6AB46531F149}" type="presParOf" srcId="{EECBCA6C-4418-418C-B2E9-45CD3B7CECAC}" destId="{2C3B727D-5278-416E-ABDC-22C63F69D8F2}" srcOrd="4" destOrd="0" presId="urn:microsoft.com/office/officeart/2008/layout/LinedList"/>
    <dgm:cxn modelId="{ED632771-FAE1-4E2E-985C-29F80751CC3B}" type="presParOf" srcId="{2C3B727D-5278-416E-ABDC-22C63F69D8F2}" destId="{BC9FD562-157F-465C-8781-813F2BB5795D}" srcOrd="0" destOrd="0" presId="urn:microsoft.com/office/officeart/2008/layout/LinedList"/>
    <dgm:cxn modelId="{1833A5CC-D4C0-4EFC-A6FF-4483361E75BE}" type="presParOf" srcId="{2C3B727D-5278-416E-ABDC-22C63F69D8F2}" destId="{AAB5483F-CAD4-4913-8D9F-FCB9F959FC94}" srcOrd="1" destOrd="0" presId="urn:microsoft.com/office/officeart/2008/layout/LinedList"/>
    <dgm:cxn modelId="{C8F21BC2-94F8-4A9D-BD6B-12C6631157C5}" type="presParOf" srcId="{2C3B727D-5278-416E-ABDC-22C63F69D8F2}" destId="{25F2BC0A-3813-4C9D-9187-6003400688A6}" srcOrd="2" destOrd="0" presId="urn:microsoft.com/office/officeart/2008/layout/LinedList"/>
    <dgm:cxn modelId="{D290E115-6E14-4B1A-8935-6AF5282E3DCC}" type="presParOf" srcId="{EECBCA6C-4418-418C-B2E9-45CD3B7CECAC}" destId="{328F807D-5AA1-4892-8FDF-5214E01BE0EF}" srcOrd="5" destOrd="0" presId="urn:microsoft.com/office/officeart/2008/layout/LinedList"/>
    <dgm:cxn modelId="{82FB735D-F04E-413D-BAF6-D36A0AF99F4C}" type="presParOf" srcId="{EECBCA6C-4418-418C-B2E9-45CD3B7CECAC}" destId="{262730BE-5DFB-4330-90A8-AC2BAB4B8E1D}" srcOrd="6" destOrd="0" presId="urn:microsoft.com/office/officeart/2008/layout/LinedList"/>
    <dgm:cxn modelId="{CA9ECF6D-9116-4025-9A47-1A322CE65F87}" type="presParOf" srcId="{B60B5014-B555-444D-BF75-BCD9A54277B6}" destId="{4251F9C2-C81B-423A-92A0-262F388CEC16}" srcOrd="6" destOrd="0" presId="urn:microsoft.com/office/officeart/2008/layout/LinedList"/>
    <dgm:cxn modelId="{13F027DB-F6A7-4625-A5BE-95AB77DE62FC}" type="presParOf" srcId="{B60B5014-B555-444D-BF75-BCD9A54277B6}" destId="{04E238CB-BD4A-45B6-B489-1DA02326FF96}" srcOrd="7" destOrd="0" presId="urn:microsoft.com/office/officeart/2008/layout/LinedList"/>
    <dgm:cxn modelId="{D8AFEE08-6950-401A-B88D-C866D5086659}" type="presParOf" srcId="{04E238CB-BD4A-45B6-B489-1DA02326FF96}" destId="{7EC8CD5F-F23C-4F83-BA21-9F22A4D73655}" srcOrd="0" destOrd="0" presId="urn:microsoft.com/office/officeart/2008/layout/LinedList"/>
    <dgm:cxn modelId="{30895192-DB1B-4A1F-B627-799D278A8C17}" type="presParOf" srcId="{04E238CB-BD4A-45B6-B489-1DA02326FF96}" destId="{599C6688-F225-48B2-B885-7ABD94692960}" srcOrd="1" destOrd="0" presId="urn:microsoft.com/office/officeart/2008/layout/LinedList"/>
    <dgm:cxn modelId="{EE1AA912-29D7-46A5-A053-A952D0CB2ABA}" type="presParOf" srcId="{599C6688-F225-48B2-B885-7ABD94692960}" destId="{86DF23D5-3897-4F78-8A81-517D81EF92BC}" srcOrd="0" destOrd="0" presId="urn:microsoft.com/office/officeart/2008/layout/LinedList"/>
    <dgm:cxn modelId="{18320B3E-9FFE-4914-AD0C-A66372F40D3A}" type="presParOf" srcId="{599C6688-F225-48B2-B885-7ABD94692960}" destId="{DCD6A7C3-35DC-4007-BE80-EC3EE211B7EA}" srcOrd="1" destOrd="0" presId="urn:microsoft.com/office/officeart/2008/layout/LinedList"/>
    <dgm:cxn modelId="{A8B8F095-0723-49E0-96CD-B2365690D52F}" type="presParOf" srcId="{DCD6A7C3-35DC-4007-BE80-EC3EE211B7EA}" destId="{D11C9F2A-7C16-4DBC-9062-6FEA13773B4B}" srcOrd="0" destOrd="0" presId="urn:microsoft.com/office/officeart/2008/layout/LinedList"/>
    <dgm:cxn modelId="{B5DF1D1F-41C5-4DA4-B5EE-3D7695086BA8}" type="presParOf" srcId="{DCD6A7C3-35DC-4007-BE80-EC3EE211B7EA}" destId="{F7817350-3DD6-4DE7-955A-13A3E28FD6EE}" srcOrd="1" destOrd="0" presId="urn:microsoft.com/office/officeart/2008/layout/LinedList"/>
    <dgm:cxn modelId="{9C205E15-EBF3-4E13-9DCC-DD9ED118E861}" type="presParOf" srcId="{DCD6A7C3-35DC-4007-BE80-EC3EE211B7EA}" destId="{6461158F-A4A3-4C62-AD6D-51CC61A93695}" srcOrd="2" destOrd="0" presId="urn:microsoft.com/office/officeart/2008/layout/LinedList"/>
    <dgm:cxn modelId="{732F3F13-C82E-4A0B-9B42-16AB355AB118}" type="presParOf" srcId="{599C6688-F225-48B2-B885-7ABD94692960}" destId="{E508890F-89A4-420D-89F5-64713ADF8136}" srcOrd="2" destOrd="0" presId="urn:microsoft.com/office/officeart/2008/layout/LinedList"/>
    <dgm:cxn modelId="{A464C62E-0194-4102-8E54-211DADEA88E7}" type="presParOf" srcId="{599C6688-F225-48B2-B885-7ABD94692960}" destId="{BE83F24F-A0DE-4BB7-BD43-B436939BEB4C}" srcOrd="3" destOrd="0" presId="urn:microsoft.com/office/officeart/2008/layout/LinedList"/>
    <dgm:cxn modelId="{B344B3B2-9E34-4416-9618-2BA27990A071}" type="presParOf" srcId="{599C6688-F225-48B2-B885-7ABD94692960}" destId="{DF676B01-1EF6-4D09-92DE-5E685838BE5D}" srcOrd="4" destOrd="0" presId="urn:microsoft.com/office/officeart/2008/layout/LinedList"/>
    <dgm:cxn modelId="{B4D13B76-CE00-4090-8C08-1E70857611C3}" type="presParOf" srcId="{DF676B01-1EF6-4D09-92DE-5E685838BE5D}" destId="{DB630187-A243-463A-A60F-67E0AF048CFE}" srcOrd="0" destOrd="0" presId="urn:microsoft.com/office/officeart/2008/layout/LinedList"/>
    <dgm:cxn modelId="{02289921-840F-488F-8EAF-96284A4C21A0}" type="presParOf" srcId="{DF676B01-1EF6-4D09-92DE-5E685838BE5D}" destId="{C293D3CF-115B-4654-833A-71D79C4EABA6}" srcOrd="1" destOrd="0" presId="urn:microsoft.com/office/officeart/2008/layout/LinedList"/>
    <dgm:cxn modelId="{D8BB3414-635B-45AB-A857-2778C6BE9DA5}" type="presParOf" srcId="{DF676B01-1EF6-4D09-92DE-5E685838BE5D}" destId="{D0A9D516-4F5A-414E-B1D6-B0671AFD8E9D}" srcOrd="2" destOrd="0" presId="urn:microsoft.com/office/officeart/2008/layout/LinedList"/>
    <dgm:cxn modelId="{F492A9ED-E7D4-45F0-B280-B81C2E4E6777}" type="presParOf" srcId="{599C6688-F225-48B2-B885-7ABD94692960}" destId="{FEA501DC-4C67-42B5-B3A6-838987E50F77}" srcOrd="5" destOrd="0" presId="urn:microsoft.com/office/officeart/2008/layout/LinedList"/>
    <dgm:cxn modelId="{B4E239E6-A9D3-43E1-85D1-140AD003E35B}" type="presParOf" srcId="{599C6688-F225-48B2-B885-7ABD94692960}" destId="{200F778C-3FF0-43C9-84F2-941D69388E18}" srcOrd="6" destOrd="0" presId="urn:microsoft.com/office/officeart/2008/layout/LinedList"/>
  </dgm:cxnLst>
  <dgm:bg/>
  <dgm:whole/>
  <dgm:extLst>
    <a:ext uri="http://schemas.microsoft.com/office/drawing/2008/diagram">
      <dsp:dataModelExt xmlns:dsp="http://schemas.microsoft.com/office/drawing/2008/diagram" relId="rId1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3FECB67-4F77-4AF2-A391-94B0AFCDC5E6}">
      <dsp:nvSpPr>
        <dsp:cNvPr id="0" name=""/>
        <dsp:cNvSpPr/>
      </dsp:nvSpPr>
      <dsp:spPr>
        <a:xfrm>
          <a:off x="0" y="296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B55148F-059E-423F-BDCA-F29C09864B25}">
      <dsp:nvSpPr>
        <dsp:cNvPr id="0" name=""/>
        <dsp:cNvSpPr/>
      </dsp:nvSpPr>
      <dsp:spPr>
        <a:xfrm>
          <a:off x="0" y="296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Lista instalacji </a:t>
          </a:r>
        </a:p>
      </dsp:txBody>
      <dsp:txXfrm>
        <a:off x="0" y="296"/>
        <a:ext cx="1087755" cy="1012031"/>
      </dsp:txXfrm>
    </dsp:sp>
    <dsp:sp modelId="{E968BB63-F626-4A03-A627-E76F890FF7B7}">
      <dsp:nvSpPr>
        <dsp:cNvPr id="0" name=""/>
        <dsp:cNvSpPr/>
      </dsp:nvSpPr>
      <dsp:spPr>
        <a:xfrm>
          <a:off x="1169336" y="12193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lokalizacja instalacji</a:t>
          </a:r>
        </a:p>
      </dsp:txBody>
      <dsp:txXfrm>
        <a:off x="1169336" y="12193"/>
        <a:ext cx="4269438" cy="237936"/>
      </dsp:txXfrm>
    </dsp:sp>
    <dsp:sp modelId="{D6B8C478-0FC5-4A8F-A7B4-C924FA72AE7C}">
      <dsp:nvSpPr>
        <dsp:cNvPr id="0" name=""/>
        <dsp:cNvSpPr/>
      </dsp:nvSpPr>
      <dsp:spPr>
        <a:xfrm>
          <a:off x="1087754" y="250129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39C815B-F65F-4252-8532-48AE7102003F}">
      <dsp:nvSpPr>
        <dsp:cNvPr id="0" name=""/>
        <dsp:cNvSpPr/>
      </dsp:nvSpPr>
      <dsp:spPr>
        <a:xfrm>
          <a:off x="1169336" y="262026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inwestor/właściciel instalacji</a:t>
          </a:r>
        </a:p>
      </dsp:txBody>
      <dsp:txXfrm>
        <a:off x="1169336" y="262026"/>
        <a:ext cx="4269438" cy="237936"/>
      </dsp:txXfrm>
    </dsp:sp>
    <dsp:sp modelId="{E0B862CF-46D0-4ED4-9914-32B66F3A64D7}">
      <dsp:nvSpPr>
        <dsp:cNvPr id="0" name=""/>
        <dsp:cNvSpPr/>
      </dsp:nvSpPr>
      <dsp:spPr>
        <a:xfrm>
          <a:off x="1087754" y="499962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BE51277-2141-4B8D-9D9A-A4C9610E2260}">
      <dsp:nvSpPr>
        <dsp:cNvPr id="0" name=""/>
        <dsp:cNvSpPr/>
      </dsp:nvSpPr>
      <dsp:spPr>
        <a:xfrm>
          <a:off x="1169336" y="511859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moc instalacji</a:t>
          </a:r>
        </a:p>
      </dsp:txBody>
      <dsp:txXfrm>
        <a:off x="1169336" y="511859"/>
        <a:ext cx="4269438" cy="237936"/>
      </dsp:txXfrm>
    </dsp:sp>
    <dsp:sp modelId="{B8C757D8-2B32-4243-A813-FAFB7E747675}">
      <dsp:nvSpPr>
        <dsp:cNvPr id="0" name=""/>
        <dsp:cNvSpPr/>
      </dsp:nvSpPr>
      <dsp:spPr>
        <a:xfrm>
          <a:off x="1087754" y="74979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22B7BDD-D2E1-4000-ACA8-5BC4158614C4}">
      <dsp:nvSpPr>
        <dsp:cNvPr id="0" name=""/>
        <dsp:cNvSpPr/>
      </dsp:nvSpPr>
      <dsp:spPr>
        <a:xfrm>
          <a:off x="1169336" y="761691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data rozpoczęcia wytwarzania energii elektrycznej</a:t>
          </a:r>
        </a:p>
      </dsp:txBody>
      <dsp:txXfrm>
        <a:off x="1169336" y="761691"/>
        <a:ext cx="4269438" cy="237936"/>
      </dsp:txXfrm>
    </dsp:sp>
    <dsp:sp modelId="{51B94992-BF9D-4EEE-9B8D-F5D209BD1636}">
      <dsp:nvSpPr>
        <dsp:cNvPr id="0" name=""/>
        <dsp:cNvSpPr/>
      </dsp:nvSpPr>
      <dsp:spPr>
        <a:xfrm>
          <a:off x="1087754" y="99962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5FF28E2-4CBA-4555-B227-7158508FD938}">
      <dsp:nvSpPr>
        <dsp:cNvPr id="0" name=""/>
        <dsp:cNvSpPr/>
      </dsp:nvSpPr>
      <dsp:spPr>
        <a:xfrm>
          <a:off x="0" y="1012327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6ACEEA1-FF0A-41D4-93A8-878FA8D6BC8E}">
      <dsp:nvSpPr>
        <dsp:cNvPr id="0" name=""/>
        <dsp:cNvSpPr/>
      </dsp:nvSpPr>
      <dsp:spPr>
        <a:xfrm>
          <a:off x="0" y="1012327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Analiza statystyczna instalacji z uwagi na:</a:t>
          </a:r>
        </a:p>
      </dsp:txBody>
      <dsp:txXfrm>
        <a:off x="0" y="1012327"/>
        <a:ext cx="1087755" cy="1012031"/>
      </dsp:txXfrm>
    </dsp:sp>
    <dsp:sp modelId="{FFE9FB32-1A35-4FDB-BD84-FEC6A5D2723B}">
      <dsp:nvSpPr>
        <dsp:cNvPr id="0" name=""/>
        <dsp:cNvSpPr/>
      </dsp:nvSpPr>
      <dsp:spPr>
        <a:xfrm>
          <a:off x="1169336" y="1028140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zakres mocy instalacji</a:t>
          </a:r>
        </a:p>
      </dsp:txBody>
      <dsp:txXfrm>
        <a:off x="1169336" y="1028140"/>
        <a:ext cx="4269438" cy="316259"/>
      </dsp:txXfrm>
    </dsp:sp>
    <dsp:sp modelId="{496CE3FE-ABC8-4018-8A5D-EFD7747A61FD}">
      <dsp:nvSpPr>
        <dsp:cNvPr id="0" name=""/>
        <dsp:cNvSpPr/>
      </dsp:nvSpPr>
      <dsp:spPr>
        <a:xfrm>
          <a:off x="1087754" y="1344400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0A843ED7-393A-443F-9322-7115A3152F35}">
      <dsp:nvSpPr>
        <dsp:cNvPr id="0" name=""/>
        <dsp:cNvSpPr/>
      </dsp:nvSpPr>
      <dsp:spPr>
        <a:xfrm>
          <a:off x="1169336" y="1360213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rok rozpoczęcia wytwarzania energii</a:t>
          </a:r>
        </a:p>
      </dsp:txBody>
      <dsp:txXfrm>
        <a:off x="1169336" y="1360213"/>
        <a:ext cx="4269438" cy="316259"/>
      </dsp:txXfrm>
    </dsp:sp>
    <dsp:sp modelId="{FFDBB292-D296-457E-B986-FD661169B24C}">
      <dsp:nvSpPr>
        <dsp:cNvPr id="0" name=""/>
        <dsp:cNvSpPr/>
      </dsp:nvSpPr>
      <dsp:spPr>
        <a:xfrm>
          <a:off x="1087754" y="167647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6F9F0316-F670-47F3-BEFD-9243A51A8013}">
      <dsp:nvSpPr>
        <dsp:cNvPr id="0" name=""/>
        <dsp:cNvSpPr/>
      </dsp:nvSpPr>
      <dsp:spPr>
        <a:xfrm>
          <a:off x="1169336" y="1692286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lokalizację instalacji</a:t>
          </a:r>
        </a:p>
      </dsp:txBody>
      <dsp:txXfrm>
        <a:off x="1169336" y="1692286"/>
        <a:ext cx="4269438" cy="316259"/>
      </dsp:txXfrm>
    </dsp:sp>
    <dsp:sp modelId="{89E4B533-8528-43DA-BA15-162B21144446}">
      <dsp:nvSpPr>
        <dsp:cNvPr id="0" name=""/>
        <dsp:cNvSpPr/>
      </dsp:nvSpPr>
      <dsp:spPr>
        <a:xfrm>
          <a:off x="1087754" y="2008546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8561BF4-9A09-4FE8-B977-7F399BEA88D3}">
      <dsp:nvSpPr>
        <dsp:cNvPr id="0" name=""/>
        <dsp:cNvSpPr/>
      </dsp:nvSpPr>
      <dsp:spPr>
        <a:xfrm>
          <a:off x="0" y="2024358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AA797A4-5E7B-4FFB-9B92-B839DFBB0D95}">
      <dsp:nvSpPr>
        <dsp:cNvPr id="0" name=""/>
        <dsp:cNvSpPr/>
      </dsp:nvSpPr>
      <dsp:spPr>
        <a:xfrm>
          <a:off x="0" y="2024358"/>
          <a:ext cx="1087755" cy="66588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Fotowoltaika na tle innych źródeł OZE</a:t>
          </a:r>
        </a:p>
      </dsp:txBody>
      <dsp:txXfrm>
        <a:off x="0" y="2024358"/>
        <a:ext cx="1087755" cy="665886"/>
      </dsp:txXfrm>
    </dsp:sp>
    <dsp:sp modelId="{02E9AD92-B331-4BEE-B97A-C6A83E3D7F2D}">
      <dsp:nvSpPr>
        <dsp:cNvPr id="0" name=""/>
        <dsp:cNvSpPr/>
      </dsp:nvSpPr>
      <dsp:spPr>
        <a:xfrm>
          <a:off x="1169336" y="2047880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i="0" kern="1200" baseline="0">
              <a:effectLst/>
            </a:rPr>
            <a:t>Skumulowana moc poszczególnych instalacji OZE w poszczególnych latach [MW]</a:t>
          </a:r>
          <a:endParaRPr lang="pl-PL" sz="1100" b="0" kern="1200"/>
        </a:p>
      </dsp:txBody>
      <dsp:txXfrm>
        <a:off x="1169336" y="2047880"/>
        <a:ext cx="4269438" cy="470436"/>
      </dsp:txXfrm>
    </dsp:sp>
    <dsp:sp modelId="{36EDCC8D-4A18-4F0A-897F-31A076C2FB21}">
      <dsp:nvSpPr>
        <dsp:cNvPr id="0" name=""/>
        <dsp:cNvSpPr/>
      </dsp:nvSpPr>
      <dsp:spPr>
        <a:xfrm>
          <a:off x="1087754" y="251831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AB5483F-CAD4-4913-8D9F-FCB9F959FC94}">
      <dsp:nvSpPr>
        <dsp:cNvPr id="0" name=""/>
        <dsp:cNvSpPr/>
      </dsp:nvSpPr>
      <dsp:spPr>
        <a:xfrm>
          <a:off x="1169336" y="2541839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Skumulowana moc poszczególnych źródeł OZE </a:t>
          </a:r>
        </a:p>
      </dsp:txBody>
      <dsp:txXfrm>
        <a:off x="1169336" y="2541839"/>
        <a:ext cx="4269438" cy="470436"/>
      </dsp:txXfrm>
    </dsp:sp>
    <dsp:sp modelId="{328F807D-5AA1-4892-8FDF-5214E01BE0EF}">
      <dsp:nvSpPr>
        <dsp:cNvPr id="0" name=""/>
        <dsp:cNvSpPr/>
      </dsp:nvSpPr>
      <dsp:spPr>
        <a:xfrm>
          <a:off x="1087754" y="301227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251F9C2-C81B-423A-92A0-262F388CEC16}">
      <dsp:nvSpPr>
        <dsp:cNvPr id="0" name=""/>
        <dsp:cNvSpPr/>
      </dsp:nvSpPr>
      <dsp:spPr>
        <a:xfrm>
          <a:off x="0" y="3035797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7EC8CD5F-F23C-4F83-BA21-9F22A4D73655}">
      <dsp:nvSpPr>
        <dsp:cNvPr id="0" name=""/>
        <dsp:cNvSpPr/>
      </dsp:nvSpPr>
      <dsp:spPr>
        <a:xfrm>
          <a:off x="0" y="3035797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Mapy</a:t>
          </a:r>
        </a:p>
      </dsp:txBody>
      <dsp:txXfrm>
        <a:off x="0" y="3035797"/>
        <a:ext cx="1087755" cy="1012031"/>
      </dsp:txXfrm>
    </dsp:sp>
    <dsp:sp modelId="{F7817350-3DD6-4DE7-955A-13A3E28FD6EE}">
      <dsp:nvSpPr>
        <dsp:cNvPr id="0" name=""/>
        <dsp:cNvSpPr/>
      </dsp:nvSpPr>
      <dsp:spPr>
        <a:xfrm>
          <a:off x="1169336" y="3059319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kern="120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</a:t>
          </a:r>
          <a:r>
            <a:rPr lang="pl-PL" sz="1100" b="0" kern="120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przedstawiająca wszystkie istniejące instalacje PV w bazie w podziale na województwa</a:t>
          </a:r>
          <a:endParaRPr lang="pl-PL" sz="1100" b="0" kern="1200">
            <a:solidFill>
              <a:sysClr val="windowText" lastClr="000000"/>
            </a:solidFill>
          </a:endParaRPr>
        </a:p>
      </dsp:txBody>
      <dsp:txXfrm>
        <a:off x="1169336" y="3059319"/>
        <a:ext cx="4269438" cy="470436"/>
      </dsp:txXfrm>
    </dsp:sp>
    <dsp:sp modelId="{E508890F-89A4-420D-89F5-64713ADF8136}">
      <dsp:nvSpPr>
        <dsp:cNvPr id="0" name=""/>
        <dsp:cNvSpPr/>
      </dsp:nvSpPr>
      <dsp:spPr>
        <a:xfrm>
          <a:off x="1087754" y="352975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C293D3CF-115B-4654-833A-71D79C4EABA6}">
      <dsp:nvSpPr>
        <dsp:cNvPr id="0" name=""/>
        <dsp:cNvSpPr/>
      </dsp:nvSpPr>
      <dsp:spPr>
        <a:xfrm>
          <a:off x="1169336" y="3553277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kern="120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 przedstawiająca lokazlizacje siedzib właścicieli</a:t>
          </a:r>
          <a:r>
            <a:rPr lang="pl-PL" sz="1100" b="0" kern="120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istniejących instalacji PV</a:t>
          </a:r>
          <a:endParaRPr lang="pl-PL" sz="1100" b="0" kern="1200">
            <a:solidFill>
              <a:sysClr val="windowText" lastClr="000000"/>
            </a:solidFill>
          </a:endParaRPr>
        </a:p>
      </dsp:txBody>
      <dsp:txXfrm>
        <a:off x="1169336" y="3553277"/>
        <a:ext cx="4269438" cy="470436"/>
      </dsp:txXfrm>
    </dsp:sp>
    <dsp:sp modelId="{FEA501DC-4C67-42B5-B3A6-838987E50F77}">
      <dsp:nvSpPr>
        <dsp:cNvPr id="0" name=""/>
        <dsp:cNvSpPr/>
      </dsp:nvSpPr>
      <dsp:spPr>
        <a:xfrm>
          <a:off x="1087754" y="402371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5C43905-2943-47F4-9725-4A7C78A345EC}">
      <dsp:nvSpPr>
        <dsp:cNvPr id="0" name=""/>
        <dsp:cNvSpPr/>
      </dsp:nvSpPr>
      <dsp:spPr>
        <a:xfrm>
          <a:off x="38086" y="597070"/>
          <a:ext cx="4130713" cy="1208806"/>
        </a:xfrm>
        <a:prstGeom prst="rect">
          <a:avLst/>
        </a:prstGeom>
        <a:solidFill>
          <a:schemeClr val="lt2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18765" tIns="76200" rIns="76200" bIns="7620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chemeClr val="bg1">
                  <a:lumMod val="50000"/>
                </a:schemeClr>
              </a:solidFill>
            </a:rPr>
            <a:t>  Farmy 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800" kern="1200">
              <a:solidFill>
                <a:schemeClr val="bg1">
                  <a:lumMod val="50000"/>
                </a:schemeClr>
              </a:solidFill>
            </a:rPr>
            <a:t>  4 646,2 MW </a:t>
          </a:r>
          <a:br>
            <a:rPr lang="pl-PL" sz="1800" kern="1200">
              <a:solidFill>
                <a:schemeClr val="bg1">
                  <a:lumMod val="50000"/>
                </a:schemeClr>
              </a:solidFill>
            </a:rPr>
          </a:br>
          <a:r>
            <a:rPr lang="pl-PL" sz="1800" kern="1200">
              <a:solidFill>
                <a:schemeClr val="bg1">
                  <a:lumMod val="50000"/>
                </a:schemeClr>
              </a:solidFill>
            </a:rPr>
            <a:t>  566 instalacji</a:t>
          </a:r>
        </a:p>
      </dsp:txBody>
      <dsp:txXfrm>
        <a:off x="38086" y="597070"/>
        <a:ext cx="4130713" cy="1208806"/>
      </dsp:txXfrm>
    </dsp:sp>
    <dsp:sp modelId="{542DB5FF-4C73-44B3-B534-F4C2609A9716}">
      <dsp:nvSpPr>
        <dsp:cNvPr id="0" name=""/>
        <dsp:cNvSpPr/>
      </dsp:nvSpPr>
      <dsp:spPr>
        <a:xfrm>
          <a:off x="66681" y="618512"/>
          <a:ext cx="846164" cy="1171387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9000" r="-19000"/>
          </a:stretch>
        </a:blipFill>
        <a:ln w="127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B402B0D-72BC-4C37-8841-EA79EE48DCA4}">
      <dsp:nvSpPr>
        <dsp:cNvPr id="0" name=""/>
        <dsp:cNvSpPr/>
      </dsp:nvSpPr>
      <dsp:spPr>
        <a:xfrm>
          <a:off x="26305" y="2029658"/>
          <a:ext cx="4145644" cy="1208806"/>
        </a:xfrm>
        <a:prstGeom prst="rect">
          <a:avLst/>
        </a:prstGeom>
        <a:solidFill>
          <a:schemeClr val="lt2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18765" tIns="76200" rIns="76200" bIns="7620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Małe instalacje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4</a:t>
          </a: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953,6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6 297 instalacji</a:t>
          </a:r>
          <a:endParaRPr lang="pl-PL" sz="2000" kern="1200">
            <a:solidFill>
              <a:sysClr val="window" lastClr="FFFFFF">
                <a:lumMod val="50000"/>
              </a:sysClr>
            </a:solidFill>
            <a:latin typeface="Calibri" panose="020F0502020204030204"/>
            <a:ea typeface="+mn-ea"/>
            <a:cs typeface="+mn-cs"/>
          </a:endParaRPr>
        </a:p>
      </dsp:txBody>
      <dsp:txXfrm>
        <a:off x="26305" y="2029658"/>
        <a:ext cx="4145644" cy="1208806"/>
      </dsp:txXfrm>
    </dsp:sp>
    <dsp:sp modelId="{D2A22335-95F7-4AAA-81AC-EA416168F420}">
      <dsp:nvSpPr>
        <dsp:cNvPr id="0" name=""/>
        <dsp:cNvSpPr/>
      </dsp:nvSpPr>
      <dsp:spPr>
        <a:xfrm>
          <a:off x="87665" y="2062765"/>
          <a:ext cx="846164" cy="1159939"/>
        </a:xfrm>
        <a:prstGeom prst="rect">
          <a:avLst/>
        </a:prstGeom>
        <a:blipFill rotWithShape="1">
          <a:blip xmlns:r="http://schemas.openxmlformats.org/officeDocument/2006/relationships" r:embed="rId1" cstate="print">
            <a:duotone>
              <a:srgbClr val="E7E6E6">
                <a:shade val="45000"/>
                <a:satMod val="135000"/>
              </a:srgb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4000" r="-14000"/>
          </a:stretch>
        </a:blipFill>
        <a:ln w="127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3FECB67-4F77-4AF2-A391-94B0AFCDC5E6}">
      <dsp:nvSpPr>
        <dsp:cNvPr id="0" name=""/>
        <dsp:cNvSpPr/>
      </dsp:nvSpPr>
      <dsp:spPr>
        <a:xfrm>
          <a:off x="0" y="296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B55148F-059E-423F-BDCA-F29C09864B25}">
      <dsp:nvSpPr>
        <dsp:cNvPr id="0" name=""/>
        <dsp:cNvSpPr/>
      </dsp:nvSpPr>
      <dsp:spPr>
        <a:xfrm>
          <a:off x="0" y="296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Lista instalacji </a:t>
          </a:r>
        </a:p>
      </dsp:txBody>
      <dsp:txXfrm>
        <a:off x="0" y="296"/>
        <a:ext cx="1087755" cy="1012031"/>
      </dsp:txXfrm>
    </dsp:sp>
    <dsp:sp modelId="{E968BB63-F626-4A03-A627-E76F890FF7B7}">
      <dsp:nvSpPr>
        <dsp:cNvPr id="0" name=""/>
        <dsp:cNvSpPr/>
      </dsp:nvSpPr>
      <dsp:spPr>
        <a:xfrm>
          <a:off x="1169336" y="12193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lokalizacja instalacji</a:t>
          </a:r>
        </a:p>
      </dsp:txBody>
      <dsp:txXfrm>
        <a:off x="1169336" y="12193"/>
        <a:ext cx="4269438" cy="237936"/>
      </dsp:txXfrm>
    </dsp:sp>
    <dsp:sp modelId="{D6B8C478-0FC5-4A8F-A7B4-C924FA72AE7C}">
      <dsp:nvSpPr>
        <dsp:cNvPr id="0" name=""/>
        <dsp:cNvSpPr/>
      </dsp:nvSpPr>
      <dsp:spPr>
        <a:xfrm>
          <a:off x="1087754" y="250129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39C815B-F65F-4252-8532-48AE7102003F}">
      <dsp:nvSpPr>
        <dsp:cNvPr id="0" name=""/>
        <dsp:cNvSpPr/>
      </dsp:nvSpPr>
      <dsp:spPr>
        <a:xfrm>
          <a:off x="1169336" y="262026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inwestor/właściciel instalacji</a:t>
          </a:r>
        </a:p>
      </dsp:txBody>
      <dsp:txXfrm>
        <a:off x="1169336" y="262026"/>
        <a:ext cx="4269438" cy="237936"/>
      </dsp:txXfrm>
    </dsp:sp>
    <dsp:sp modelId="{E0B862CF-46D0-4ED4-9914-32B66F3A64D7}">
      <dsp:nvSpPr>
        <dsp:cNvPr id="0" name=""/>
        <dsp:cNvSpPr/>
      </dsp:nvSpPr>
      <dsp:spPr>
        <a:xfrm>
          <a:off x="1087754" y="499962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BE51277-2141-4B8D-9D9A-A4C9610E2260}">
      <dsp:nvSpPr>
        <dsp:cNvPr id="0" name=""/>
        <dsp:cNvSpPr/>
      </dsp:nvSpPr>
      <dsp:spPr>
        <a:xfrm>
          <a:off x="1169336" y="511859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moc instalacji</a:t>
          </a:r>
        </a:p>
      </dsp:txBody>
      <dsp:txXfrm>
        <a:off x="1169336" y="511859"/>
        <a:ext cx="4269438" cy="237936"/>
      </dsp:txXfrm>
    </dsp:sp>
    <dsp:sp modelId="{B8C757D8-2B32-4243-A813-FAFB7E747675}">
      <dsp:nvSpPr>
        <dsp:cNvPr id="0" name=""/>
        <dsp:cNvSpPr/>
      </dsp:nvSpPr>
      <dsp:spPr>
        <a:xfrm>
          <a:off x="1087754" y="74979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22B7BDD-D2E1-4000-ACA8-5BC4158614C4}">
      <dsp:nvSpPr>
        <dsp:cNvPr id="0" name=""/>
        <dsp:cNvSpPr/>
      </dsp:nvSpPr>
      <dsp:spPr>
        <a:xfrm>
          <a:off x="1169336" y="761691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data rozpoczęcia wytwarzania energii elektrycznej</a:t>
          </a:r>
        </a:p>
      </dsp:txBody>
      <dsp:txXfrm>
        <a:off x="1169336" y="761691"/>
        <a:ext cx="4269438" cy="237936"/>
      </dsp:txXfrm>
    </dsp:sp>
    <dsp:sp modelId="{51B94992-BF9D-4EEE-9B8D-F5D209BD1636}">
      <dsp:nvSpPr>
        <dsp:cNvPr id="0" name=""/>
        <dsp:cNvSpPr/>
      </dsp:nvSpPr>
      <dsp:spPr>
        <a:xfrm>
          <a:off x="1087754" y="99962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5FF28E2-4CBA-4555-B227-7158508FD938}">
      <dsp:nvSpPr>
        <dsp:cNvPr id="0" name=""/>
        <dsp:cNvSpPr/>
      </dsp:nvSpPr>
      <dsp:spPr>
        <a:xfrm>
          <a:off x="0" y="1012327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6ACEEA1-FF0A-41D4-93A8-878FA8D6BC8E}">
      <dsp:nvSpPr>
        <dsp:cNvPr id="0" name=""/>
        <dsp:cNvSpPr/>
      </dsp:nvSpPr>
      <dsp:spPr>
        <a:xfrm>
          <a:off x="0" y="1012327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Analiza statystyczna instalacji z uwagi na:</a:t>
          </a:r>
        </a:p>
      </dsp:txBody>
      <dsp:txXfrm>
        <a:off x="0" y="1012327"/>
        <a:ext cx="1087755" cy="1012031"/>
      </dsp:txXfrm>
    </dsp:sp>
    <dsp:sp modelId="{FFE9FB32-1A35-4FDB-BD84-FEC6A5D2723B}">
      <dsp:nvSpPr>
        <dsp:cNvPr id="0" name=""/>
        <dsp:cNvSpPr/>
      </dsp:nvSpPr>
      <dsp:spPr>
        <a:xfrm>
          <a:off x="1169336" y="1028140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zakres mocy instalacji</a:t>
          </a:r>
        </a:p>
      </dsp:txBody>
      <dsp:txXfrm>
        <a:off x="1169336" y="1028140"/>
        <a:ext cx="4269438" cy="316259"/>
      </dsp:txXfrm>
    </dsp:sp>
    <dsp:sp modelId="{496CE3FE-ABC8-4018-8A5D-EFD7747A61FD}">
      <dsp:nvSpPr>
        <dsp:cNvPr id="0" name=""/>
        <dsp:cNvSpPr/>
      </dsp:nvSpPr>
      <dsp:spPr>
        <a:xfrm>
          <a:off x="1087754" y="1344400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0A843ED7-393A-443F-9322-7115A3152F35}">
      <dsp:nvSpPr>
        <dsp:cNvPr id="0" name=""/>
        <dsp:cNvSpPr/>
      </dsp:nvSpPr>
      <dsp:spPr>
        <a:xfrm>
          <a:off x="1169336" y="1360213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rok rozpoczęcia wytwarzania energii</a:t>
          </a:r>
        </a:p>
      </dsp:txBody>
      <dsp:txXfrm>
        <a:off x="1169336" y="1360213"/>
        <a:ext cx="4269438" cy="316259"/>
      </dsp:txXfrm>
    </dsp:sp>
    <dsp:sp modelId="{FFDBB292-D296-457E-B986-FD661169B24C}">
      <dsp:nvSpPr>
        <dsp:cNvPr id="0" name=""/>
        <dsp:cNvSpPr/>
      </dsp:nvSpPr>
      <dsp:spPr>
        <a:xfrm>
          <a:off x="1087754" y="167647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6F9F0316-F670-47F3-BEFD-9243A51A8013}">
      <dsp:nvSpPr>
        <dsp:cNvPr id="0" name=""/>
        <dsp:cNvSpPr/>
      </dsp:nvSpPr>
      <dsp:spPr>
        <a:xfrm>
          <a:off x="1169336" y="1692286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lokalizację instalacji</a:t>
          </a:r>
        </a:p>
      </dsp:txBody>
      <dsp:txXfrm>
        <a:off x="1169336" y="1692286"/>
        <a:ext cx="4269438" cy="316259"/>
      </dsp:txXfrm>
    </dsp:sp>
    <dsp:sp modelId="{89E4B533-8528-43DA-BA15-162B21144446}">
      <dsp:nvSpPr>
        <dsp:cNvPr id="0" name=""/>
        <dsp:cNvSpPr/>
      </dsp:nvSpPr>
      <dsp:spPr>
        <a:xfrm>
          <a:off x="1087754" y="2008546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8561BF4-9A09-4FE8-B977-7F399BEA88D3}">
      <dsp:nvSpPr>
        <dsp:cNvPr id="0" name=""/>
        <dsp:cNvSpPr/>
      </dsp:nvSpPr>
      <dsp:spPr>
        <a:xfrm>
          <a:off x="0" y="2024358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AA797A4-5E7B-4FFB-9B92-B839DFBB0D95}">
      <dsp:nvSpPr>
        <dsp:cNvPr id="0" name=""/>
        <dsp:cNvSpPr/>
      </dsp:nvSpPr>
      <dsp:spPr>
        <a:xfrm>
          <a:off x="0" y="2024358"/>
          <a:ext cx="1087755" cy="66588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Fotowoltaika na tle innych źródeł OZE</a:t>
          </a:r>
        </a:p>
      </dsp:txBody>
      <dsp:txXfrm>
        <a:off x="0" y="2024358"/>
        <a:ext cx="1087755" cy="665886"/>
      </dsp:txXfrm>
    </dsp:sp>
    <dsp:sp modelId="{02E9AD92-B331-4BEE-B97A-C6A83E3D7F2D}">
      <dsp:nvSpPr>
        <dsp:cNvPr id="0" name=""/>
        <dsp:cNvSpPr/>
      </dsp:nvSpPr>
      <dsp:spPr>
        <a:xfrm>
          <a:off x="1169336" y="2047880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i="0" kern="1200" baseline="0">
              <a:effectLst/>
            </a:rPr>
            <a:t>Skumulowana moc poszczególnych instalacji OZE w poszczególnych latach [MW]</a:t>
          </a:r>
          <a:endParaRPr lang="pl-PL" sz="1100" b="0" kern="1200"/>
        </a:p>
      </dsp:txBody>
      <dsp:txXfrm>
        <a:off x="1169336" y="2047880"/>
        <a:ext cx="4269438" cy="470436"/>
      </dsp:txXfrm>
    </dsp:sp>
    <dsp:sp modelId="{36EDCC8D-4A18-4F0A-897F-31A076C2FB21}">
      <dsp:nvSpPr>
        <dsp:cNvPr id="0" name=""/>
        <dsp:cNvSpPr/>
      </dsp:nvSpPr>
      <dsp:spPr>
        <a:xfrm>
          <a:off x="1087754" y="251831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AB5483F-CAD4-4913-8D9F-FCB9F959FC94}">
      <dsp:nvSpPr>
        <dsp:cNvPr id="0" name=""/>
        <dsp:cNvSpPr/>
      </dsp:nvSpPr>
      <dsp:spPr>
        <a:xfrm>
          <a:off x="1169336" y="2541839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Skumulowana moc poszczególnych źródeł OZE </a:t>
          </a:r>
        </a:p>
      </dsp:txBody>
      <dsp:txXfrm>
        <a:off x="1169336" y="2541839"/>
        <a:ext cx="4269438" cy="470436"/>
      </dsp:txXfrm>
    </dsp:sp>
    <dsp:sp modelId="{328F807D-5AA1-4892-8FDF-5214E01BE0EF}">
      <dsp:nvSpPr>
        <dsp:cNvPr id="0" name=""/>
        <dsp:cNvSpPr/>
      </dsp:nvSpPr>
      <dsp:spPr>
        <a:xfrm>
          <a:off x="1087754" y="301227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251F9C2-C81B-423A-92A0-262F388CEC16}">
      <dsp:nvSpPr>
        <dsp:cNvPr id="0" name=""/>
        <dsp:cNvSpPr/>
      </dsp:nvSpPr>
      <dsp:spPr>
        <a:xfrm>
          <a:off x="0" y="3035797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7EC8CD5F-F23C-4F83-BA21-9F22A4D73655}">
      <dsp:nvSpPr>
        <dsp:cNvPr id="0" name=""/>
        <dsp:cNvSpPr/>
      </dsp:nvSpPr>
      <dsp:spPr>
        <a:xfrm>
          <a:off x="0" y="3035797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Mapy</a:t>
          </a:r>
        </a:p>
      </dsp:txBody>
      <dsp:txXfrm>
        <a:off x="0" y="3035797"/>
        <a:ext cx="1087755" cy="1012031"/>
      </dsp:txXfrm>
    </dsp:sp>
    <dsp:sp modelId="{F7817350-3DD6-4DE7-955A-13A3E28FD6EE}">
      <dsp:nvSpPr>
        <dsp:cNvPr id="0" name=""/>
        <dsp:cNvSpPr/>
      </dsp:nvSpPr>
      <dsp:spPr>
        <a:xfrm>
          <a:off x="1169336" y="3059319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kern="120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</a:t>
          </a:r>
          <a:r>
            <a:rPr lang="pl-PL" sz="1100" b="0" kern="120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przedstawiająca wszystkie istniejące instalacje PV w bazie w podziale na województwa</a:t>
          </a:r>
          <a:endParaRPr lang="pl-PL" sz="1100" b="0" kern="1200">
            <a:solidFill>
              <a:sysClr val="windowText" lastClr="000000"/>
            </a:solidFill>
          </a:endParaRPr>
        </a:p>
      </dsp:txBody>
      <dsp:txXfrm>
        <a:off x="1169336" y="3059319"/>
        <a:ext cx="4269438" cy="470436"/>
      </dsp:txXfrm>
    </dsp:sp>
    <dsp:sp modelId="{E508890F-89A4-420D-89F5-64713ADF8136}">
      <dsp:nvSpPr>
        <dsp:cNvPr id="0" name=""/>
        <dsp:cNvSpPr/>
      </dsp:nvSpPr>
      <dsp:spPr>
        <a:xfrm>
          <a:off x="1087754" y="352975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C293D3CF-115B-4654-833A-71D79C4EABA6}">
      <dsp:nvSpPr>
        <dsp:cNvPr id="0" name=""/>
        <dsp:cNvSpPr/>
      </dsp:nvSpPr>
      <dsp:spPr>
        <a:xfrm>
          <a:off x="1169336" y="3553277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kern="120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 przedstawiająca lokazlizacje siedzib właścicieli</a:t>
          </a:r>
          <a:r>
            <a:rPr lang="pl-PL" sz="1100" b="0" kern="120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istniejących instalacji PV</a:t>
          </a:r>
          <a:endParaRPr lang="pl-PL" sz="1100" b="0" kern="1200">
            <a:solidFill>
              <a:sysClr val="windowText" lastClr="000000"/>
            </a:solidFill>
          </a:endParaRPr>
        </a:p>
      </dsp:txBody>
      <dsp:txXfrm>
        <a:off x="1169336" y="3553277"/>
        <a:ext cx="4269438" cy="470436"/>
      </dsp:txXfrm>
    </dsp:sp>
    <dsp:sp modelId="{FEA501DC-4C67-42B5-B3A6-838987E50F77}">
      <dsp:nvSpPr>
        <dsp:cNvPr id="0" name=""/>
        <dsp:cNvSpPr/>
      </dsp:nvSpPr>
      <dsp:spPr>
        <a:xfrm>
          <a:off x="1087754" y="402371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LinedList">
  <dgm:title val=""/>
  <dgm:desc val=""/>
  <dgm:catLst>
    <dgm:cat type="hierarchy" pri="8000"/>
    <dgm:cat type="list" pri="25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clrData>
  <dgm:layoutNode name="vert0">
    <dgm:varLst>
      <dgm:dir/>
      <dgm:animOne val="branch"/>
      <dgm:animLvl val="lvl"/>
    </dgm:varLst>
    <dgm:choose name="Name0">
      <dgm:if name="Name1" func="var" arg="dir" op="equ" val="norm">
        <dgm:alg type="lin">
          <dgm:param type="linDir" val="fromT"/>
          <dgm:param type="nodeHorzAlign" val="l"/>
        </dgm:alg>
      </dgm:if>
      <dgm:else name="Name2">
        <dgm:alg type="lin">
          <dgm:param type="linDir" val="fromT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horz1" refType="w"/>
      <dgm:constr type="h" for="ch" forName="horz1" refType="h"/>
      <dgm:constr type="h" for="des" forName="vert1" refType="h"/>
      <dgm:constr type="h" for="des" forName="tx1" refType="h"/>
      <dgm:constr type="h" for="des" forName="horz2" refType="h"/>
      <dgm:constr type="h" for="des" forName="vert2" refType="h"/>
      <dgm:constr type="h" for="des" forName="horz3" refType="h"/>
      <dgm:constr type="h" for="des" forName="vert3" refType="h"/>
      <dgm:constr type="h" for="des" forName="horz4" refType="h"/>
      <dgm:constr type="h" for="des" ptType="node" refType="h"/>
      <dgm:constr type="primFontSz" for="des" forName="tx1" op="equ" val="65"/>
      <dgm:constr type="primFontSz" for="des" forName="tx2" op="equ" val="65"/>
      <dgm:constr type="primFontSz" for="des" forName="tx3" op="equ" val="65"/>
      <dgm:constr type="primFontSz" for="des" forName="tx4" op="equ" val="65"/>
      <dgm:constr type="w" for="des" forName="thickLine" refType="w"/>
      <dgm:constr type="h" for="des" forName="thickLine"/>
      <dgm:constr type="h" for="des" forName="thinLine1"/>
      <dgm:constr type="h" for="des" forName="thinLine2b"/>
      <dgm:constr type="h" for="des" forName="thinLine3"/>
      <dgm:constr type="h" for="des" forName="vertSpace2a" refType="h" fact="0.05"/>
      <dgm:constr type="h" for="des" forName="vertSpace2b" refType="h" refFor="des" refForName="vertSpace2a"/>
    </dgm:constrLst>
    <dgm:forEach name="Name3" axis="ch" ptType="node">
      <dgm:layoutNode name="thickLine" styleLbl="alignNode1">
        <dgm:alg type="sp"/>
        <dgm:shape xmlns:r="http://schemas.openxmlformats.org/officeDocument/2006/relationships" type="line" r:blip="">
          <dgm:adjLst/>
        </dgm:shape>
        <dgm:presOf/>
      </dgm:layoutNode>
      <dgm:layoutNode name="horz1">
        <dgm:choose name="Name4">
          <dgm:if name="Name5" func="var" arg="dir" op="equ" val="norm">
            <dgm:alg type="lin">
              <dgm:param type="linDir" val="fromL"/>
              <dgm:param type="nodeVertAlign" val="t"/>
            </dgm:alg>
          </dgm:if>
          <dgm:else name="Name6">
            <dgm:alg type="lin">
              <dgm:param type="linDir" val="fromR"/>
              <dgm:param type="nodeVertAlign" val="t"/>
            </dgm:alg>
          </dgm:else>
        </dgm:choose>
        <dgm:shape xmlns:r="http://schemas.openxmlformats.org/officeDocument/2006/relationships" r:blip="">
          <dgm:adjLst/>
        </dgm:shape>
        <dgm:presOf/>
        <dgm:choose name="Name7">
          <dgm:if name="Name8" axis="root des" func="maxDepth" op="equ" val="1">
            <dgm:constrLst>
              <dgm:constr type="w" for="ch" forName="tx1" refType="w"/>
            </dgm:constrLst>
          </dgm:if>
          <dgm:if name="Name9" axis="root des" func="maxDepth" op="equ" val="2">
            <dgm:constrLst>
              <dgm:constr type="w" for="ch" forName="tx1" refType="w" fact="0.2"/>
              <dgm:constr type="w" for="des" forName="tx2" refType="w" fact="0.785"/>
              <dgm:constr type="w" for="des" forName="horzSpace2" refType="w" fact="0.015"/>
              <dgm:constr type="w" for="des" forName="thinLine2b" refType="w" fact="0.8"/>
            </dgm:constrLst>
          </dgm:if>
          <dgm:if name="Name10" axis="root des" func="maxDepth" op="equ" val="3">
            <dgm:constrLst>
              <dgm:constr type="w" for="ch" forName="tx1" refType="w" fact="0.2"/>
              <dgm:constr type="w" for="des" forName="tx2" refType="w" fact="0.385"/>
              <dgm:constr type="w" for="des" forName="tx3" refType="w" fact="0.385"/>
              <dgm:constr type="w" for="des" forName="horzSpace2" refType="w" fact="0.015"/>
              <dgm:constr type="w" for="des" forName="horzSpace3" refType="w" fact="0.015"/>
              <dgm:constr type="w" for="des" forName="thinLine2b" refType="w" fact="0.8"/>
              <dgm:constr type="w" for="des" forName="thinLine3" refType="w" fact="0.385"/>
            </dgm:constrLst>
          </dgm:if>
          <dgm:if name="Name11" axis="root des" func="maxDepth" op="gte" val="4">
            <dgm:constrLst>
              <dgm:constr type="w" for="ch" forName="tx1" refType="w" fact="0.2"/>
              <dgm:constr type="w" for="des" forName="tx2" refType="w" fact="0.2516"/>
              <dgm:constr type="w" for="des" forName="tx3" refType="w" fact="0.2516"/>
              <dgm:constr type="w" for="des" forName="tx4" refType="w" fact="0.2516"/>
              <dgm:constr type="w" for="des" forName="horzSpace2" refType="w" fact="0.015"/>
              <dgm:constr type="w" for="des" forName="horzSpace3" refType="w" fact="0.015"/>
              <dgm:constr type="w" for="des" forName="horzSpace4" refType="w" fact="0.015"/>
              <dgm:constr type="w" for="des" forName="thinLine2b" refType="w" fact="0.8"/>
              <dgm:constr type="w" for="des" forName="thinLine3" refType="w" fact="0.5332"/>
            </dgm:constrLst>
          </dgm:if>
          <dgm:else name="Name12"/>
        </dgm:choose>
        <dgm:layoutNode name="tx1" styleLbl="revTx"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>
            <dgm:adjLst/>
          </dgm:shape>
          <dgm:presOf axis="self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  <dgm:layoutNode name="vert1">
          <dgm:choose name="Name13">
            <dgm:if name="Name14" func="var" arg="dir" op="equ" val="norm">
              <dgm:alg type="lin">
                <dgm:param type="linDir" val="fromT"/>
                <dgm:param type="nodeHorzAlign" val="l"/>
              </dgm:alg>
            </dgm:if>
            <dgm:else name="Name15">
              <dgm:alg type="lin">
                <dgm:param type="linDir" val="fromT"/>
                <dgm:param type="nodeHorzAlign" val="r"/>
              </dgm:alg>
            </dgm:else>
          </dgm:choose>
          <dgm:shape xmlns:r="http://schemas.openxmlformats.org/officeDocument/2006/relationships" r:blip="">
            <dgm:adjLst/>
          </dgm:shape>
          <dgm:presOf/>
          <dgm:forEach name="Name16" axis="ch" ptType="node">
            <dgm:choose name="Name17">
              <dgm:if name="Name18" axis="self" ptType="node" func="pos" op="equ" val="1">
                <dgm:layoutNode name="vertSpace2a">
                  <dgm:alg type="sp"/>
                  <dgm:shape xmlns:r="http://schemas.openxmlformats.org/officeDocument/2006/relationships" r:blip="">
                    <dgm:adjLst/>
                  </dgm:shape>
                  <dgm:presOf/>
                </dgm:layoutNode>
              </dgm:if>
              <dgm:else name="Name19"/>
            </dgm:choose>
            <dgm:layoutNode name="horz2">
              <dgm:choose name="Name20">
                <dgm:if name="Name21" func="var" arg="dir" op="equ" val="norm">
                  <dgm:alg type="lin">
                    <dgm:param type="linDir" val="fromL"/>
                    <dgm:param type="nodeVertAlign" val="t"/>
                  </dgm:alg>
                </dgm:if>
                <dgm:else name="Name22">
                  <dgm:alg type="lin">
                    <dgm:param type="linDir" val="fromR"/>
                    <dgm:param type="nodeVertAlign" val="t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layoutNode name="horzSpace2">
                <dgm:alg type="sp"/>
                <dgm:shape xmlns:r="http://schemas.openxmlformats.org/officeDocument/2006/relationships" r:blip="">
                  <dgm:adjLst/>
                </dgm:shape>
                <dgm:presOf/>
              </dgm:layoutNode>
              <dgm:layoutNode name="tx2" styleLbl="revTx">
                <dgm:alg type="tx">
                  <dgm:param type="parTxLTRAlign" val="l"/>
                  <dgm:param type="parTxRTLAlign" val="r"/>
                  <dgm:param type="txAnchorVert" val="t"/>
                </dgm:alg>
                <dgm:shape xmlns:r="http://schemas.openxmlformats.org/officeDocument/2006/relationships" type="rect" r:blip="">
                  <dgm:adjLst/>
                </dgm:shape>
                <dgm:presOf axis="self"/>
                <dgm:constrLst>
                  <dgm:constr type="tMarg" refType="primFontSz" fact="0.3"/>
                  <dgm:constr type="bMarg" refType="primFontSz" fact="0.3"/>
                  <dgm:constr type="lMarg" refType="primFontSz" fact="0.3"/>
                  <dgm:constr type="rMarg" refType="primFontSz" fact="0.3"/>
                </dgm:constrLst>
                <dgm:ruleLst>
                  <dgm:rule type="primFontSz" val="5" fact="NaN" max="NaN"/>
                </dgm:ruleLst>
              </dgm:layoutNode>
              <dgm:layoutNode name="vert2">
                <dgm:choose name="Name23">
                  <dgm:if name="Name24" func="var" arg="dir" op="equ" val="norm">
                    <dgm:alg type="lin">
                      <dgm:param type="linDir" val="fromT"/>
                      <dgm:param type="nodeHorzAlign" val="l"/>
                    </dgm:alg>
                  </dgm:if>
                  <dgm:else name="Name25">
                    <dgm:alg type="lin">
                      <dgm:param type="linDir" val="fromT"/>
                      <dgm:param type="nodeHorz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forEach name="Name26" axis="ch" ptType="node">
                  <dgm:layoutNode name="horz3">
                    <dgm:choose name="Name27">
                      <dgm:if name="Name28" func="var" arg="dir" op="equ" val="norm">
                        <dgm:alg type="lin">
                          <dgm:param type="linDir" val="fromL"/>
                          <dgm:param type="nodeVertAlign" val="t"/>
                        </dgm:alg>
                      </dgm:if>
                      <dgm:else name="Name29">
                        <dgm:alg type="lin">
                          <dgm:param type="linDir" val="fromR"/>
                          <dgm:param type="nodeVertAlign" val="t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layoutNode name="horzSpace3">
                      <dgm:alg type="sp"/>
                      <dgm:shape xmlns:r="http://schemas.openxmlformats.org/officeDocument/2006/relationships" r:blip="">
                        <dgm:adjLst/>
                      </dgm:shape>
                      <dgm:presOf/>
                    </dgm:layoutNode>
                    <dgm:layoutNode name="tx3" styleLbl="revTx">
                      <dgm:alg type="tx">
                        <dgm:param type="parTxLTRAlign" val="l"/>
                        <dgm:param type="parTxRTLAlign" val="r"/>
                        <dgm:param type="txAnchorVert" val="t"/>
                      </dgm:alg>
                      <dgm:shape xmlns:r="http://schemas.openxmlformats.org/officeDocument/2006/relationships" type="rect" r:blip="">
                        <dgm:adjLst/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  <dgm:layoutNode name="vert3">
                      <dgm:choose name="Name30">
                        <dgm:if name="Name31" func="var" arg="dir" op="equ" val="norm">
                          <dgm:alg type="lin">
                            <dgm:param type="linDir" val="fromT"/>
                            <dgm:param type="nodeHorzAlign" val="l"/>
                          </dgm:alg>
                        </dgm:if>
                        <dgm:else name="Name32">
                          <dgm:alg type="lin">
                            <dgm:param type="linDir" val="fromT"/>
                            <dgm:param type="nodeHorzAlign" val="r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forEach name="Name33" axis="ch" ptType="node">
                        <dgm:layoutNode name="horz4">
                          <dgm:choose name="Name34">
                            <dgm:if name="Name35" func="var" arg="dir" op="equ" val="norm">
                              <dgm:alg type="lin">
                                <dgm:param type="linDir" val="fromL"/>
                                <dgm:param type="nodeVertAlign" val="t"/>
                              </dgm:alg>
                            </dgm:if>
                            <dgm:else name="Name36">
                              <dgm:alg type="lin">
                                <dgm:param type="linDir" val="fromR"/>
                                <dgm:param type="nodeVertAlign" val="t"/>
                              </dgm:alg>
                            </dgm:else>
                          </dgm:choose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layoutNode name="horzSpace4">
                            <dgm:alg type="sp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</dgm:layoutNode>
                          <dgm:layoutNode name="tx4" styleLbl="revTx">
                            <dgm:varLst>
                              <dgm:bulletEnabled val="1"/>
                            </dgm:varLst>
                            <dgm:alg type="tx">
                              <dgm:param type="parTxLTRAlign" val="l"/>
                              <dgm:param type="parTxRTLAlign" val="r"/>
                              <dgm:param type="txAnchorVert" val="t"/>
                            </dgm:alg>
                            <dgm:shape xmlns:r="http://schemas.openxmlformats.org/officeDocument/2006/relationships" type="rect" r:blip="">
                              <dgm:adjLst/>
                            </dgm:shape>
                            <dgm:presOf axis="desOrSelf" ptType="node"/>
                            <dgm:constrLst>
                              <dgm:constr type="tMarg" refType="primFontSz" fact="0.3"/>
                              <dgm:constr type="bMarg" refType="primFontSz" fact="0.3"/>
                              <dgm:constr type="lMarg" refType="primFontSz" fact="0.3"/>
                              <dgm:constr type="r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layoutNode>
                      </dgm:forEach>
                    </dgm:layoutNode>
                  </dgm:layoutNode>
                  <dgm:forEach name="Name37" axis="followSib" ptType="sibTrans" cnt="1">
                    <dgm:layoutNode name="thinLine3" styleLbl="callout">
                      <dgm:alg type="sp"/>
                      <dgm:shape xmlns:r="http://schemas.openxmlformats.org/officeDocument/2006/relationships" type="line" r:blip="">
                        <dgm:adjLst/>
                      </dgm:shape>
                      <dgm:presOf/>
                    </dgm:layoutNode>
                  </dgm:forEach>
                </dgm:forEach>
              </dgm:layoutNode>
            </dgm:layoutNode>
            <dgm:layoutNode name="thinLine2b" styleLbl="callout">
              <dgm:alg type="sp"/>
              <dgm:shape xmlns:r="http://schemas.openxmlformats.org/officeDocument/2006/relationships" type="line" r:blip="">
                <dgm:adjLst/>
              </dgm:shape>
              <dgm:presOf/>
            </dgm:layoutNode>
            <dgm:layoutNode name="vertSpace2b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layoutNode>
      </dgm:layoutNod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8/layout/PictureStrips">
  <dgm:title val=""/>
  <dgm:desc val=""/>
  <dgm:catLst>
    <dgm:cat type="list" pri="12500"/>
    <dgm:cat type="picture" pri="13000"/>
    <dgm:cat type="pictureconvert" pri="13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40" srcId="0" destId="10" srcOrd="0" destOrd="0"/>
        <dgm:cxn modelId="5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  <dgm:cxn modelId="70" srcId="0" destId="40" srcOrd="2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w"/>
      <dgm:constr type="h" for="ch" forName="composite" refType="h"/>
      <dgm:constr type="sp" refType="h" refFor="ch" refForName="composite" op="equ" fact="0.1"/>
      <dgm:constr type="h" for="ch" forName="sibTrans" refType="h" refFor="ch" refForName="composite" op="equ" fact="0.1"/>
      <dgm:constr type="w" for="ch" forName="sibTrans" refType="h" refFor="ch" refForName="sibTrans" op="equ"/>
    </dgm:constrLst>
    <dgm:forEach name="nodesForEach" axis="ch" ptType="node">
      <dgm:layoutNode name="composite">
        <dgm:alg type="composite">
          <dgm:param type="ar" val="3"/>
        </dgm:alg>
        <dgm:shape xmlns:r="http://schemas.openxmlformats.org/officeDocument/2006/relationships" r:blip="">
          <dgm:adjLst/>
        </dgm:shape>
        <dgm:choose name="Name4">
          <dgm:if name="Name5" func="var" arg="dir" op="equ" val="norm">
            <dgm:constrLst>
              <dgm:constr type="l" for="ch" forName="rect1" refType="w" fact="0.04"/>
              <dgm:constr type="t" for="ch" forName="rect1" refType="h" fact="0.13"/>
              <dgm:constr type="w" for="ch" forName="rect1" refType="w" fact="0.96"/>
              <dgm:constr type="h" for="ch" forName="rect1" refType="h" fact="0.9"/>
              <dgm:constr type="l" for="ch" forName="rect2" refType="w" fact="0"/>
              <dgm:constr type="t" for="ch" forName="rect2" refType="h" fact="0"/>
              <dgm:constr type="w" for="ch" forName="rect2" refType="w" fact="0.21"/>
              <dgm:constr type="h" for="ch" forName="rect2" refType="w" fact="0.315"/>
            </dgm:constrLst>
          </dgm:if>
          <dgm:else name="Name6">
            <dgm:constrLst>
              <dgm:constr type="l" for="ch" forName="rect1" refType="w" fact="0"/>
              <dgm:constr type="t" for="ch" forName="rect1" refType="h" fact="0.13"/>
              <dgm:constr type="w" for="ch" forName="rect1" refType="w" fact="0.96"/>
              <dgm:constr type="h" for="ch" forName="rect1" refType="h" fact="0.9"/>
              <dgm:constr type="l" for="ch" forName="rect2" refType="w" fact="0.79"/>
              <dgm:constr type="t" for="ch" forName="rect2" refType="h" fact="0"/>
              <dgm:constr type="w" for="ch" forName="rect2" refType="w" fact="0.21"/>
              <dgm:constr type="h" for="ch" forName="rect2" refType="w" fact="0.315"/>
            </dgm:constrLst>
          </dgm:else>
        </dgm:choose>
        <dgm:layoutNode name="rect1" styleLbl="trAlignAcc1">
          <dgm:varLst>
            <dgm:bulletEnabled val="1"/>
          </dgm:varLst>
          <dgm:alg type="tx">
            <dgm:param type="parTxLTRAlign" val="l"/>
          </dgm:alg>
          <dgm:shape xmlns:r="http://schemas.openxmlformats.org/officeDocument/2006/relationships" type="rect" r:blip="">
            <dgm:adjLst/>
          </dgm:shape>
          <dgm:presOf axis="desOrSelf" ptType="node"/>
          <dgm:choose name="Name7">
            <dgm:if name="Name8" func="var" arg="dir" op="equ" val="norm">
              <dgm:constrLst>
                <dgm:constr type="lMarg" refType="w" fact="0.6"/>
                <dgm:constr type="rMarg" refType="primFontSz" fact="0.3"/>
                <dgm:constr type="tMarg" refType="primFontSz" fact="0.3"/>
                <dgm:constr type="bMarg" refType="primFontSz" fact="0.3"/>
              </dgm:constrLst>
            </dgm:if>
            <dgm:else name="Name9">
              <dgm:constrLst>
                <dgm:constr type="lMarg" refType="primFontSz" fact="0.3"/>
                <dgm:constr type="rMarg" refType="w" fact="0.6"/>
                <dgm:constr type="tMarg" refType="primFontSz" fact="0.3"/>
                <dgm:constr type="bMarg" refType="primFontSz" fact="0.3"/>
              </dgm:constrLst>
            </dgm:else>
          </dgm:choose>
          <dgm:ruleLst>
            <dgm:rule type="primFontSz" val="5" fact="NaN" max="NaN"/>
          </dgm:ruleLst>
        </dgm:layoutNode>
        <dgm:layoutNode name="rect2" styleLbl="fgImgPlace1">
          <dgm:alg type="sp"/>
          <dgm:shape xmlns:r="http://schemas.openxmlformats.org/officeDocument/2006/relationships" type="rect" r:blip="" blipPhldr="1">
            <dgm:adjLst/>
          </dgm:shape>
          <dgm:presOf/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8/layout/LinedList">
  <dgm:title val=""/>
  <dgm:desc val=""/>
  <dgm:catLst>
    <dgm:cat type="hierarchy" pri="8000"/>
    <dgm:cat type="list" pri="25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clrData>
  <dgm:layoutNode name="vert0">
    <dgm:varLst>
      <dgm:dir/>
      <dgm:animOne val="branch"/>
      <dgm:animLvl val="lvl"/>
    </dgm:varLst>
    <dgm:choose name="Name0">
      <dgm:if name="Name1" func="var" arg="dir" op="equ" val="norm">
        <dgm:alg type="lin">
          <dgm:param type="linDir" val="fromT"/>
          <dgm:param type="nodeHorzAlign" val="l"/>
        </dgm:alg>
      </dgm:if>
      <dgm:else name="Name2">
        <dgm:alg type="lin">
          <dgm:param type="linDir" val="fromT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horz1" refType="w"/>
      <dgm:constr type="h" for="ch" forName="horz1" refType="h"/>
      <dgm:constr type="h" for="des" forName="vert1" refType="h"/>
      <dgm:constr type="h" for="des" forName="tx1" refType="h"/>
      <dgm:constr type="h" for="des" forName="horz2" refType="h"/>
      <dgm:constr type="h" for="des" forName="vert2" refType="h"/>
      <dgm:constr type="h" for="des" forName="horz3" refType="h"/>
      <dgm:constr type="h" for="des" forName="vert3" refType="h"/>
      <dgm:constr type="h" for="des" forName="horz4" refType="h"/>
      <dgm:constr type="h" for="des" ptType="node" refType="h"/>
      <dgm:constr type="primFontSz" for="des" forName="tx1" op="equ" val="65"/>
      <dgm:constr type="primFontSz" for="des" forName="tx2" op="equ" val="65"/>
      <dgm:constr type="primFontSz" for="des" forName="tx3" op="equ" val="65"/>
      <dgm:constr type="primFontSz" for="des" forName="tx4" op="equ" val="65"/>
      <dgm:constr type="w" for="des" forName="thickLine" refType="w"/>
      <dgm:constr type="h" for="des" forName="thickLine"/>
      <dgm:constr type="h" for="des" forName="thinLine1"/>
      <dgm:constr type="h" for="des" forName="thinLine2b"/>
      <dgm:constr type="h" for="des" forName="thinLine3"/>
      <dgm:constr type="h" for="des" forName="vertSpace2a" refType="h" fact="0.05"/>
      <dgm:constr type="h" for="des" forName="vertSpace2b" refType="h" refFor="des" refForName="vertSpace2a"/>
    </dgm:constrLst>
    <dgm:forEach name="Name3" axis="ch" ptType="node">
      <dgm:layoutNode name="thickLine" styleLbl="alignNode1">
        <dgm:alg type="sp"/>
        <dgm:shape xmlns:r="http://schemas.openxmlformats.org/officeDocument/2006/relationships" type="line" r:blip="">
          <dgm:adjLst/>
        </dgm:shape>
        <dgm:presOf/>
      </dgm:layoutNode>
      <dgm:layoutNode name="horz1">
        <dgm:choose name="Name4">
          <dgm:if name="Name5" func="var" arg="dir" op="equ" val="norm">
            <dgm:alg type="lin">
              <dgm:param type="linDir" val="fromL"/>
              <dgm:param type="nodeVertAlign" val="t"/>
            </dgm:alg>
          </dgm:if>
          <dgm:else name="Name6">
            <dgm:alg type="lin">
              <dgm:param type="linDir" val="fromR"/>
              <dgm:param type="nodeVertAlign" val="t"/>
            </dgm:alg>
          </dgm:else>
        </dgm:choose>
        <dgm:shape xmlns:r="http://schemas.openxmlformats.org/officeDocument/2006/relationships" r:blip="">
          <dgm:adjLst/>
        </dgm:shape>
        <dgm:presOf/>
        <dgm:choose name="Name7">
          <dgm:if name="Name8" axis="root des" func="maxDepth" op="equ" val="1">
            <dgm:constrLst>
              <dgm:constr type="w" for="ch" forName="tx1" refType="w"/>
            </dgm:constrLst>
          </dgm:if>
          <dgm:if name="Name9" axis="root des" func="maxDepth" op="equ" val="2">
            <dgm:constrLst>
              <dgm:constr type="w" for="ch" forName="tx1" refType="w" fact="0.2"/>
              <dgm:constr type="w" for="des" forName="tx2" refType="w" fact="0.785"/>
              <dgm:constr type="w" for="des" forName="horzSpace2" refType="w" fact="0.015"/>
              <dgm:constr type="w" for="des" forName="thinLine2b" refType="w" fact="0.8"/>
            </dgm:constrLst>
          </dgm:if>
          <dgm:if name="Name10" axis="root des" func="maxDepth" op="equ" val="3">
            <dgm:constrLst>
              <dgm:constr type="w" for="ch" forName="tx1" refType="w" fact="0.2"/>
              <dgm:constr type="w" for="des" forName="tx2" refType="w" fact="0.385"/>
              <dgm:constr type="w" for="des" forName="tx3" refType="w" fact="0.385"/>
              <dgm:constr type="w" for="des" forName="horzSpace2" refType="w" fact="0.015"/>
              <dgm:constr type="w" for="des" forName="horzSpace3" refType="w" fact="0.015"/>
              <dgm:constr type="w" for="des" forName="thinLine2b" refType="w" fact="0.8"/>
              <dgm:constr type="w" for="des" forName="thinLine3" refType="w" fact="0.385"/>
            </dgm:constrLst>
          </dgm:if>
          <dgm:if name="Name11" axis="root des" func="maxDepth" op="gte" val="4">
            <dgm:constrLst>
              <dgm:constr type="w" for="ch" forName="tx1" refType="w" fact="0.2"/>
              <dgm:constr type="w" for="des" forName="tx2" refType="w" fact="0.2516"/>
              <dgm:constr type="w" for="des" forName="tx3" refType="w" fact="0.2516"/>
              <dgm:constr type="w" for="des" forName="tx4" refType="w" fact="0.2516"/>
              <dgm:constr type="w" for="des" forName="horzSpace2" refType="w" fact="0.015"/>
              <dgm:constr type="w" for="des" forName="horzSpace3" refType="w" fact="0.015"/>
              <dgm:constr type="w" for="des" forName="horzSpace4" refType="w" fact="0.015"/>
              <dgm:constr type="w" for="des" forName="thinLine2b" refType="w" fact="0.8"/>
              <dgm:constr type="w" for="des" forName="thinLine3" refType="w" fact="0.5332"/>
            </dgm:constrLst>
          </dgm:if>
          <dgm:else name="Name12"/>
        </dgm:choose>
        <dgm:layoutNode name="tx1" styleLbl="revTx"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>
            <dgm:adjLst/>
          </dgm:shape>
          <dgm:presOf axis="self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  <dgm:layoutNode name="vert1">
          <dgm:choose name="Name13">
            <dgm:if name="Name14" func="var" arg="dir" op="equ" val="norm">
              <dgm:alg type="lin">
                <dgm:param type="linDir" val="fromT"/>
                <dgm:param type="nodeHorzAlign" val="l"/>
              </dgm:alg>
            </dgm:if>
            <dgm:else name="Name15">
              <dgm:alg type="lin">
                <dgm:param type="linDir" val="fromT"/>
                <dgm:param type="nodeHorzAlign" val="r"/>
              </dgm:alg>
            </dgm:else>
          </dgm:choose>
          <dgm:shape xmlns:r="http://schemas.openxmlformats.org/officeDocument/2006/relationships" r:blip="">
            <dgm:adjLst/>
          </dgm:shape>
          <dgm:presOf/>
          <dgm:forEach name="Name16" axis="ch" ptType="node">
            <dgm:choose name="Name17">
              <dgm:if name="Name18" axis="self" ptType="node" func="pos" op="equ" val="1">
                <dgm:layoutNode name="vertSpace2a">
                  <dgm:alg type="sp"/>
                  <dgm:shape xmlns:r="http://schemas.openxmlformats.org/officeDocument/2006/relationships" r:blip="">
                    <dgm:adjLst/>
                  </dgm:shape>
                  <dgm:presOf/>
                </dgm:layoutNode>
              </dgm:if>
              <dgm:else name="Name19"/>
            </dgm:choose>
            <dgm:layoutNode name="horz2">
              <dgm:choose name="Name20">
                <dgm:if name="Name21" func="var" arg="dir" op="equ" val="norm">
                  <dgm:alg type="lin">
                    <dgm:param type="linDir" val="fromL"/>
                    <dgm:param type="nodeVertAlign" val="t"/>
                  </dgm:alg>
                </dgm:if>
                <dgm:else name="Name22">
                  <dgm:alg type="lin">
                    <dgm:param type="linDir" val="fromR"/>
                    <dgm:param type="nodeVertAlign" val="t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layoutNode name="horzSpace2">
                <dgm:alg type="sp"/>
                <dgm:shape xmlns:r="http://schemas.openxmlformats.org/officeDocument/2006/relationships" r:blip="">
                  <dgm:adjLst/>
                </dgm:shape>
                <dgm:presOf/>
              </dgm:layoutNode>
              <dgm:layoutNode name="tx2" styleLbl="revTx">
                <dgm:alg type="tx">
                  <dgm:param type="parTxLTRAlign" val="l"/>
                  <dgm:param type="parTxRTLAlign" val="r"/>
                  <dgm:param type="txAnchorVert" val="t"/>
                </dgm:alg>
                <dgm:shape xmlns:r="http://schemas.openxmlformats.org/officeDocument/2006/relationships" type="rect" r:blip="">
                  <dgm:adjLst/>
                </dgm:shape>
                <dgm:presOf axis="self"/>
                <dgm:constrLst>
                  <dgm:constr type="tMarg" refType="primFontSz" fact="0.3"/>
                  <dgm:constr type="bMarg" refType="primFontSz" fact="0.3"/>
                  <dgm:constr type="lMarg" refType="primFontSz" fact="0.3"/>
                  <dgm:constr type="rMarg" refType="primFontSz" fact="0.3"/>
                </dgm:constrLst>
                <dgm:ruleLst>
                  <dgm:rule type="primFontSz" val="5" fact="NaN" max="NaN"/>
                </dgm:ruleLst>
              </dgm:layoutNode>
              <dgm:layoutNode name="vert2">
                <dgm:choose name="Name23">
                  <dgm:if name="Name24" func="var" arg="dir" op="equ" val="norm">
                    <dgm:alg type="lin">
                      <dgm:param type="linDir" val="fromT"/>
                      <dgm:param type="nodeHorzAlign" val="l"/>
                    </dgm:alg>
                  </dgm:if>
                  <dgm:else name="Name25">
                    <dgm:alg type="lin">
                      <dgm:param type="linDir" val="fromT"/>
                      <dgm:param type="nodeHorz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forEach name="Name26" axis="ch" ptType="node">
                  <dgm:layoutNode name="horz3">
                    <dgm:choose name="Name27">
                      <dgm:if name="Name28" func="var" arg="dir" op="equ" val="norm">
                        <dgm:alg type="lin">
                          <dgm:param type="linDir" val="fromL"/>
                          <dgm:param type="nodeVertAlign" val="t"/>
                        </dgm:alg>
                      </dgm:if>
                      <dgm:else name="Name29">
                        <dgm:alg type="lin">
                          <dgm:param type="linDir" val="fromR"/>
                          <dgm:param type="nodeVertAlign" val="t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layoutNode name="horzSpace3">
                      <dgm:alg type="sp"/>
                      <dgm:shape xmlns:r="http://schemas.openxmlformats.org/officeDocument/2006/relationships" r:blip="">
                        <dgm:adjLst/>
                      </dgm:shape>
                      <dgm:presOf/>
                    </dgm:layoutNode>
                    <dgm:layoutNode name="tx3" styleLbl="revTx">
                      <dgm:alg type="tx">
                        <dgm:param type="parTxLTRAlign" val="l"/>
                        <dgm:param type="parTxRTLAlign" val="r"/>
                        <dgm:param type="txAnchorVert" val="t"/>
                      </dgm:alg>
                      <dgm:shape xmlns:r="http://schemas.openxmlformats.org/officeDocument/2006/relationships" type="rect" r:blip="">
                        <dgm:adjLst/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  <dgm:layoutNode name="vert3">
                      <dgm:choose name="Name30">
                        <dgm:if name="Name31" func="var" arg="dir" op="equ" val="norm">
                          <dgm:alg type="lin">
                            <dgm:param type="linDir" val="fromT"/>
                            <dgm:param type="nodeHorzAlign" val="l"/>
                          </dgm:alg>
                        </dgm:if>
                        <dgm:else name="Name32">
                          <dgm:alg type="lin">
                            <dgm:param type="linDir" val="fromT"/>
                            <dgm:param type="nodeHorzAlign" val="r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forEach name="Name33" axis="ch" ptType="node">
                        <dgm:layoutNode name="horz4">
                          <dgm:choose name="Name34">
                            <dgm:if name="Name35" func="var" arg="dir" op="equ" val="norm">
                              <dgm:alg type="lin">
                                <dgm:param type="linDir" val="fromL"/>
                                <dgm:param type="nodeVertAlign" val="t"/>
                              </dgm:alg>
                            </dgm:if>
                            <dgm:else name="Name36">
                              <dgm:alg type="lin">
                                <dgm:param type="linDir" val="fromR"/>
                                <dgm:param type="nodeVertAlign" val="t"/>
                              </dgm:alg>
                            </dgm:else>
                          </dgm:choose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layoutNode name="horzSpace4">
                            <dgm:alg type="sp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</dgm:layoutNode>
                          <dgm:layoutNode name="tx4" styleLbl="revTx">
                            <dgm:varLst>
                              <dgm:bulletEnabled val="1"/>
                            </dgm:varLst>
                            <dgm:alg type="tx">
                              <dgm:param type="parTxLTRAlign" val="l"/>
                              <dgm:param type="parTxRTLAlign" val="r"/>
                              <dgm:param type="txAnchorVert" val="t"/>
                            </dgm:alg>
                            <dgm:shape xmlns:r="http://schemas.openxmlformats.org/officeDocument/2006/relationships" type="rect" r:blip="">
                              <dgm:adjLst/>
                            </dgm:shape>
                            <dgm:presOf axis="desOrSelf" ptType="node"/>
                            <dgm:constrLst>
                              <dgm:constr type="tMarg" refType="primFontSz" fact="0.3"/>
                              <dgm:constr type="bMarg" refType="primFontSz" fact="0.3"/>
                              <dgm:constr type="lMarg" refType="primFontSz" fact="0.3"/>
                              <dgm:constr type="r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layoutNode>
                      </dgm:forEach>
                    </dgm:layoutNode>
                  </dgm:layoutNode>
                  <dgm:forEach name="Name37" axis="followSib" ptType="sibTrans" cnt="1">
                    <dgm:layoutNode name="thinLine3" styleLbl="callout">
                      <dgm:alg type="sp"/>
                      <dgm:shape xmlns:r="http://schemas.openxmlformats.org/officeDocument/2006/relationships" type="line" r:blip="">
                        <dgm:adjLst/>
                      </dgm:shape>
                      <dgm:presOf/>
                    </dgm:layoutNode>
                  </dgm:forEach>
                </dgm:forEach>
              </dgm:layoutNode>
            </dgm:layoutNode>
            <dgm:layoutNode name="thinLine2b" styleLbl="callout">
              <dgm:alg type="sp"/>
              <dgm:shape xmlns:r="http://schemas.openxmlformats.org/officeDocument/2006/relationships" type="line" r:blip="">
                <dgm:adjLst/>
              </dgm:shape>
              <dgm:presOf/>
            </dgm:layoutNode>
            <dgm:layoutNode name="vertSpace2b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layoutNode>
      </dgm:layoutNod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2.xml"/><Relationship Id="rId13" Type="http://schemas.openxmlformats.org/officeDocument/2006/relationships/diagramLayout" Target="../diagrams/layout3.xml"/><Relationship Id="rId3" Type="http://schemas.openxmlformats.org/officeDocument/2006/relationships/diagramLayout" Target="../diagrams/layout1.xml"/><Relationship Id="rId7" Type="http://schemas.openxmlformats.org/officeDocument/2006/relationships/diagramData" Target="../diagrams/data2.xml"/><Relationship Id="rId12" Type="http://schemas.openxmlformats.org/officeDocument/2006/relationships/diagramData" Target="../diagrams/data3.xml"/><Relationship Id="rId2" Type="http://schemas.openxmlformats.org/officeDocument/2006/relationships/diagramData" Target="../diagrams/data1.xml"/><Relationship Id="rId16" Type="http://schemas.microsoft.com/office/2007/relationships/diagramDrawing" Target="../diagrams/drawing3.xml"/><Relationship Id="rId1" Type="http://schemas.openxmlformats.org/officeDocument/2006/relationships/image" Target="../media/image1.png"/><Relationship Id="rId6" Type="http://schemas.microsoft.com/office/2007/relationships/diagramDrawing" Target="../diagrams/drawing1.xml"/><Relationship Id="rId11" Type="http://schemas.microsoft.com/office/2007/relationships/diagramDrawing" Target="../diagrams/drawing2.xml"/><Relationship Id="rId5" Type="http://schemas.openxmlformats.org/officeDocument/2006/relationships/diagramColors" Target="../diagrams/colors1.xml"/><Relationship Id="rId15" Type="http://schemas.openxmlformats.org/officeDocument/2006/relationships/diagramColors" Target="../diagrams/colors3.xml"/><Relationship Id="rId10" Type="http://schemas.openxmlformats.org/officeDocument/2006/relationships/diagramColors" Target="../diagrams/colors2.xml"/><Relationship Id="rId4" Type="http://schemas.openxmlformats.org/officeDocument/2006/relationships/diagramQuickStyle" Target="../diagrams/quickStyle1.xml"/><Relationship Id="rId9" Type="http://schemas.openxmlformats.org/officeDocument/2006/relationships/diagramQuickStyle" Target="../diagrams/quickStyle2.xml"/><Relationship Id="rId14" Type="http://schemas.openxmlformats.org/officeDocument/2006/relationships/diagramQuickStyle" Target="../diagrams/quickStyle3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14/relationships/chartEx" Target="../charts/chartEx1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10" Type="http://schemas.microsoft.com/office/2014/relationships/chartEx" Target="../charts/chartEx3.xml"/><Relationship Id="rId4" Type="http://schemas.openxmlformats.org/officeDocument/2006/relationships/chart" Target="../charts/chart3.xml"/><Relationship Id="rId9" Type="http://schemas.microsoft.com/office/2014/relationships/chartEx" Target="../charts/chartEx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28575</xdr:colOff>
      <xdr:row>1</xdr:row>
      <xdr:rowOff>47626</xdr:rowOff>
    </xdr:from>
    <xdr:to>
      <xdr:col>20</xdr:col>
      <xdr:colOff>0</xdr:colOff>
      <xdr:row>4</xdr:row>
      <xdr:rowOff>142875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37" t="29961" r="7963" b="18477"/>
        <a:stretch/>
      </xdr:blipFill>
      <xdr:spPr>
        <a:xfrm>
          <a:off x="11001375" y="238126"/>
          <a:ext cx="1895475" cy="9429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85724</xdr:rowOff>
    </xdr:from>
    <xdr:to>
      <xdr:col>9</xdr:col>
      <xdr:colOff>561975</xdr:colOff>
      <xdr:row>25</xdr:row>
      <xdr:rowOff>133349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>
    <xdr:from>
      <xdr:col>12</xdr:col>
      <xdr:colOff>180975</xdr:colOff>
      <xdr:row>1</xdr:row>
      <xdr:rowOff>123824</xdr:rowOff>
    </xdr:from>
    <xdr:to>
      <xdr:col>17</xdr:col>
      <xdr:colOff>180974</xdr:colOff>
      <xdr:row>3</xdr:row>
      <xdr:rowOff>142875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639050" y="314324"/>
          <a:ext cx="3047999" cy="66675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tx2">
                  <a:lumMod val="50000"/>
                </a:schemeClr>
              </a:solidFill>
            </a:rPr>
            <a:t>Stan projektów w bazie na dzień: 20.06.2025</a:t>
          </a:r>
        </a:p>
      </xdr:txBody>
    </xdr:sp>
    <xdr:clientData/>
  </xdr:twoCellAnchor>
  <xdr:twoCellAnchor>
    <xdr:from>
      <xdr:col>11</xdr:col>
      <xdr:colOff>219075</xdr:colOff>
      <xdr:row>3</xdr:row>
      <xdr:rowOff>38100</xdr:rowOff>
    </xdr:from>
    <xdr:to>
      <xdr:col>17</xdr:col>
      <xdr:colOff>590550</xdr:colOff>
      <xdr:row>21</xdr:row>
      <xdr:rowOff>180974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9C548F44-049B-4F41-8B7B-113F0DB252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" r:lo="rId8" r:qs="rId9" r:cs="rId10"/>
        </a:graphicData>
      </a:graphic>
    </xdr:graphicFrame>
    <xdr:clientData/>
  </xdr:twoCellAnchor>
  <xdr:twoCellAnchor>
    <xdr:from>
      <xdr:col>1</xdr:col>
      <xdr:colOff>0</xdr:colOff>
      <xdr:row>4</xdr:row>
      <xdr:rowOff>85724</xdr:rowOff>
    </xdr:from>
    <xdr:to>
      <xdr:col>9</xdr:col>
      <xdr:colOff>561975</xdr:colOff>
      <xdr:row>25</xdr:row>
      <xdr:rowOff>133349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FD219405-3F01-4882-8330-C0CC980748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2" r:lo="rId13" r:qs="rId14" r:cs="rId15"/>
        </a:graphicData>
      </a:graphic>
    </xdr:graphicFrame>
    <xdr:clientData/>
  </xdr:twoCellAnchor>
  <xdr:twoCellAnchor>
    <xdr:from>
      <xdr:col>18</xdr:col>
      <xdr:colOff>180976</xdr:colOff>
      <xdr:row>7</xdr:row>
      <xdr:rowOff>142874</xdr:rowOff>
    </xdr:from>
    <xdr:to>
      <xdr:col>19</xdr:col>
      <xdr:colOff>952501</xdr:colOff>
      <xdr:row>12</xdr:row>
      <xdr:rowOff>190499</xdr:rowOff>
    </xdr:to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176D1FAD-BF07-4974-9E9E-AEC68E52879F}"/>
            </a:ext>
          </a:extLst>
        </xdr:cNvPr>
        <xdr:cNvSpPr txBox="1"/>
      </xdr:nvSpPr>
      <xdr:spPr>
        <a:xfrm>
          <a:off x="11296651" y="1752599"/>
          <a:ext cx="1600200" cy="1000125"/>
        </a:xfrm>
        <a:prstGeom prst="rect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bg1"/>
              </a:solidFill>
            </a:rPr>
            <a:t>Stan projektów w bazie na dzień 20.06.2025</a:t>
          </a:r>
        </a:p>
      </xdr:txBody>
    </xdr:sp>
    <xdr:clientData/>
  </xdr:twoCellAnchor>
  <xdr:twoCellAnchor>
    <xdr:from>
      <xdr:col>18</xdr:col>
      <xdr:colOff>180976</xdr:colOff>
      <xdr:row>15</xdr:row>
      <xdr:rowOff>95250</xdr:rowOff>
    </xdr:from>
    <xdr:to>
      <xdr:col>19</xdr:col>
      <xdr:colOff>952501</xdr:colOff>
      <xdr:row>22</xdr:row>
      <xdr:rowOff>171450</xdr:rowOff>
    </xdr:to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938E9EF9-2E2A-4F51-8A70-E899959419DC}"/>
            </a:ext>
          </a:extLst>
        </xdr:cNvPr>
        <xdr:cNvSpPr txBox="1"/>
      </xdr:nvSpPr>
      <xdr:spPr>
        <a:xfrm>
          <a:off x="11296651" y="3228975"/>
          <a:ext cx="1600200" cy="1409700"/>
        </a:xfrm>
        <a:prstGeom prst="rect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bg1"/>
              </a:solidFill>
            </a:rPr>
            <a:t>Copyright ©2025 IEO. Wszelkie prawa zastrzeżone. </a:t>
          </a:r>
        </a:p>
      </xdr:txBody>
    </xdr:sp>
    <xdr:clientData/>
  </xdr:twoCellAnchor>
  <xdr:twoCellAnchor>
    <xdr:from>
      <xdr:col>0</xdr:col>
      <xdr:colOff>0</xdr:colOff>
      <xdr:row>5</xdr:row>
      <xdr:rowOff>0</xdr:rowOff>
    </xdr:from>
    <xdr:to>
      <xdr:col>19</xdr:col>
      <xdr:colOff>1076325</xdr:colOff>
      <xdr:row>13</xdr:row>
      <xdr:rowOff>57150</xdr:rowOff>
    </xdr:to>
    <xdr:sp macro="" textlink="">
      <xdr:nvSpPr>
        <xdr:cNvPr id="9" name="Prostokąt 8">
          <a:extLst>
            <a:ext uri="{FF2B5EF4-FFF2-40B4-BE49-F238E27FC236}">
              <a16:creationId xmlns:a16="http://schemas.microsoft.com/office/drawing/2014/main" id="{06F8E422-E464-43F5-B17E-D6B6D375F95E}"/>
            </a:ext>
          </a:extLst>
        </xdr:cNvPr>
        <xdr:cNvSpPr/>
      </xdr:nvSpPr>
      <xdr:spPr>
        <a:xfrm>
          <a:off x="0" y="1228725"/>
          <a:ext cx="13020675" cy="1581150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"FUNKCJONUJĄCE INSTALACJE FOTOWOLTAICZNE W POLSCE, CZERWIEC 2025", INSTYTUT ENERGETYKI ODNAWIALNEJ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0.8506</cdr:x>
      <cdr:y>0</cdr:y>
    </cdr:from>
    <cdr:to>
      <cdr:x>1</cdr:x>
      <cdr:y>0.12014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108850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597768</xdr:colOff>
      <xdr:row>44</xdr:row>
      <xdr:rowOff>67235</xdr:rowOff>
    </xdr:from>
    <xdr:to>
      <xdr:col>22</xdr:col>
      <xdr:colOff>126467</xdr:colOff>
      <xdr:row>73</xdr:row>
      <xdr:rowOff>150478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C639B038-ACC1-406D-984A-A405C37D6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19</xdr:col>
      <xdr:colOff>530680</xdr:colOff>
      <xdr:row>0</xdr:row>
      <xdr:rowOff>122466</xdr:rowOff>
    </xdr:from>
    <xdr:ext cx="2265589" cy="823232"/>
    <xdr:pic>
      <xdr:nvPicPr>
        <xdr:cNvPr id="3" name="Obraz 2">
          <a:extLst>
            <a:ext uri="{FF2B5EF4-FFF2-40B4-BE49-F238E27FC236}">
              <a16:creationId xmlns:a16="http://schemas.microsoft.com/office/drawing/2014/main" id="{872F3030-706D-48AF-8403-98F7CD6520C4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6704130" y="122466"/>
          <a:ext cx="2265589" cy="8232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</xdr:col>
      <xdr:colOff>207817</xdr:colOff>
      <xdr:row>6</xdr:row>
      <xdr:rowOff>712617</xdr:rowOff>
    </xdr:from>
    <xdr:to>
      <xdr:col>22</xdr:col>
      <xdr:colOff>571499</xdr:colOff>
      <xdr:row>44</xdr:row>
      <xdr:rowOff>27214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57562DD6-B08E-4B34-8FC3-E08D78995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1132417</xdr:colOff>
      <xdr:row>1</xdr:row>
      <xdr:rowOff>179917</xdr:rowOff>
    </xdr:from>
    <xdr:ext cx="1947333" cy="1121834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11585F4F-C23A-42AE-A1ED-03CEC565D42C}"/>
            </a:ext>
          </a:extLst>
        </xdr:cNvPr>
        <xdr:cNvSpPr txBox="1"/>
      </xdr:nvSpPr>
      <xdr:spPr>
        <a:xfrm>
          <a:off x="3170767" y="379942"/>
          <a:ext cx="1947333" cy="1121834"/>
        </a:xfrm>
        <a:prstGeom prst="wedgeEllipseCallout">
          <a:avLst>
            <a:gd name="adj1" fmla="val -41097"/>
            <a:gd name="adj2" fmla="val 7584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odnosi</a:t>
          </a:r>
          <a:r>
            <a:rPr lang="pl-PL" sz="1050" baseline="0"/>
            <a:t> się do </a:t>
          </a:r>
          <a:r>
            <a:rPr lang="pl-PL" sz="1050"/>
            <a:t>nazwy spółki holdingowej bądź właściciela spółki inwestującej</a:t>
          </a:r>
        </a:p>
      </xdr:txBody>
    </xdr:sp>
    <xdr:clientData/>
  </xdr:oneCellAnchor>
  <xdr:twoCellAnchor>
    <xdr:from>
      <xdr:col>0</xdr:col>
      <xdr:colOff>0</xdr:colOff>
      <xdr:row>5</xdr:row>
      <xdr:rowOff>123266</xdr:rowOff>
    </xdr:from>
    <xdr:to>
      <xdr:col>24</xdr:col>
      <xdr:colOff>0</xdr:colOff>
      <xdr:row>14</xdr:row>
      <xdr:rowOff>179295</xdr:rowOff>
    </xdr:to>
    <xdr:sp macro="" textlink="">
      <xdr:nvSpPr>
        <xdr:cNvPr id="6" name="Prostokąt 5">
          <a:extLst>
            <a:ext uri="{FF2B5EF4-FFF2-40B4-BE49-F238E27FC236}">
              <a16:creationId xmlns:a16="http://schemas.microsoft.com/office/drawing/2014/main" id="{1E56B5C9-B089-4A46-8516-B94D43C53433}"/>
            </a:ext>
          </a:extLst>
        </xdr:cNvPr>
        <xdr:cNvSpPr/>
      </xdr:nvSpPr>
      <xdr:spPr>
        <a:xfrm>
          <a:off x="0" y="1524001"/>
          <a:ext cx="19442206" cy="2655794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4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2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"FUNKCJONUJĄCE INSTALACJE FOTOWOLTAICZNE W POLSCE, CZERWIEC 2025", INSTYTUT ENERGETYKI ODNAWIALNEJ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0.88894</cdr:x>
      <cdr:y>0.00142</cdr:y>
    </cdr:from>
    <cdr:to>
      <cdr:x>1</cdr:x>
      <cdr:y>0.05798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B1603DF9-4CAB-455D-B85B-84BF6DBD4D66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725527" y="9331"/>
          <a:ext cx="1090171" cy="3716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0.1215</cdr:x>
      <cdr:y>0.77735</cdr:y>
    </cdr:from>
    <cdr:to>
      <cdr:x>0.22919</cdr:x>
      <cdr:y>0.82595</cdr:y>
    </cdr:to>
    <cdr:pic>
      <cdr:nvPicPr>
        <cdr:cNvPr id="6" name="Obraz 1">
          <a:extLst xmlns:a="http://schemas.openxmlformats.org/drawingml/2006/main">
            <a:ext uri="{FF2B5EF4-FFF2-40B4-BE49-F238E27FC236}">
              <a16:creationId xmlns:a16="http://schemas.microsoft.com/office/drawing/2014/main" id="{D0768BAA-855E-409E-A0A9-56E1F7B18BBC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220536" y="6827907"/>
          <a:ext cx="1081765" cy="42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7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767844</xdr:colOff>
      <xdr:row>0</xdr:row>
      <xdr:rowOff>164028</xdr:rowOff>
    </xdr:from>
    <xdr:to>
      <xdr:col>18</xdr:col>
      <xdr:colOff>0</xdr:colOff>
      <xdr:row>3</xdr:row>
      <xdr:rowOff>56093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8C769373-B3E8-478A-A03B-8017B585B4D7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5150594" y="164028"/>
          <a:ext cx="2184906" cy="7207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1396998</xdr:colOff>
      <xdr:row>18</xdr:row>
      <xdr:rowOff>143714</xdr:rowOff>
    </xdr:from>
    <xdr:to>
      <xdr:col>14</xdr:col>
      <xdr:colOff>644524</xdr:colOff>
      <xdr:row>45</xdr:row>
      <xdr:rowOff>66674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775931F6-5A97-43C2-9FDD-0FDE0889E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514350</xdr:colOff>
      <xdr:row>54</xdr:row>
      <xdr:rowOff>31750</xdr:rowOff>
    </xdr:from>
    <xdr:to>
      <xdr:col>14</xdr:col>
      <xdr:colOff>561975</xdr:colOff>
      <xdr:row>82</xdr:row>
      <xdr:rowOff>184152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D4A75AE2-AA89-4DF0-9E48-BD1667549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</xdr:row>
      <xdr:rowOff>13608</xdr:rowOff>
    </xdr:from>
    <xdr:to>
      <xdr:col>18</xdr:col>
      <xdr:colOff>0</xdr:colOff>
      <xdr:row>15</xdr:row>
      <xdr:rowOff>206509</xdr:rowOff>
    </xdr:to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9279460F-0E70-46ED-8770-A56827BF4D62}"/>
            </a:ext>
          </a:extLst>
        </xdr:cNvPr>
        <xdr:cNvSpPr/>
      </xdr:nvSpPr>
      <xdr:spPr>
        <a:xfrm>
          <a:off x="0" y="1238251"/>
          <a:ext cx="17662071" cy="2655794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4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"FUNKCJONUJĄCE INSTALACJE FOTOWOLTAICZNE W POLSCE, CZERWIEC 2025", INSTYTUT ENERGETYKI ODNAWIALNEJ</a:t>
          </a:r>
        </a:p>
      </xdr:txBody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0.8506</cdr:x>
      <cdr:y>0</cdr:y>
    </cdr:from>
    <cdr:to>
      <cdr:x>1</cdr:x>
      <cdr:y>0.12014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108850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9937770" y="0"/>
          <a:ext cx="1571605" cy="65897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284804</xdr:colOff>
      <xdr:row>0</xdr:row>
      <xdr:rowOff>214498</xdr:rowOff>
    </xdr:from>
    <xdr:to>
      <xdr:col>34</xdr:col>
      <xdr:colOff>404549</xdr:colOff>
      <xdr:row>2</xdr:row>
      <xdr:rowOff>237259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8934754" y="214498"/>
          <a:ext cx="1948545" cy="718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347383</xdr:colOff>
      <xdr:row>5</xdr:row>
      <xdr:rowOff>161515</xdr:rowOff>
    </xdr:from>
    <xdr:ext cx="9155206" cy="327141"/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952501" y="1495015"/>
          <a:ext cx="9155206" cy="327141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500" b="1" cap="none" spc="0">
              <a:ln w="12700">
                <a:noFill/>
                <a:prstDash val="solid"/>
              </a:ln>
              <a:solidFill>
                <a:schemeClr val="tx2">
                  <a:lumMod val="75000"/>
                </a:schemeClr>
              </a:solidFill>
              <a:effectLst/>
            </a:rPr>
            <a:t>Mapa</a:t>
          </a:r>
          <a:r>
            <a:rPr lang="pl-PL" sz="1500" b="1" cap="none" spc="0" baseline="0">
              <a:ln w="12700">
                <a:noFill/>
                <a:prstDash val="solid"/>
              </a:ln>
              <a:solidFill>
                <a:schemeClr val="tx2">
                  <a:lumMod val="75000"/>
                </a:schemeClr>
              </a:solidFill>
              <a:effectLst/>
            </a:rPr>
            <a:t> przedstawiająca istniejące farmy oraz małe instalacje PV zawarte w bazie w podziale na województwa</a:t>
          </a:r>
          <a:endParaRPr lang="pl-PL" sz="1500" b="1" cap="none" spc="0">
            <a:ln w="12700">
              <a:noFill/>
              <a:prstDash val="solid"/>
            </a:ln>
            <a:solidFill>
              <a:schemeClr val="tx2">
                <a:lumMod val="75000"/>
              </a:schemeClr>
            </a:solidFill>
            <a:effectLst/>
          </a:endParaRPr>
        </a:p>
      </xdr:txBody>
    </xdr:sp>
    <xdr:clientData/>
  </xdr:oneCellAnchor>
  <xdr:oneCellAnchor>
    <xdr:from>
      <xdr:col>18</xdr:col>
      <xdr:colOff>218004</xdr:colOff>
      <xdr:row>5</xdr:row>
      <xdr:rowOff>146806</xdr:rowOff>
    </xdr:from>
    <xdr:ext cx="8664417" cy="327141"/>
    <xdr:sp macro="" textlink="">
      <xdr:nvSpPr>
        <xdr:cNvPr id="22" name="Prostokąt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10863592" y="1480306"/>
          <a:ext cx="8664417" cy="327141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500" b="1" cap="none" spc="0">
              <a:ln w="12700">
                <a:noFill/>
                <a:prstDash val="solid"/>
              </a:ln>
              <a:solidFill>
                <a:schemeClr val="tx2">
                  <a:lumMod val="75000"/>
                </a:schemeClr>
              </a:solidFill>
              <a:effectLst/>
            </a:rPr>
            <a:t>Mapa przedstawiająca istniejące farmy oraz małe instalacje PV zawarte w bazie w podziale na moc</a:t>
          </a:r>
        </a:p>
      </xdr:txBody>
    </xdr:sp>
    <xdr:clientData/>
  </xdr:oneCellAnchor>
  <xdr:twoCellAnchor editAs="oneCell">
    <xdr:from>
      <xdr:col>18</xdr:col>
      <xdr:colOff>302560</xdr:colOff>
      <xdr:row>8</xdr:row>
      <xdr:rowOff>1</xdr:rowOff>
    </xdr:from>
    <xdr:to>
      <xdr:col>32</xdr:col>
      <xdr:colOff>368787</xdr:colOff>
      <xdr:row>48</xdr:row>
      <xdr:rowOff>163451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DD98674E-A5C2-4216-9B24-7D16CA0A0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48148" y="1905001"/>
          <a:ext cx="8537874" cy="7783450"/>
        </a:xfrm>
        <a:prstGeom prst="rect">
          <a:avLst/>
        </a:prstGeom>
      </xdr:spPr>
    </xdr:pic>
    <xdr:clientData/>
  </xdr:twoCellAnchor>
  <xdr:twoCellAnchor editAs="oneCell">
    <xdr:from>
      <xdr:col>18</xdr:col>
      <xdr:colOff>302560</xdr:colOff>
      <xdr:row>8</xdr:row>
      <xdr:rowOff>1</xdr:rowOff>
    </xdr:from>
    <xdr:to>
      <xdr:col>21</xdr:col>
      <xdr:colOff>301685</xdr:colOff>
      <xdr:row>11</xdr:row>
      <xdr:rowOff>84840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71180307-C2F9-4C95-B211-0EDEDA7EDBBC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0948148" y="1905001"/>
          <a:ext cx="1814478" cy="65633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291354</xdr:colOff>
      <xdr:row>41</xdr:row>
      <xdr:rowOff>11206</xdr:rowOff>
    </xdr:from>
    <xdr:to>
      <xdr:col>20</xdr:col>
      <xdr:colOff>176646</xdr:colOff>
      <xdr:row>48</xdr:row>
      <xdr:rowOff>182866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3FD0BFC4-06C9-4517-8A27-6AC0F6938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36942" y="8202706"/>
          <a:ext cx="1095528" cy="1505160"/>
        </a:xfrm>
        <a:prstGeom prst="rect">
          <a:avLst/>
        </a:prstGeom>
      </xdr:spPr>
    </xdr:pic>
    <xdr:clientData/>
  </xdr:twoCellAnchor>
  <xdr:twoCellAnchor editAs="oneCell">
    <xdr:from>
      <xdr:col>2</xdr:col>
      <xdr:colOff>302560</xdr:colOff>
      <xdr:row>8</xdr:row>
      <xdr:rowOff>1</xdr:rowOff>
    </xdr:from>
    <xdr:to>
      <xdr:col>16</xdr:col>
      <xdr:colOff>324087</xdr:colOff>
      <xdr:row>48</xdr:row>
      <xdr:rowOff>156883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D4106BF0-AF7E-4FB9-AE58-9CE84FD2F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6266" y="1905001"/>
          <a:ext cx="8493174" cy="7776882"/>
        </a:xfrm>
        <a:prstGeom prst="rect">
          <a:avLst/>
        </a:prstGeom>
      </xdr:spPr>
    </xdr:pic>
    <xdr:clientData/>
  </xdr:twoCellAnchor>
  <xdr:twoCellAnchor editAs="oneCell">
    <xdr:from>
      <xdr:col>2</xdr:col>
      <xdr:colOff>302560</xdr:colOff>
      <xdr:row>8</xdr:row>
      <xdr:rowOff>1</xdr:rowOff>
    </xdr:from>
    <xdr:to>
      <xdr:col>5</xdr:col>
      <xdr:colOff>273390</xdr:colOff>
      <xdr:row>11</xdr:row>
      <xdr:rowOff>65931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8BB0D7D0-0295-47CC-86B0-B054BCA17A6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266266" y="1905001"/>
          <a:ext cx="1786183" cy="6374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291354</xdr:colOff>
      <xdr:row>33</xdr:row>
      <xdr:rowOff>22412</xdr:rowOff>
    </xdr:from>
    <xdr:to>
      <xdr:col>4</xdr:col>
      <xdr:colOff>306577</xdr:colOff>
      <xdr:row>49</xdr:row>
      <xdr:rowOff>67236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3336BD6-3202-4FAC-AC40-B7E19B039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55060" y="6689912"/>
          <a:ext cx="1225458" cy="30928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56029</xdr:rowOff>
    </xdr:from>
    <xdr:to>
      <xdr:col>35</xdr:col>
      <xdr:colOff>0</xdr:colOff>
      <xdr:row>20</xdr:row>
      <xdr:rowOff>105655</xdr:rowOff>
    </xdr:to>
    <xdr:sp macro="" textlink="">
      <xdr:nvSpPr>
        <xdr:cNvPr id="11" name="Prostokąt 10">
          <a:extLst>
            <a:ext uri="{FF2B5EF4-FFF2-40B4-BE49-F238E27FC236}">
              <a16:creationId xmlns:a16="http://schemas.microsoft.com/office/drawing/2014/main" id="{852098EB-0681-4A69-BCA8-0CE4E620E927}"/>
            </a:ext>
          </a:extLst>
        </xdr:cNvPr>
        <xdr:cNvSpPr/>
      </xdr:nvSpPr>
      <xdr:spPr>
        <a:xfrm>
          <a:off x="0" y="1389529"/>
          <a:ext cx="20932588" cy="2907126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4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2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"FUNKCJONUJĄCE INSTALACJE FOTOWOLTAICZNE W POLSCE, CZERWIEC 2025", INSTYTUT ENERGETYKI ODNAWIALNEJ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1622641</xdr:colOff>
      <xdr:row>5</xdr:row>
      <xdr:rowOff>11206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7" t="25397" r="6249" b="16631"/>
        <a:stretch/>
      </xdr:blipFill>
      <xdr:spPr>
        <a:xfrm>
          <a:off x="612321" y="47625"/>
          <a:ext cx="3609284" cy="16644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149679</xdr:rowOff>
    </xdr:from>
    <xdr:to>
      <xdr:col>19</xdr:col>
      <xdr:colOff>0</xdr:colOff>
      <xdr:row>11</xdr:row>
      <xdr:rowOff>13607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20E9543B-831E-4F86-9AA4-345D888D835D}"/>
            </a:ext>
          </a:extLst>
        </xdr:cNvPr>
        <xdr:cNvSpPr/>
      </xdr:nvSpPr>
      <xdr:spPr>
        <a:xfrm>
          <a:off x="0" y="1197429"/>
          <a:ext cx="23553964" cy="2013857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4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2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"FUNKCJONUJĄCE INSTALACJE FOTOWOLTAICZNE W POLSCE, CZERWIEC 2025", INSTYTUT ENERGETYKI ODNAWIALNEJ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1663462</xdr:colOff>
      <xdr:row>5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EB930E2-5835-4F76-B6B4-AABAF9766A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7" t="25397" r="6249" b="16631"/>
        <a:stretch/>
      </xdr:blipFill>
      <xdr:spPr>
        <a:xfrm>
          <a:off x="609600" y="47625"/>
          <a:ext cx="3606562" cy="16383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78200</xdr:rowOff>
    </xdr:from>
    <xdr:to>
      <xdr:col>17</xdr:col>
      <xdr:colOff>578703</xdr:colOff>
      <xdr:row>11</xdr:row>
      <xdr:rowOff>178254</xdr:rowOff>
    </xdr:to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C2893A42-FF37-4DB1-A40E-2ED525C79920}"/>
            </a:ext>
          </a:extLst>
        </xdr:cNvPr>
        <xdr:cNvSpPr/>
      </xdr:nvSpPr>
      <xdr:spPr>
        <a:xfrm>
          <a:off x="0" y="1106900"/>
          <a:ext cx="20866953" cy="2243179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4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28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"FUNKCJONUJĄCE INSTALACJE FOTOWOLTAICZNE W POLSCE, CZERWIEC 2025", INSTYTUT ENERGETYKI ODNAWIALNEJ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178503</xdr:colOff>
      <xdr:row>0</xdr:row>
      <xdr:rowOff>159341</xdr:rowOff>
    </xdr:from>
    <xdr:to>
      <xdr:col>18</xdr:col>
      <xdr:colOff>255512</xdr:colOff>
      <xdr:row>3</xdr:row>
      <xdr:rowOff>72574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252895F-A45E-4017-B0D6-782AED9D86E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275878" y="159341"/>
          <a:ext cx="2305859" cy="8085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54430</xdr:colOff>
      <xdr:row>24</xdr:row>
      <xdr:rowOff>0</xdr:rowOff>
    </xdr:from>
    <xdr:to>
      <xdr:col>11</xdr:col>
      <xdr:colOff>408214</xdr:colOff>
      <xdr:row>38</xdr:row>
      <xdr:rowOff>314854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F0097BEE-BF59-4992-9907-FA6583025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748393</xdr:colOff>
      <xdr:row>79</xdr:row>
      <xdr:rowOff>23813</xdr:rowOff>
    </xdr:from>
    <xdr:to>
      <xdr:col>20</xdr:col>
      <xdr:colOff>1061357</xdr:colOff>
      <xdr:row>101</xdr:row>
      <xdr:rowOff>0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3009F4B8-F26C-4869-B64B-3B8F76E28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1076325</xdr:colOff>
      <xdr:row>79</xdr:row>
      <xdr:rowOff>153941</xdr:rowOff>
    </xdr:from>
    <xdr:to>
      <xdr:col>11</xdr:col>
      <xdr:colOff>381000</xdr:colOff>
      <xdr:row>101</xdr:row>
      <xdr:rowOff>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E856F9FD-F870-4C48-899F-472731427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13606</xdr:colOff>
      <xdr:row>107</xdr:row>
      <xdr:rowOff>89050</xdr:rowOff>
    </xdr:from>
    <xdr:to>
      <xdr:col>11</xdr:col>
      <xdr:colOff>571500</xdr:colOff>
      <xdr:row>127</xdr:row>
      <xdr:rowOff>45923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F97FCC67-AEE5-42DE-949F-F7EB4B5D7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598714</xdr:colOff>
      <xdr:row>107</xdr:row>
      <xdr:rowOff>136071</xdr:rowOff>
    </xdr:from>
    <xdr:to>
      <xdr:col>22</xdr:col>
      <xdr:colOff>1</xdr:colOff>
      <xdr:row>127</xdr:row>
      <xdr:rowOff>81642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23604057-6943-4E8A-81C0-89F5295CE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625929</xdr:colOff>
      <xdr:row>24</xdr:row>
      <xdr:rowOff>0</xdr:rowOff>
    </xdr:from>
    <xdr:to>
      <xdr:col>21</xdr:col>
      <xdr:colOff>13608</xdr:colOff>
      <xdr:row>39</xdr:row>
      <xdr:rowOff>17001</xdr:rowOff>
    </xdr:to>
    <xdr:graphicFrame macro="">
      <xdr:nvGraphicFramePr>
        <xdr:cNvPr id="8" name="Wykres 7">
          <a:extLst>
            <a:ext uri="{FF2B5EF4-FFF2-40B4-BE49-F238E27FC236}">
              <a16:creationId xmlns:a16="http://schemas.microsoft.com/office/drawing/2014/main" id="{A8EAB4CA-5FCE-4433-BA54-A35C2A25C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0</xdr:colOff>
      <xdr:row>60</xdr:row>
      <xdr:rowOff>0</xdr:rowOff>
    </xdr:from>
    <xdr:to>
      <xdr:col>20</xdr:col>
      <xdr:colOff>707571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7" name="Wykres 16">
              <a:extLst>
                <a:ext uri="{FF2B5EF4-FFF2-40B4-BE49-F238E27FC236}">
                  <a16:creationId xmlns:a16="http://schemas.microsoft.com/office/drawing/2014/main" id="{56EB6C44-5369-4BC2-BEE0-977D069AF3B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02000" y="13639800"/>
              <a:ext cx="6279696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60</xdr:row>
      <xdr:rowOff>0</xdr:rowOff>
    </xdr:from>
    <xdr:to>
      <xdr:col>14</xdr:col>
      <xdr:colOff>680358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2" name="Wykres 21">
              <a:extLst>
                <a:ext uri="{FF2B5EF4-FFF2-40B4-BE49-F238E27FC236}">
                  <a16:creationId xmlns:a16="http://schemas.microsoft.com/office/drawing/2014/main" id="{4EBA1049-ACDF-4FE3-9CFD-72105D2DC1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86875" y="13639800"/>
              <a:ext cx="6281058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3</xdr:col>
      <xdr:colOff>0</xdr:colOff>
      <xdr:row>60</xdr:row>
      <xdr:rowOff>0</xdr:rowOff>
    </xdr:from>
    <xdr:to>
      <xdr:col>8</xdr:col>
      <xdr:colOff>721178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3" name="Wykres 22">
              <a:extLst>
                <a:ext uri="{FF2B5EF4-FFF2-40B4-BE49-F238E27FC236}">
                  <a16:creationId xmlns:a16="http://schemas.microsoft.com/office/drawing/2014/main" id="{25B37B80-66E5-4F31-9278-43EA2C8A16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9850" y="13639800"/>
              <a:ext cx="6283778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5</xdr:row>
      <xdr:rowOff>27215</xdr:rowOff>
    </xdr:from>
    <xdr:to>
      <xdr:col>24</xdr:col>
      <xdr:colOff>0</xdr:colOff>
      <xdr:row>17</xdr:row>
      <xdr:rowOff>190500</xdr:rowOff>
    </xdr:to>
    <xdr:sp macro="" textlink="">
      <xdr:nvSpPr>
        <xdr:cNvPr id="12" name="Prostokąt 11">
          <a:extLst>
            <a:ext uri="{FF2B5EF4-FFF2-40B4-BE49-F238E27FC236}">
              <a16:creationId xmlns:a16="http://schemas.microsoft.com/office/drawing/2014/main" id="{ED43EE0A-8572-4EB8-8EC1-FA913A2DFEBA}"/>
            </a:ext>
          </a:extLst>
        </xdr:cNvPr>
        <xdr:cNvSpPr/>
      </xdr:nvSpPr>
      <xdr:spPr>
        <a:xfrm>
          <a:off x="0" y="1326079"/>
          <a:ext cx="25180636" cy="3176648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5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WERSJA DEMO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36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BAZY DANYCH "FUNKCJONUJĄCE INSTALACJE FOTOWOLTAICZNE W POLSCE, CZERWIEC 2025", INSTYTUT ENERGETYKI ODNAWIALNEJ</a:t>
          </a: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0.86092</cdr:x>
      <cdr:y>0</cdr:y>
    </cdr:from>
    <cdr:to>
      <cdr:x>1</cdr:x>
      <cdr:y>0.11938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42012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0.86407</cdr:x>
      <cdr:y>0.0064</cdr:y>
    </cdr:from>
    <cdr:to>
      <cdr:x>1</cdr:x>
      <cdr:y>0.08799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6DA58441-1A90-4E4D-AAA1-B8DC14581500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50074" y="3175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7B5649CA-8CE2-469B-A16D-36E76D75710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31182" y="0"/>
          <a:ext cx="1064500" cy="4049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31182" y="0"/>
          <a:ext cx="1064500" cy="4049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public$\Tematyczne\OZE%20instalacje%20istniej&#261;ce\2022\PV\Funkcjonuj&#261;ce%20Farmy%20Fotowoltaiczne%20w%20Polsce%20-%2027.01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zy PV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B7:R17" totalsRowShown="0" headerRowDxfId="40" dataDxfId="38" headerRowBorderDxfId="39" tableBorderDxfId="37">
  <autoFilter ref="B7:R17" xr:uid="{00000000-0009-0000-0100-000001000000}"/>
  <sortState xmlns:xlrd2="http://schemas.microsoft.com/office/spreadsheetml/2017/richdata2" ref="B8:R17">
    <sortCondition ref="B7:B17"/>
  </sortState>
  <tableColumns count="17">
    <tableColumn id="22" xr3:uid="{72F084CD-1458-41C8-9FC5-044B5C576BB8}" name="Lp." dataDxfId="36"/>
    <tableColumn id="2" xr3:uid="{00000000-0010-0000-0000-000002000000}" name="Rodzaj instalacji" dataDxfId="35"/>
    <tableColumn id="3" xr3:uid="{00000000-0010-0000-0000-000003000000}" name="Miejscowość" dataDxfId="34"/>
    <tableColumn id="4" xr3:uid="{00000000-0010-0000-0000-000004000000}" name="Gmina" dataDxfId="33"/>
    <tableColumn id="5" xr3:uid="{00000000-0010-0000-0000-000005000000}" name="Powiat" dataDxfId="32"/>
    <tableColumn id="6" xr3:uid="{00000000-0010-0000-0000-000006000000}" name="Województwo " dataDxfId="31"/>
    <tableColumn id="7" xr3:uid="{00000000-0010-0000-0000-000007000000}" name="Moc [MW]" dataDxfId="30"/>
    <tableColumn id="8" xr3:uid="{00000000-0010-0000-0000-000008000000}" name="Inwestor" dataDxfId="29"/>
    <tableColumn id="10" xr3:uid="{00000000-0010-0000-0000-00000A000000}" name="Adres" dataDxfId="28"/>
    <tableColumn id="11" xr3:uid="{00000000-0010-0000-0000-00000B000000}" name="Kod pocztowy" dataDxfId="27"/>
    <tableColumn id="12" xr3:uid="{00000000-0010-0000-0000-00000C000000}" name="Miejscowość inwestora" dataDxfId="26"/>
    <tableColumn id="13" xr3:uid="{00000000-0010-0000-0000-00000D000000}" name="Województwo inwestora" dataDxfId="25"/>
    <tableColumn id="14" xr3:uid="{00000000-0010-0000-0000-00000E000000}" name="Spółka holdingowa" dataDxfId="24"/>
    <tableColumn id="15" xr3:uid="{00000000-0010-0000-0000-00000F000000}" name="NIP" dataDxfId="23"/>
    <tableColumn id="17" xr3:uid="{00000000-0010-0000-0000-000011000000}" name="Data Wydania" dataDxfId="22"/>
    <tableColumn id="18" xr3:uid="{00000000-0010-0000-0000-000012000000}" name="Data Od" dataDxfId="21"/>
    <tableColumn id="19" xr3:uid="{00000000-0010-0000-0000-000013000000}" name="Data Do" dataDxfId="20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F3DF615-4866-435C-ABEE-4704F616363F}" name="Tabela134" displayName="Tabela134" ref="B7:Q17" totalsRowShown="0" headerRowDxfId="19" dataDxfId="17" headerRowBorderDxfId="18" tableBorderDxfId="16">
  <autoFilter ref="B7:Q17" xr:uid="{00000000-0009-0000-0100-000001000000}"/>
  <sortState xmlns:xlrd2="http://schemas.microsoft.com/office/spreadsheetml/2017/richdata2" ref="B8:Q17">
    <sortCondition ref="B7:B17"/>
  </sortState>
  <tableColumns count="16">
    <tableColumn id="22" xr3:uid="{2E138310-5845-4848-ABCD-13CB156BFE8E}" name="Lp." dataDxfId="15"/>
    <tableColumn id="2" xr3:uid="{01943C5B-E00B-426A-BF6F-4D411324465E}" name="Rodzaj instalacji" dataDxfId="14"/>
    <tableColumn id="3" xr3:uid="{3F506219-56E1-455E-B296-00737FD006D7}" name="Miejscowość" dataDxfId="13"/>
    <tableColumn id="4" xr3:uid="{8046F89F-95ED-420E-A189-AFFC7EBCF748}" name="Gmina" dataDxfId="12"/>
    <tableColumn id="5" xr3:uid="{6EC97351-2C3A-470B-B3E2-1C75CE54AAD2}" name="Powiat" dataDxfId="11"/>
    <tableColumn id="6" xr3:uid="{023FEF17-F756-46C4-91C8-FC757556E071}" name="Województwo " dataDxfId="10"/>
    <tableColumn id="7" xr3:uid="{5A9828A3-FB45-416B-A0B3-3A28BDCB9029}" name="Moc [MW]" dataDxfId="9"/>
    <tableColumn id="8" xr3:uid="{C82C8AE4-12A9-4426-9CAE-99321615FA6A}" name="Inwestor" dataDxfId="8"/>
    <tableColumn id="10" xr3:uid="{2E8EC232-ED1A-40AD-8DD6-2288B61FC278}" name="Adres" dataDxfId="7"/>
    <tableColumn id="11" xr3:uid="{8362FBF9-0216-4A40-AF54-36B65D951DA2}" name="Kod pocztowy" dataDxfId="6"/>
    <tableColumn id="12" xr3:uid="{30BEC97A-9E55-4083-8EED-8342B1854BB9}" name="Miejscowość inwestora" dataDxfId="5"/>
    <tableColumn id="13" xr3:uid="{65186389-CD0C-4C23-A036-5E9E7DD94E9F}" name="Województwo inwestora" dataDxfId="4"/>
    <tableColumn id="15" xr3:uid="{0385C428-0066-48A5-B3FC-A3278C917473}" name="NIP" dataDxfId="3"/>
    <tableColumn id="17" xr3:uid="{09C6258C-757A-4FDC-A40B-F28689A9E8D9}" name="Data wpisu do rejestru" dataDxfId="2"/>
    <tableColumn id="18" xr3:uid="{D8DBD9B7-17E6-483E-9BB3-83A5E51B93D9}" name="Data Od" dataDxfId="1"/>
    <tableColumn id="20" xr3:uid="{6A227AD9-F556-4026-A4AD-B81EAA1B5FB7}" name="Link do koncesji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workbookViewId="0">
      <selection activeCell="T27" sqref="T27"/>
    </sheetView>
  </sheetViews>
  <sheetFormatPr defaultColWidth="0" defaultRowHeight="15" zeroHeight="1" x14ac:dyDescent="0.25"/>
  <cols>
    <col min="1" max="11" width="9.140625" customWidth="1"/>
    <col min="12" max="12" width="11.28515625" customWidth="1"/>
    <col min="13" max="18" width="9.140625" customWidth="1"/>
    <col min="19" max="19" width="12.42578125" customWidth="1"/>
    <col min="20" max="20" width="16.42578125" customWidth="1"/>
    <col min="21" max="24" width="0" hidden="1" customWidth="1"/>
    <col min="25" max="16384" width="9.140625" hidden="1"/>
  </cols>
  <sheetData>
    <row r="1" spans="1:24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8"/>
      <c r="T1" s="8"/>
      <c r="U1" s="9"/>
      <c r="V1" s="9"/>
      <c r="W1" s="9"/>
      <c r="X1" s="9"/>
    </row>
    <row r="2" spans="1:24" ht="34.5" thickBot="1" x14ac:dyDescent="0.55000000000000004">
      <c r="A2" s="9"/>
      <c r="B2" s="131" t="s">
        <v>135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9"/>
      <c r="N2" s="9"/>
      <c r="O2" s="9"/>
      <c r="P2" s="9"/>
      <c r="Q2" s="9"/>
      <c r="R2" s="9"/>
      <c r="S2" s="8"/>
      <c r="T2" s="8"/>
      <c r="U2" s="9"/>
      <c r="V2" s="9"/>
      <c r="W2" s="9"/>
      <c r="X2" s="9"/>
    </row>
    <row r="3" spans="1:24" ht="16.5" thickBot="1" x14ac:dyDescent="0.3">
      <c r="A3" s="9"/>
      <c r="B3" s="132" t="s">
        <v>46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9"/>
      <c r="N3" s="9"/>
      <c r="O3" s="9"/>
      <c r="P3" s="9"/>
      <c r="Q3" s="9"/>
      <c r="R3" s="9"/>
      <c r="S3" s="8"/>
      <c r="T3" s="8"/>
      <c r="U3" s="9"/>
      <c r="V3" s="9"/>
      <c r="W3" s="9"/>
      <c r="X3" s="9"/>
    </row>
    <row r="4" spans="1:24" ht="15.75" thickTop="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8"/>
      <c r="T4" s="8"/>
      <c r="U4" s="9"/>
      <c r="V4" s="9"/>
      <c r="W4" s="9"/>
      <c r="X4" s="9"/>
    </row>
    <row r="5" spans="1:24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8"/>
      <c r="T5" s="8"/>
      <c r="U5" s="9"/>
      <c r="V5" s="9"/>
      <c r="W5" s="9"/>
      <c r="X5" s="9"/>
    </row>
    <row r="6" spans="1:24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8"/>
      <c r="T6" s="8"/>
      <c r="U6" s="9"/>
      <c r="V6" s="9"/>
      <c r="W6" s="9"/>
      <c r="X6" s="9"/>
    </row>
    <row r="7" spans="1:24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8"/>
      <c r="T7" s="8"/>
      <c r="U7" s="9"/>
      <c r="V7" s="9"/>
      <c r="W7" s="9"/>
      <c r="X7" s="9"/>
    </row>
    <row r="8" spans="1:24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8"/>
      <c r="T8" s="8"/>
      <c r="U8" s="9"/>
      <c r="V8" s="9"/>
      <c r="W8" s="9"/>
      <c r="X8" s="9"/>
    </row>
    <row r="9" spans="1:24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8"/>
      <c r="T9" s="8"/>
      <c r="U9" s="9"/>
      <c r="V9" s="9"/>
      <c r="W9" s="9"/>
      <c r="X9" s="9"/>
    </row>
    <row r="10" spans="1:24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8"/>
      <c r="T10" s="8"/>
      <c r="U10" s="9"/>
      <c r="V10" s="9"/>
      <c r="W10" s="9"/>
      <c r="X10" s="9"/>
    </row>
    <row r="11" spans="1:24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8"/>
      <c r="T11" s="8"/>
      <c r="U11" s="9"/>
      <c r="V11" s="9"/>
      <c r="W11" s="9"/>
      <c r="X11" s="9"/>
    </row>
    <row r="12" spans="1:24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8"/>
      <c r="T12" s="8"/>
      <c r="U12" s="9"/>
      <c r="V12" s="9"/>
      <c r="W12" s="9"/>
      <c r="X12" s="9"/>
    </row>
    <row r="13" spans="1:24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8"/>
      <c r="T13" s="8"/>
      <c r="U13" s="9"/>
      <c r="V13" s="9"/>
      <c r="W13" s="9"/>
      <c r="X13" s="9"/>
    </row>
    <row r="14" spans="1:24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8"/>
      <c r="T14" s="8"/>
      <c r="U14" s="9"/>
      <c r="V14" s="9"/>
      <c r="W14" s="9"/>
      <c r="X14" s="9"/>
    </row>
    <row r="15" spans="1:24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8"/>
      <c r="T15" s="8"/>
      <c r="U15" s="9"/>
      <c r="V15" s="9"/>
      <c r="W15" s="9"/>
      <c r="X15" s="9"/>
    </row>
    <row r="16" spans="1:24" x14ac:dyDescent="0.2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8"/>
      <c r="T16" s="8"/>
      <c r="U16" s="9"/>
      <c r="V16" s="9"/>
      <c r="W16" s="9"/>
      <c r="X16" s="9"/>
    </row>
    <row r="17" spans="1:24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8"/>
      <c r="T17" s="8"/>
      <c r="U17" s="9"/>
      <c r="V17" s="9"/>
      <c r="W17" s="9"/>
      <c r="X17" s="9"/>
    </row>
    <row r="18" spans="1:24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8"/>
      <c r="T18" s="8"/>
      <c r="U18" s="9"/>
      <c r="V18" s="9"/>
      <c r="W18" s="9"/>
      <c r="X18" s="9"/>
    </row>
    <row r="19" spans="1:24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8"/>
      <c r="T19" s="8"/>
      <c r="U19" s="9"/>
      <c r="V19" s="9"/>
      <c r="W19" s="9"/>
      <c r="X19" s="9"/>
    </row>
    <row r="20" spans="1:24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8"/>
      <c r="T20" s="8"/>
      <c r="U20" s="9"/>
      <c r="V20" s="9"/>
      <c r="W20" s="9"/>
      <c r="X20" s="9"/>
    </row>
    <row r="21" spans="1:24" x14ac:dyDescent="0.2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8"/>
      <c r="T21" s="8"/>
      <c r="U21" s="9"/>
      <c r="V21" s="9"/>
      <c r="W21" s="9"/>
      <c r="X21" s="9"/>
    </row>
    <row r="22" spans="1:24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8"/>
      <c r="T22" s="8"/>
      <c r="U22" s="9"/>
      <c r="V22" s="9"/>
      <c r="W22" s="9"/>
      <c r="X22" s="9"/>
    </row>
    <row r="23" spans="1:24" x14ac:dyDescent="0.2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8"/>
      <c r="T23" s="8"/>
      <c r="U23" s="9"/>
      <c r="V23" s="9"/>
      <c r="W23" s="9"/>
      <c r="X23" s="9"/>
    </row>
    <row r="24" spans="1:24" x14ac:dyDescent="0.2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8"/>
      <c r="T24" s="8"/>
      <c r="U24" s="9"/>
      <c r="V24" s="9"/>
      <c r="W24" s="9"/>
      <c r="X24" s="9"/>
    </row>
    <row r="25" spans="1:24" x14ac:dyDescent="0.2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8"/>
      <c r="T25" s="8"/>
      <c r="U25" s="9"/>
      <c r="V25" s="9"/>
      <c r="W25" s="9"/>
      <c r="X25" s="9"/>
    </row>
    <row r="26" spans="1:24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8"/>
      <c r="T26" s="8"/>
      <c r="U26" s="9"/>
      <c r="V26" s="9"/>
      <c r="W26" s="9"/>
      <c r="X26" s="9"/>
    </row>
    <row r="27" spans="1:24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8"/>
      <c r="T27" s="8"/>
      <c r="U27" s="9"/>
      <c r="V27" s="9"/>
      <c r="W27" s="9"/>
      <c r="X27" s="9"/>
    </row>
    <row r="28" spans="1:24" hidden="1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8"/>
      <c r="T28" s="8"/>
      <c r="U28" s="9"/>
      <c r="V28" s="9"/>
      <c r="W28" s="9"/>
      <c r="X28" s="9"/>
    </row>
    <row r="29" spans="1:24" hidden="1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8"/>
      <c r="T29" s="8"/>
      <c r="U29" s="9"/>
      <c r="V29" s="9"/>
      <c r="W29" s="9"/>
      <c r="X29" s="9"/>
    </row>
    <row r="30" spans="1:24" hidden="1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8"/>
      <c r="T30" s="8"/>
      <c r="U30" s="9"/>
      <c r="V30" s="9"/>
      <c r="W30" s="9"/>
      <c r="X30" s="9"/>
    </row>
    <row r="31" spans="1:24" hidden="1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8"/>
      <c r="T31" s="8"/>
      <c r="U31" s="9"/>
      <c r="V31" s="9"/>
      <c r="W31" s="9"/>
      <c r="X31" s="9"/>
    </row>
    <row r="32" spans="1:24" hidden="1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8"/>
      <c r="T32" s="8"/>
      <c r="U32" s="9"/>
      <c r="V32" s="9"/>
      <c r="W32" s="9"/>
      <c r="X32" s="9"/>
    </row>
    <row r="33" spans="1:24" hidden="1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8"/>
      <c r="T33" s="8"/>
      <c r="U33" s="9"/>
      <c r="V33" s="9"/>
      <c r="W33" s="9"/>
      <c r="X33" s="9"/>
    </row>
    <row r="34" spans="1:24" hidden="1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8"/>
      <c r="T34" s="8"/>
      <c r="U34" s="9"/>
      <c r="V34" s="9"/>
      <c r="W34" s="9"/>
      <c r="X34" s="9"/>
    </row>
    <row r="35" spans="1:24" hidden="1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8"/>
      <c r="T35" s="8"/>
      <c r="U35" s="9"/>
      <c r="V35" s="9"/>
      <c r="W35" s="9"/>
      <c r="X35" s="9"/>
    </row>
    <row r="36" spans="1:24" hidden="1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8"/>
      <c r="T36" s="8"/>
      <c r="U36" s="9"/>
      <c r="V36" s="9"/>
      <c r="W36" s="9"/>
      <c r="X36" s="9"/>
    </row>
    <row r="37" spans="1:24" hidden="1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8"/>
      <c r="T37" s="8"/>
      <c r="U37" s="9"/>
      <c r="V37" s="9"/>
      <c r="W37" s="9"/>
      <c r="X37" s="9"/>
    </row>
    <row r="38" spans="1:24" hidden="1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8"/>
      <c r="T38" s="8"/>
      <c r="U38" s="9"/>
      <c r="V38" s="9"/>
      <c r="W38" s="9"/>
      <c r="X38" s="9"/>
    </row>
  </sheetData>
  <mergeCells count="2">
    <mergeCell ref="B2:L2"/>
    <mergeCell ref="B3:L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575"/>
  <sheetViews>
    <sheetView zoomScaleNormal="100" workbookViewId="0">
      <selection activeCell="F4" sqref="F4:H4"/>
    </sheetView>
  </sheetViews>
  <sheetFormatPr defaultColWidth="0" defaultRowHeight="15" zeroHeight="1" x14ac:dyDescent="0.25"/>
  <cols>
    <col min="1" max="1" width="9.140625" style="69" customWidth="1"/>
    <col min="2" max="2" width="11.5703125" style="69" customWidth="1"/>
    <col min="3" max="3" width="18.140625" style="70" customWidth="1"/>
    <col min="4" max="4" width="26.140625" style="69" customWidth="1"/>
    <col min="5" max="5" width="22.85546875" style="69" bestFit="1" customWidth="1"/>
    <col min="6" max="6" width="18.7109375" style="69" customWidth="1"/>
    <col min="7" max="7" width="21.85546875" style="69" bestFit="1" customWidth="1"/>
    <col min="8" max="8" width="12.7109375" style="69" customWidth="1"/>
    <col min="9" max="9" width="30.42578125" style="69" customWidth="1"/>
    <col min="10" max="10" width="26.5703125" style="69" customWidth="1"/>
    <col min="11" max="11" width="15.5703125" style="71" customWidth="1"/>
    <col min="12" max="12" width="23.7109375" style="69" customWidth="1"/>
    <col min="13" max="13" width="25.140625" style="69" customWidth="1"/>
    <col min="14" max="14" width="19.85546875" style="69" customWidth="1"/>
    <col min="15" max="15" width="12.85546875" style="69" bestFit="1" customWidth="1"/>
    <col min="16" max="16" width="13.140625" style="128" customWidth="1"/>
    <col min="17" max="17" width="17.140625" style="128" customWidth="1"/>
    <col min="18" max="18" width="18.7109375" style="128" customWidth="1"/>
    <col min="19" max="19" width="9.140625" style="69" customWidth="1"/>
    <col min="20" max="16384" width="9.140625" style="73" hidden="1"/>
  </cols>
  <sheetData>
    <row r="1" spans="1:19" s="54" customFormat="1" ht="33.75" x14ac:dyDescent="0.25">
      <c r="C1" s="61"/>
      <c r="D1" s="1"/>
      <c r="E1" s="1"/>
      <c r="F1" s="5" t="s">
        <v>115</v>
      </c>
      <c r="G1" s="1"/>
      <c r="H1" s="1"/>
      <c r="I1" s="5"/>
      <c r="J1" s="4"/>
      <c r="K1" s="63"/>
      <c r="L1" s="4"/>
      <c r="M1" s="4"/>
      <c r="N1" s="4"/>
      <c r="O1" s="4"/>
      <c r="P1" s="126"/>
      <c r="Q1" s="126"/>
      <c r="R1" s="126"/>
    </row>
    <row r="2" spans="1:19" s="54" customFormat="1" ht="15.75" x14ac:dyDescent="0.25">
      <c r="C2" s="61"/>
      <c r="D2" s="1"/>
      <c r="E2" s="1"/>
      <c r="F2" s="6" t="s">
        <v>63</v>
      </c>
      <c r="G2" s="1"/>
      <c r="H2" s="1"/>
      <c r="I2" s="6"/>
      <c r="J2" s="2"/>
      <c r="K2" s="64"/>
      <c r="L2" s="2"/>
      <c r="M2" s="2"/>
      <c r="N2" s="2"/>
      <c r="O2" s="2"/>
      <c r="P2" s="126"/>
      <c r="Q2" s="126"/>
      <c r="R2" s="126"/>
    </row>
    <row r="3" spans="1:19" s="54" customFormat="1" ht="15.75" x14ac:dyDescent="0.25">
      <c r="C3" s="61"/>
      <c r="D3" s="1"/>
      <c r="E3" s="1"/>
      <c r="F3" s="6" t="s">
        <v>159</v>
      </c>
      <c r="G3" s="1"/>
      <c r="H3" s="1"/>
      <c r="I3" s="6"/>
      <c r="J3" s="2"/>
      <c r="K3" s="64"/>
      <c r="L3" s="2"/>
      <c r="M3" s="2"/>
      <c r="N3" s="2"/>
      <c r="O3" s="2"/>
      <c r="P3" s="126"/>
      <c r="Q3" s="126"/>
      <c r="R3" s="126"/>
    </row>
    <row r="4" spans="1:19" s="54" customFormat="1" ht="15.75" x14ac:dyDescent="0.25">
      <c r="C4" s="61"/>
      <c r="D4" s="1"/>
      <c r="E4" s="1"/>
      <c r="F4" s="135" t="s">
        <v>160</v>
      </c>
      <c r="G4" s="135"/>
      <c r="H4" s="135"/>
      <c r="I4" s="3"/>
      <c r="J4" s="3"/>
      <c r="K4" s="65"/>
      <c r="L4" s="3"/>
      <c r="M4" s="3"/>
      <c r="N4" s="3"/>
      <c r="O4" s="3"/>
      <c r="P4" s="126"/>
      <c r="Q4" s="126"/>
      <c r="R4" s="126"/>
    </row>
    <row r="5" spans="1:19" s="54" customFormat="1" ht="51.75" customHeight="1" x14ac:dyDescent="0.25">
      <c r="C5" s="62"/>
      <c r="K5" s="66"/>
      <c r="P5" s="126"/>
      <c r="Q5" s="126"/>
      <c r="R5" s="126"/>
    </row>
    <row r="6" spans="1:19" customFormat="1" ht="18.75" x14ac:dyDescent="0.3">
      <c r="A6" s="54"/>
      <c r="B6" s="134" t="s">
        <v>31</v>
      </c>
      <c r="C6" s="134"/>
      <c r="D6" s="134"/>
      <c r="E6" s="134"/>
      <c r="F6" s="134"/>
      <c r="G6" s="134"/>
      <c r="H6" s="134"/>
      <c r="I6" s="60" t="s">
        <v>30</v>
      </c>
      <c r="J6" s="7"/>
      <c r="K6" s="67"/>
      <c r="L6" s="7"/>
      <c r="M6" s="7"/>
      <c r="N6" s="7"/>
      <c r="O6" s="7"/>
      <c r="P6" s="133" t="s">
        <v>35</v>
      </c>
      <c r="Q6" s="133"/>
      <c r="R6" s="133"/>
      <c r="S6" s="54"/>
    </row>
    <row r="7" spans="1:19" customFormat="1" ht="38.25" customHeight="1" x14ac:dyDescent="0.25">
      <c r="A7" s="54"/>
      <c r="B7" s="78" t="s">
        <v>32</v>
      </c>
      <c r="C7" s="78" t="s">
        <v>0</v>
      </c>
      <c r="D7" s="78" t="s">
        <v>8</v>
      </c>
      <c r="E7" s="78" t="s">
        <v>1</v>
      </c>
      <c r="F7" s="78" t="s">
        <v>2</v>
      </c>
      <c r="G7" s="78" t="s">
        <v>34</v>
      </c>
      <c r="H7" s="79" t="s">
        <v>9</v>
      </c>
      <c r="I7" s="80" t="s">
        <v>3</v>
      </c>
      <c r="J7" s="78" t="s">
        <v>4</v>
      </c>
      <c r="K7" s="78" t="s">
        <v>6</v>
      </c>
      <c r="L7" s="78" t="s">
        <v>43</v>
      </c>
      <c r="M7" s="78" t="s">
        <v>33</v>
      </c>
      <c r="N7" s="78" t="s">
        <v>38</v>
      </c>
      <c r="O7" s="81" t="s">
        <v>5</v>
      </c>
      <c r="P7" s="127" t="s">
        <v>97</v>
      </c>
      <c r="Q7" s="127" t="s">
        <v>95</v>
      </c>
      <c r="R7" s="127" t="s">
        <v>96</v>
      </c>
      <c r="S7" s="54"/>
    </row>
    <row r="8" spans="1:19" customFormat="1" x14ac:dyDescent="0.25">
      <c r="A8" s="54"/>
      <c r="B8">
        <v>1</v>
      </c>
      <c r="C8" t="s">
        <v>102</v>
      </c>
      <c r="D8" t="s">
        <v>83</v>
      </c>
      <c r="E8" t="s">
        <v>82</v>
      </c>
      <c r="F8" t="s">
        <v>17</v>
      </c>
      <c r="G8" t="s">
        <v>18</v>
      </c>
      <c r="H8">
        <v>1.9990000000000001</v>
      </c>
      <c r="I8" t="s">
        <v>153</v>
      </c>
      <c r="J8" t="s">
        <v>157</v>
      </c>
      <c r="K8" t="s">
        <v>81</v>
      </c>
      <c r="L8" t="s">
        <v>83</v>
      </c>
      <c r="M8" t="s">
        <v>18</v>
      </c>
      <c r="N8" t="s">
        <v>161</v>
      </c>
      <c r="O8">
        <v>5170374653</v>
      </c>
      <c r="P8" s="111">
        <v>45364</v>
      </c>
      <c r="Q8" s="111">
        <v>45364</v>
      </c>
      <c r="R8" s="111">
        <v>51501</v>
      </c>
      <c r="S8" s="56"/>
    </row>
    <row r="9" spans="1:19" customFormat="1" x14ac:dyDescent="0.25">
      <c r="A9" s="54"/>
      <c r="B9">
        <v>2</v>
      </c>
      <c r="C9" t="s">
        <v>102</v>
      </c>
      <c r="D9" t="s">
        <v>74</v>
      </c>
      <c r="E9" t="s">
        <v>49</v>
      </c>
      <c r="F9" t="s">
        <v>50</v>
      </c>
      <c r="G9" t="s">
        <v>18</v>
      </c>
      <c r="H9">
        <v>1.1739999999999999</v>
      </c>
      <c r="I9" t="s">
        <v>151</v>
      </c>
      <c r="J9" t="s">
        <v>59</v>
      </c>
      <c r="K9" t="s">
        <v>60</v>
      </c>
      <c r="L9" t="s">
        <v>49</v>
      </c>
      <c r="M9" t="s">
        <v>18</v>
      </c>
      <c r="N9" t="s">
        <v>162</v>
      </c>
      <c r="O9">
        <v>8151800599</v>
      </c>
      <c r="P9" s="111">
        <v>43815</v>
      </c>
      <c r="Q9" s="111">
        <v>43815</v>
      </c>
      <c r="R9" s="111">
        <v>47848</v>
      </c>
      <c r="S9" s="56"/>
    </row>
    <row r="10" spans="1:19" customFormat="1" x14ac:dyDescent="0.25">
      <c r="A10" s="54"/>
      <c r="B10">
        <v>3</v>
      </c>
      <c r="C10" t="s">
        <v>102</v>
      </c>
      <c r="D10" t="s">
        <v>66</v>
      </c>
      <c r="E10" t="s">
        <v>67</v>
      </c>
      <c r="F10" t="s">
        <v>68</v>
      </c>
      <c r="G10" t="s">
        <v>13</v>
      </c>
      <c r="H10">
        <v>1.109</v>
      </c>
      <c r="I10" t="s">
        <v>152</v>
      </c>
      <c r="J10" t="s">
        <v>69</v>
      </c>
      <c r="K10" t="s">
        <v>70</v>
      </c>
      <c r="L10" t="s">
        <v>20</v>
      </c>
      <c r="M10" t="s">
        <v>13</v>
      </c>
      <c r="N10" t="s">
        <v>163</v>
      </c>
      <c r="O10">
        <v>5211068747</v>
      </c>
      <c r="P10" s="111">
        <v>44894</v>
      </c>
      <c r="Q10" s="111">
        <v>44894</v>
      </c>
      <c r="R10" s="111">
        <v>52199</v>
      </c>
      <c r="S10" s="56"/>
    </row>
    <row r="11" spans="1:19" customFormat="1" x14ac:dyDescent="0.25">
      <c r="A11" s="54"/>
      <c r="B11">
        <v>4</v>
      </c>
      <c r="C11" t="s">
        <v>102</v>
      </c>
      <c r="D11" t="s">
        <v>64</v>
      </c>
      <c r="E11" t="s">
        <v>57</v>
      </c>
      <c r="F11" t="s">
        <v>58</v>
      </c>
      <c r="G11" t="s">
        <v>25</v>
      </c>
      <c r="H11">
        <v>0.91900000000000004</v>
      </c>
      <c r="I11" t="s">
        <v>133</v>
      </c>
      <c r="J11" t="s">
        <v>134</v>
      </c>
      <c r="K11" t="s">
        <v>71</v>
      </c>
      <c r="L11" t="s">
        <v>72</v>
      </c>
      <c r="M11" t="s">
        <v>25</v>
      </c>
      <c r="N11" t="s">
        <v>164</v>
      </c>
      <c r="O11">
        <v>7441812340</v>
      </c>
      <c r="P11" s="111">
        <v>44292</v>
      </c>
      <c r="Q11" s="111">
        <v>44292</v>
      </c>
      <c r="R11" s="111">
        <v>47944</v>
      </c>
      <c r="S11" s="57"/>
    </row>
    <row r="12" spans="1:19" customFormat="1" x14ac:dyDescent="0.25">
      <c r="A12" s="54"/>
      <c r="B12">
        <v>5</v>
      </c>
      <c r="C12" t="s">
        <v>102</v>
      </c>
      <c r="D12" t="s">
        <v>122</v>
      </c>
      <c r="E12" t="s">
        <v>123</v>
      </c>
      <c r="F12" t="s">
        <v>90</v>
      </c>
      <c r="G12" t="s">
        <v>18</v>
      </c>
      <c r="H12">
        <v>1.7989999999999999</v>
      </c>
      <c r="I12" t="s">
        <v>124</v>
      </c>
      <c r="J12" t="s">
        <v>125</v>
      </c>
      <c r="K12" t="s">
        <v>126</v>
      </c>
      <c r="L12" t="s">
        <v>123</v>
      </c>
      <c r="M12" t="s">
        <v>18</v>
      </c>
      <c r="N12" t="s">
        <v>165</v>
      </c>
      <c r="O12">
        <v>9930651794</v>
      </c>
      <c r="P12" s="111">
        <v>44980</v>
      </c>
      <c r="Q12" s="111">
        <v>44980</v>
      </c>
      <c r="R12" s="111">
        <v>51501</v>
      </c>
      <c r="S12" s="56"/>
    </row>
    <row r="13" spans="1:19" customFormat="1" x14ac:dyDescent="0.25">
      <c r="A13" s="54"/>
      <c r="B13">
        <v>6</v>
      </c>
      <c r="C13" t="s">
        <v>102</v>
      </c>
      <c r="D13" t="s">
        <v>75</v>
      </c>
      <c r="E13" t="s">
        <v>51</v>
      </c>
      <c r="F13" t="s">
        <v>52</v>
      </c>
      <c r="G13" t="s">
        <v>25</v>
      </c>
      <c r="H13">
        <v>1.9790000000000001</v>
      </c>
      <c r="I13" t="s">
        <v>154</v>
      </c>
      <c r="J13" t="s">
        <v>132</v>
      </c>
      <c r="K13" t="s">
        <v>127</v>
      </c>
      <c r="L13" t="s">
        <v>86</v>
      </c>
      <c r="M13" t="s">
        <v>14</v>
      </c>
      <c r="N13" t="s">
        <v>166</v>
      </c>
      <c r="O13">
        <v>5223051422</v>
      </c>
      <c r="P13" s="111">
        <v>44099</v>
      </c>
      <c r="Q13" s="111">
        <v>44099</v>
      </c>
      <c r="R13" s="111">
        <v>47848</v>
      </c>
      <c r="S13" s="56"/>
    </row>
    <row r="14" spans="1:19" customFormat="1" x14ac:dyDescent="0.25">
      <c r="A14" s="54"/>
      <c r="B14">
        <v>7</v>
      </c>
      <c r="C14" t="s">
        <v>102</v>
      </c>
      <c r="D14" t="s">
        <v>53</v>
      </c>
      <c r="E14" t="s">
        <v>54</v>
      </c>
      <c r="F14" t="s">
        <v>55</v>
      </c>
      <c r="G14" t="s">
        <v>25</v>
      </c>
      <c r="H14">
        <v>0.999</v>
      </c>
      <c r="I14" t="s">
        <v>150</v>
      </c>
      <c r="J14" t="s">
        <v>62</v>
      </c>
      <c r="K14" t="s">
        <v>61</v>
      </c>
      <c r="L14" t="s">
        <v>28</v>
      </c>
      <c r="M14" t="s">
        <v>25</v>
      </c>
      <c r="N14" t="s">
        <v>167</v>
      </c>
      <c r="O14">
        <v>8481865797</v>
      </c>
      <c r="P14" s="111">
        <v>43977</v>
      </c>
      <c r="Q14" s="111">
        <v>43977</v>
      </c>
      <c r="R14" s="111">
        <v>47629</v>
      </c>
      <c r="S14" s="57"/>
    </row>
    <row r="15" spans="1:19" customFormat="1" x14ac:dyDescent="0.25">
      <c r="A15" s="54"/>
      <c r="B15">
        <v>8</v>
      </c>
      <c r="C15" t="s">
        <v>102</v>
      </c>
      <c r="D15" t="s">
        <v>53</v>
      </c>
      <c r="E15" t="s">
        <v>54</v>
      </c>
      <c r="F15" t="s">
        <v>55</v>
      </c>
      <c r="G15" t="s">
        <v>25</v>
      </c>
      <c r="H15">
        <v>1.998</v>
      </c>
      <c r="I15" t="s">
        <v>150</v>
      </c>
      <c r="J15" t="s">
        <v>62</v>
      </c>
      <c r="K15" t="s">
        <v>61</v>
      </c>
      <c r="L15" t="s">
        <v>28</v>
      </c>
      <c r="M15" t="s">
        <v>25</v>
      </c>
      <c r="N15" t="s">
        <v>167</v>
      </c>
      <c r="O15">
        <v>8481865797</v>
      </c>
      <c r="P15" s="111">
        <v>45492</v>
      </c>
      <c r="Q15" s="111">
        <v>45492</v>
      </c>
      <c r="R15" s="111">
        <v>51501</v>
      </c>
      <c r="S15" s="56"/>
    </row>
    <row r="16" spans="1:19" customFormat="1" x14ac:dyDescent="0.25">
      <c r="A16" s="54"/>
      <c r="B16">
        <v>9</v>
      </c>
      <c r="C16" t="s">
        <v>102</v>
      </c>
      <c r="D16" t="s">
        <v>56</v>
      </c>
      <c r="E16" t="s">
        <v>28</v>
      </c>
      <c r="F16" t="s">
        <v>29</v>
      </c>
      <c r="G16" t="s">
        <v>25</v>
      </c>
      <c r="H16">
        <v>0.998</v>
      </c>
      <c r="I16" t="s">
        <v>156</v>
      </c>
      <c r="J16" t="s">
        <v>158</v>
      </c>
      <c r="K16" t="s">
        <v>61</v>
      </c>
      <c r="L16" t="s">
        <v>28</v>
      </c>
      <c r="M16" t="s">
        <v>25</v>
      </c>
      <c r="N16" t="s">
        <v>167</v>
      </c>
      <c r="O16">
        <v>8481864929</v>
      </c>
      <c r="P16" s="111">
        <v>43917</v>
      </c>
      <c r="Q16" s="111">
        <v>43917</v>
      </c>
      <c r="R16" s="111">
        <v>47569</v>
      </c>
      <c r="S16" s="56"/>
    </row>
    <row r="17" spans="1:19" customFormat="1" x14ac:dyDescent="0.25">
      <c r="A17" s="54"/>
      <c r="B17">
        <v>10</v>
      </c>
      <c r="C17" t="s">
        <v>102</v>
      </c>
      <c r="D17" t="s">
        <v>146</v>
      </c>
      <c r="E17" t="s">
        <v>48</v>
      </c>
      <c r="F17" t="s">
        <v>89</v>
      </c>
      <c r="G17" t="s">
        <v>23</v>
      </c>
      <c r="H17">
        <v>1.1990000000000001</v>
      </c>
      <c r="I17" t="s">
        <v>149</v>
      </c>
      <c r="J17" t="s">
        <v>147</v>
      </c>
      <c r="K17" t="s">
        <v>148</v>
      </c>
      <c r="L17" t="s">
        <v>155</v>
      </c>
      <c r="M17" t="s">
        <v>23</v>
      </c>
      <c r="N17" t="s">
        <v>168</v>
      </c>
      <c r="O17">
        <v>7322170585</v>
      </c>
      <c r="P17" s="111">
        <v>41654</v>
      </c>
      <c r="Q17" s="111">
        <v>41654</v>
      </c>
      <c r="R17" s="111">
        <v>47848</v>
      </c>
      <c r="S17" s="57"/>
    </row>
    <row r="574" x14ac:dyDescent="0.25"/>
    <row r="575" x14ac:dyDescent="0.25"/>
  </sheetData>
  <mergeCells count="3">
    <mergeCell ref="P6:R6"/>
    <mergeCell ref="B6:H6"/>
    <mergeCell ref="F4:H4"/>
  </mergeCells>
  <phoneticPr fontId="29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8535F-1891-4CD0-9604-DEC6B96636F5}">
  <dimension ref="A1:X6306"/>
  <sheetViews>
    <sheetView zoomScaleNormal="100" workbookViewId="0">
      <selection activeCell="F4" sqref="F4:H4"/>
    </sheetView>
  </sheetViews>
  <sheetFormatPr defaultColWidth="0" defaultRowHeight="15" customHeight="1" zeroHeight="1" x14ac:dyDescent="0.25"/>
  <cols>
    <col min="1" max="1" width="9.140625" style="69" customWidth="1"/>
    <col min="2" max="2" width="11.5703125" style="69" customWidth="1"/>
    <col min="3" max="3" width="17.5703125" style="70" customWidth="1"/>
    <col min="4" max="4" width="26.140625" style="69" customWidth="1"/>
    <col min="5" max="5" width="22.85546875" style="69" bestFit="1" customWidth="1"/>
    <col min="6" max="6" width="18.7109375" style="69" customWidth="1"/>
    <col min="7" max="7" width="21.85546875" style="69" bestFit="1" customWidth="1"/>
    <col min="8" max="8" width="12.7109375" style="69" customWidth="1"/>
    <col min="9" max="9" width="30.42578125" style="69" customWidth="1"/>
    <col min="10" max="10" width="26.5703125" style="69" customWidth="1"/>
    <col min="11" max="11" width="15.5703125" style="71" customWidth="1"/>
    <col min="12" max="12" width="23.7109375" style="69" customWidth="1"/>
    <col min="13" max="13" width="25.140625" style="69" customWidth="1"/>
    <col min="14" max="14" width="12" style="69" bestFit="1" customWidth="1"/>
    <col min="15" max="15" width="13.140625" style="72" customWidth="1"/>
    <col min="16" max="16" width="17.140625" style="72" customWidth="1"/>
    <col min="17" max="17" width="90.42578125" style="69" hidden="1" customWidth="1"/>
    <col min="18" max="18" width="9.140625" style="69" customWidth="1"/>
    <col min="19" max="24" width="0" style="73" hidden="1" customWidth="1"/>
    <col min="25" max="16384" width="9.140625" style="73" hidden="1"/>
  </cols>
  <sheetData>
    <row r="1" spans="1:18" s="54" customFormat="1" ht="33.75" x14ac:dyDescent="0.25">
      <c r="C1" s="61"/>
      <c r="D1" s="1"/>
      <c r="E1" s="1"/>
      <c r="F1" s="5" t="s">
        <v>116</v>
      </c>
      <c r="G1" s="1"/>
      <c r="H1" s="1"/>
      <c r="I1" s="5"/>
      <c r="J1" s="4"/>
      <c r="K1" s="63"/>
      <c r="L1" s="4"/>
      <c r="M1" s="4"/>
      <c r="N1" s="4"/>
      <c r="O1" s="59"/>
      <c r="P1" s="59"/>
    </row>
    <row r="2" spans="1:18" s="54" customFormat="1" ht="15.75" x14ac:dyDescent="0.25">
      <c r="C2" s="61"/>
      <c r="D2" s="1"/>
      <c r="E2" s="1"/>
      <c r="F2" s="6" t="s">
        <v>63</v>
      </c>
      <c r="G2" s="1"/>
      <c r="H2" s="1"/>
      <c r="I2" s="6"/>
      <c r="J2" s="2"/>
      <c r="K2" s="64"/>
      <c r="L2" s="2"/>
      <c r="M2" s="2"/>
      <c r="N2" s="2"/>
      <c r="O2" s="59"/>
      <c r="P2" s="59"/>
    </row>
    <row r="3" spans="1:18" s="54" customFormat="1" ht="15.75" x14ac:dyDescent="0.25">
      <c r="C3" s="61"/>
      <c r="D3" s="1"/>
      <c r="E3" s="1"/>
      <c r="F3" s="6" t="s">
        <v>159</v>
      </c>
      <c r="G3" s="1"/>
      <c r="H3" s="1"/>
      <c r="I3" s="6"/>
      <c r="J3" s="2"/>
      <c r="K3" s="64"/>
      <c r="L3" s="2"/>
      <c r="M3" s="2"/>
      <c r="N3" s="2"/>
      <c r="O3" s="59"/>
      <c r="P3" s="59"/>
    </row>
    <row r="4" spans="1:18" s="54" customFormat="1" ht="15.75" x14ac:dyDescent="0.25">
      <c r="C4" s="61"/>
      <c r="D4" s="1"/>
      <c r="E4" s="1"/>
      <c r="F4" s="135" t="s">
        <v>160</v>
      </c>
      <c r="G4" s="135"/>
      <c r="H4" s="135"/>
      <c r="I4" s="3"/>
      <c r="J4" s="3"/>
      <c r="K4" s="65"/>
      <c r="L4" s="3"/>
      <c r="M4" s="3"/>
      <c r="N4" s="3"/>
      <c r="O4" s="59"/>
      <c r="P4" s="59"/>
    </row>
    <row r="5" spans="1:18" s="54" customFormat="1" ht="51.75" customHeight="1" x14ac:dyDescent="0.25">
      <c r="C5" s="62"/>
      <c r="K5" s="66"/>
      <c r="O5" s="59"/>
      <c r="P5" s="59"/>
    </row>
    <row r="6" spans="1:18" customFormat="1" ht="18.75" customHeight="1" x14ac:dyDescent="0.3">
      <c r="A6" s="54"/>
      <c r="B6" s="134" t="s">
        <v>31</v>
      </c>
      <c r="C6" s="134"/>
      <c r="D6" s="134"/>
      <c r="E6" s="134"/>
      <c r="F6" s="134"/>
      <c r="G6" s="134"/>
      <c r="H6" s="134"/>
      <c r="I6" s="60" t="s">
        <v>30</v>
      </c>
      <c r="J6" s="7"/>
      <c r="K6" s="67"/>
      <c r="L6" s="7"/>
      <c r="M6" s="7"/>
      <c r="N6" s="7"/>
      <c r="O6" s="136" t="s">
        <v>35</v>
      </c>
      <c r="P6" s="136"/>
      <c r="Q6" s="7"/>
      <c r="R6" s="54"/>
    </row>
    <row r="7" spans="1:18" customFormat="1" ht="38.25" customHeight="1" x14ac:dyDescent="0.25">
      <c r="A7" s="54"/>
      <c r="B7" s="78" t="s">
        <v>32</v>
      </c>
      <c r="C7" s="78" t="s">
        <v>0</v>
      </c>
      <c r="D7" s="78" t="s">
        <v>8</v>
      </c>
      <c r="E7" s="78" t="s">
        <v>1</v>
      </c>
      <c r="F7" s="78" t="s">
        <v>2</v>
      </c>
      <c r="G7" s="78" t="s">
        <v>34</v>
      </c>
      <c r="H7" s="79" t="s">
        <v>9</v>
      </c>
      <c r="I7" s="80" t="s">
        <v>3</v>
      </c>
      <c r="J7" s="78" t="s">
        <v>4</v>
      </c>
      <c r="K7" s="78" t="s">
        <v>6</v>
      </c>
      <c r="L7" s="78" t="s">
        <v>43</v>
      </c>
      <c r="M7" s="78" t="s">
        <v>33</v>
      </c>
      <c r="N7" s="81" t="s">
        <v>5</v>
      </c>
      <c r="O7" s="82" t="s">
        <v>98</v>
      </c>
      <c r="P7" s="82" t="s">
        <v>95</v>
      </c>
      <c r="Q7" s="68" t="s">
        <v>7</v>
      </c>
      <c r="R7" s="54"/>
    </row>
    <row r="8" spans="1:18" x14ac:dyDescent="0.25">
      <c r="B8" s="129">
        <v>1</v>
      </c>
      <c r="C8" t="s">
        <v>117</v>
      </c>
      <c r="D8" t="s">
        <v>40</v>
      </c>
      <c r="E8" t="s">
        <v>40</v>
      </c>
      <c r="F8" t="s">
        <v>42</v>
      </c>
      <c r="G8" t="s">
        <v>16</v>
      </c>
      <c r="H8">
        <v>0.1</v>
      </c>
      <c r="I8" t="s">
        <v>128</v>
      </c>
      <c r="J8" t="s">
        <v>129</v>
      </c>
      <c r="K8" t="s">
        <v>41</v>
      </c>
      <c r="L8" t="s">
        <v>40</v>
      </c>
      <c r="M8" t="s">
        <v>16</v>
      </c>
      <c r="N8">
        <v>5992277261</v>
      </c>
      <c r="O8" s="111">
        <v>45134</v>
      </c>
      <c r="P8" s="111">
        <v>45134</v>
      </c>
    </row>
    <row r="9" spans="1:18" x14ac:dyDescent="0.25">
      <c r="B9" s="129">
        <v>2</v>
      </c>
      <c r="C9" t="s">
        <v>117</v>
      </c>
      <c r="D9" t="s">
        <v>40</v>
      </c>
      <c r="E9" t="s">
        <v>40</v>
      </c>
      <c r="F9" t="s">
        <v>42</v>
      </c>
      <c r="G9" t="s">
        <v>16</v>
      </c>
      <c r="H9">
        <v>0.1</v>
      </c>
      <c r="I9" t="s">
        <v>128</v>
      </c>
      <c r="J9" t="s">
        <v>129</v>
      </c>
      <c r="K9" t="s">
        <v>41</v>
      </c>
      <c r="L9" t="s">
        <v>40</v>
      </c>
      <c r="M9" t="s">
        <v>16</v>
      </c>
      <c r="N9">
        <v>5992277261</v>
      </c>
      <c r="O9" s="111">
        <v>45134</v>
      </c>
      <c r="P9" s="111">
        <v>45134</v>
      </c>
    </row>
    <row r="10" spans="1:18" x14ac:dyDescent="0.25">
      <c r="B10" s="130">
        <v>3</v>
      </c>
      <c r="C10" t="s">
        <v>117</v>
      </c>
      <c r="D10" t="s">
        <v>40</v>
      </c>
      <c r="E10" t="s">
        <v>40</v>
      </c>
      <c r="F10" t="s">
        <v>42</v>
      </c>
      <c r="G10" t="s">
        <v>16</v>
      </c>
      <c r="H10">
        <v>0.125</v>
      </c>
      <c r="I10" t="s">
        <v>128</v>
      </c>
      <c r="J10" t="s">
        <v>129</v>
      </c>
      <c r="K10" t="s">
        <v>41</v>
      </c>
      <c r="L10" t="s">
        <v>40</v>
      </c>
      <c r="M10" t="s">
        <v>16</v>
      </c>
      <c r="N10">
        <v>5992277261</v>
      </c>
      <c r="O10" s="111">
        <v>45134</v>
      </c>
      <c r="P10" s="111">
        <v>45134</v>
      </c>
    </row>
    <row r="11" spans="1:18" x14ac:dyDescent="0.25">
      <c r="B11" s="129">
        <v>4</v>
      </c>
      <c r="C11" t="s">
        <v>117</v>
      </c>
      <c r="D11" t="s">
        <v>40</v>
      </c>
      <c r="E11" t="s">
        <v>40</v>
      </c>
      <c r="F11" t="s">
        <v>42</v>
      </c>
      <c r="G11" t="s">
        <v>16</v>
      </c>
      <c r="H11">
        <v>0.47499999999999998</v>
      </c>
      <c r="I11" t="s">
        <v>128</v>
      </c>
      <c r="J11" t="s">
        <v>129</v>
      </c>
      <c r="K11" t="s">
        <v>41</v>
      </c>
      <c r="L11" t="s">
        <v>40</v>
      </c>
      <c r="M11" t="s">
        <v>16</v>
      </c>
      <c r="N11">
        <v>5992277261</v>
      </c>
      <c r="O11" s="111">
        <v>45791</v>
      </c>
      <c r="P11" s="111">
        <v>45791</v>
      </c>
    </row>
    <row r="12" spans="1:18" x14ac:dyDescent="0.25">
      <c r="B12" s="129">
        <v>5</v>
      </c>
      <c r="C12" t="s">
        <v>117</v>
      </c>
      <c r="D12" t="s">
        <v>40</v>
      </c>
      <c r="E12" t="s">
        <v>40</v>
      </c>
      <c r="F12" t="s">
        <v>42</v>
      </c>
      <c r="G12" t="s">
        <v>16</v>
      </c>
      <c r="H12">
        <v>0.47499999999999998</v>
      </c>
      <c r="I12" t="s">
        <v>128</v>
      </c>
      <c r="J12" t="s">
        <v>129</v>
      </c>
      <c r="K12" t="s">
        <v>41</v>
      </c>
      <c r="L12" t="s">
        <v>40</v>
      </c>
      <c r="M12" t="s">
        <v>16</v>
      </c>
      <c r="N12">
        <v>5992277261</v>
      </c>
      <c r="O12" s="111">
        <v>45791</v>
      </c>
      <c r="P12" s="111">
        <v>45791</v>
      </c>
    </row>
    <row r="13" spans="1:18" x14ac:dyDescent="0.25">
      <c r="B13" s="129">
        <v>6</v>
      </c>
      <c r="C13" t="s">
        <v>117</v>
      </c>
      <c r="D13" t="s">
        <v>84</v>
      </c>
      <c r="E13" t="s">
        <v>84</v>
      </c>
      <c r="F13" t="s">
        <v>87</v>
      </c>
      <c r="G13" t="s">
        <v>12</v>
      </c>
      <c r="H13">
        <v>9.9000000000000005E-2</v>
      </c>
      <c r="I13" t="s">
        <v>76</v>
      </c>
      <c r="J13" t="s">
        <v>130</v>
      </c>
      <c r="K13" t="s">
        <v>78</v>
      </c>
      <c r="L13" t="s">
        <v>65</v>
      </c>
      <c r="M13" t="s">
        <v>12</v>
      </c>
      <c r="N13">
        <v>7542524950</v>
      </c>
      <c r="O13" s="111">
        <v>44798</v>
      </c>
      <c r="P13" s="111">
        <v>44798</v>
      </c>
    </row>
    <row r="14" spans="1:18" x14ac:dyDescent="0.25">
      <c r="B14" s="129">
        <v>7</v>
      </c>
      <c r="C14" t="s">
        <v>117</v>
      </c>
      <c r="D14" t="s">
        <v>65</v>
      </c>
      <c r="E14" t="s">
        <v>65</v>
      </c>
      <c r="F14" t="s">
        <v>65</v>
      </c>
      <c r="G14" t="s">
        <v>12</v>
      </c>
      <c r="H14">
        <v>0.95199999999999996</v>
      </c>
      <c r="I14" t="s">
        <v>76</v>
      </c>
      <c r="J14" t="s">
        <v>130</v>
      </c>
      <c r="K14" t="s">
        <v>78</v>
      </c>
      <c r="L14" t="s">
        <v>65</v>
      </c>
      <c r="M14" t="s">
        <v>12</v>
      </c>
      <c r="N14">
        <v>7542524950</v>
      </c>
      <c r="O14" s="111">
        <v>45296</v>
      </c>
      <c r="P14" s="111">
        <v>45315</v>
      </c>
    </row>
    <row r="15" spans="1:18" x14ac:dyDescent="0.25">
      <c r="B15" s="129">
        <v>8</v>
      </c>
      <c r="C15" t="s">
        <v>117</v>
      </c>
      <c r="D15" t="s">
        <v>85</v>
      </c>
      <c r="E15" t="s">
        <v>85</v>
      </c>
      <c r="F15" t="s">
        <v>88</v>
      </c>
      <c r="G15" t="s">
        <v>10</v>
      </c>
      <c r="H15">
        <v>0.1</v>
      </c>
      <c r="I15" t="s">
        <v>77</v>
      </c>
      <c r="J15" t="s">
        <v>131</v>
      </c>
      <c r="K15" t="s">
        <v>79</v>
      </c>
      <c r="L15" t="s">
        <v>80</v>
      </c>
      <c r="M15" t="s">
        <v>10</v>
      </c>
      <c r="N15">
        <v>6921010700</v>
      </c>
      <c r="O15" s="111">
        <v>42361</v>
      </c>
      <c r="P15" s="111">
        <v>41975</v>
      </c>
    </row>
    <row r="16" spans="1:18" x14ac:dyDescent="0.25">
      <c r="B16" s="130">
        <v>9</v>
      </c>
      <c r="C16" t="s">
        <v>117</v>
      </c>
      <c r="D16" t="s">
        <v>39</v>
      </c>
      <c r="E16" t="s">
        <v>39</v>
      </c>
      <c r="F16" t="s">
        <v>39</v>
      </c>
      <c r="G16" t="s">
        <v>10</v>
      </c>
      <c r="H16">
        <v>0.1</v>
      </c>
      <c r="I16" t="s">
        <v>77</v>
      </c>
      <c r="J16" t="s">
        <v>131</v>
      </c>
      <c r="K16" t="s">
        <v>79</v>
      </c>
      <c r="L16" t="s">
        <v>80</v>
      </c>
      <c r="M16" t="s">
        <v>10</v>
      </c>
      <c r="N16">
        <v>6921010700</v>
      </c>
      <c r="O16" s="111">
        <v>42361</v>
      </c>
      <c r="P16" s="111">
        <v>41975</v>
      </c>
    </row>
    <row r="17" spans="2:16" x14ac:dyDescent="0.25">
      <c r="B17" s="129">
        <v>10</v>
      </c>
      <c r="C17" t="s">
        <v>117</v>
      </c>
      <c r="D17" t="s">
        <v>39</v>
      </c>
      <c r="E17" t="s">
        <v>39</v>
      </c>
      <c r="F17" t="s">
        <v>39</v>
      </c>
      <c r="G17" t="s">
        <v>10</v>
      </c>
      <c r="H17">
        <v>0.1</v>
      </c>
      <c r="I17" t="s">
        <v>77</v>
      </c>
      <c r="J17" t="s">
        <v>131</v>
      </c>
      <c r="K17" t="s">
        <v>79</v>
      </c>
      <c r="L17" t="s">
        <v>80</v>
      </c>
      <c r="M17" t="s">
        <v>10</v>
      </c>
      <c r="N17">
        <v>6921010700</v>
      </c>
      <c r="O17" s="111">
        <v>42361</v>
      </c>
      <c r="P17" s="111">
        <v>42361</v>
      </c>
    </row>
    <row r="6305" ht="15" customHeight="1" x14ac:dyDescent="0.25"/>
    <row r="6306" ht="15" customHeight="1" x14ac:dyDescent="0.25"/>
  </sheetData>
  <mergeCells count="3">
    <mergeCell ref="B6:H6"/>
    <mergeCell ref="O6:P6"/>
    <mergeCell ref="F4:H4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985FB-00BA-41A6-9208-7E69B85D72BB}">
  <dimension ref="A1:AL131"/>
  <sheetViews>
    <sheetView zoomScale="70" zoomScaleNormal="70" workbookViewId="0">
      <selection activeCell="B4" sqref="B4:D4"/>
    </sheetView>
  </sheetViews>
  <sheetFormatPr defaultColWidth="0" defaultRowHeight="0" customHeight="1" zeroHeight="1" x14ac:dyDescent="0.25"/>
  <cols>
    <col min="1" max="1" width="5.7109375" style="10" customWidth="1"/>
    <col min="2" max="5" width="16.7109375" style="10" customWidth="1"/>
    <col min="6" max="6" width="16.5703125" style="10" customWidth="1"/>
    <col min="7" max="9" width="16.7109375" style="10" customWidth="1"/>
    <col min="10" max="10" width="17.140625" style="10" customWidth="1"/>
    <col min="11" max="23" width="16.7109375" style="10" customWidth="1"/>
    <col min="24" max="24" width="5.7109375" style="10" customWidth="1"/>
    <col min="25" max="25" width="10.5703125" style="10" hidden="1" customWidth="1"/>
    <col min="26" max="26" width="9.140625" style="10" hidden="1" customWidth="1"/>
    <col min="27" max="27" width="10" style="10" hidden="1" customWidth="1"/>
    <col min="28" max="28" width="9.140625" style="10" hidden="1" customWidth="1"/>
    <col min="29" max="29" width="18.7109375" style="10" hidden="1" customWidth="1"/>
    <col min="30" max="30" width="10.5703125" style="10" hidden="1" customWidth="1"/>
    <col min="31" max="31" width="9.140625" style="10" hidden="1" customWidth="1"/>
    <col min="32" max="32" width="10" style="10" hidden="1" customWidth="1"/>
    <col min="33" max="33" width="9.140625" style="10" hidden="1" customWidth="1"/>
    <col min="34" max="38" width="18.7109375" style="10" hidden="1" customWidth="1"/>
    <col min="39" max="16384" width="9.140625" style="10" hidden="1"/>
  </cols>
  <sheetData>
    <row r="1" spans="1:24" ht="15" x14ac:dyDescent="0.25"/>
    <row r="2" spans="1:24" s="21" customFormat="1" ht="46.5" customHeight="1" x14ac:dyDescent="0.25">
      <c r="A2" s="10"/>
      <c r="B2" s="138" t="s">
        <v>113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0"/>
    </row>
    <row r="3" spans="1:24" s="21" customFormat="1" ht="9" customHeight="1" thickBot="1" x14ac:dyDescent="0.3">
      <c r="A3" s="10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0"/>
    </row>
    <row r="4" spans="1:24" s="21" customFormat="1" ht="15.75" thickBot="1" x14ac:dyDescent="0.3">
      <c r="A4" s="10"/>
      <c r="B4" s="144" t="s">
        <v>160</v>
      </c>
      <c r="C4" s="145"/>
      <c r="D4" s="146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3"/>
      <c r="X4" s="10"/>
    </row>
    <row r="5" spans="1:24" s="21" customFormat="1" ht="15" x14ac:dyDescent="0.25">
      <c r="A5" s="10"/>
      <c r="B5" s="24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74"/>
      <c r="O5" s="74"/>
      <c r="P5" s="74"/>
      <c r="Q5" s="74"/>
      <c r="R5" s="74"/>
      <c r="S5" s="74"/>
      <c r="T5" s="22"/>
      <c r="U5" s="22"/>
      <c r="V5" s="22"/>
      <c r="W5" s="23"/>
      <c r="X5" s="10"/>
    </row>
    <row r="6" spans="1:24" s="21" customFormat="1" ht="15" x14ac:dyDescent="0.25">
      <c r="A6" s="10"/>
      <c r="B6" s="24"/>
      <c r="C6" s="22"/>
      <c r="D6" s="22"/>
      <c r="E6" s="22"/>
      <c r="F6" s="22"/>
      <c r="G6" s="22"/>
      <c r="H6" s="25">
        <v>41640</v>
      </c>
      <c r="I6" s="25">
        <f>DATE(YEAR(H6)+1,MONTH(H6),DAY(H6))</f>
        <v>42005</v>
      </c>
      <c r="J6" s="25">
        <f t="shared" ref="J6:R6" si="0">DATE(YEAR(I6)+1,MONTH(I6),DAY(I6))</f>
        <v>42370</v>
      </c>
      <c r="K6" s="25">
        <f t="shared" si="0"/>
        <v>42736</v>
      </c>
      <c r="L6" s="25">
        <f t="shared" si="0"/>
        <v>43101</v>
      </c>
      <c r="M6" s="25">
        <f t="shared" si="0"/>
        <v>43466</v>
      </c>
      <c r="N6" s="25">
        <f t="shared" si="0"/>
        <v>43831</v>
      </c>
      <c r="O6" s="25">
        <f t="shared" si="0"/>
        <v>44197</v>
      </c>
      <c r="P6" s="25">
        <f t="shared" si="0"/>
        <v>44562</v>
      </c>
      <c r="Q6" s="25">
        <f t="shared" si="0"/>
        <v>44927</v>
      </c>
      <c r="R6" s="25">
        <f t="shared" si="0"/>
        <v>45292</v>
      </c>
      <c r="S6" s="25"/>
      <c r="T6" s="22"/>
      <c r="U6" s="22"/>
      <c r="V6" s="22"/>
      <c r="W6" s="23"/>
      <c r="X6" s="10"/>
    </row>
    <row r="7" spans="1:24" s="21" customFormat="1" ht="15" x14ac:dyDescent="0.25">
      <c r="A7" s="10"/>
      <c r="B7" s="24"/>
      <c r="C7" s="22"/>
      <c r="D7" s="22"/>
      <c r="E7" s="22"/>
      <c r="F7" s="22"/>
      <c r="G7" s="22"/>
      <c r="H7" s="25">
        <v>42004</v>
      </c>
      <c r="I7" s="25">
        <f>DATE(YEAR(H7)+1,MONTH(H7),DAY(H7))</f>
        <v>42369</v>
      </c>
      <c r="J7" s="25">
        <f t="shared" ref="J7:R7" si="1">DATE(YEAR(I7)+1,MONTH(I7),DAY(I7))</f>
        <v>42735</v>
      </c>
      <c r="K7" s="25">
        <f t="shared" si="1"/>
        <v>43100</v>
      </c>
      <c r="L7" s="25">
        <f t="shared" si="1"/>
        <v>43465</v>
      </c>
      <c r="M7" s="25">
        <f t="shared" si="1"/>
        <v>43830</v>
      </c>
      <c r="N7" s="25">
        <f t="shared" si="1"/>
        <v>44196</v>
      </c>
      <c r="O7" s="25">
        <f t="shared" si="1"/>
        <v>44561</v>
      </c>
      <c r="P7" s="25">
        <f t="shared" si="1"/>
        <v>44926</v>
      </c>
      <c r="Q7" s="25">
        <f t="shared" si="1"/>
        <v>45291</v>
      </c>
      <c r="R7" s="25">
        <f t="shared" si="1"/>
        <v>45657</v>
      </c>
      <c r="S7" s="35"/>
      <c r="T7" s="22"/>
      <c r="U7" s="22"/>
      <c r="V7" s="22"/>
      <c r="W7" s="23"/>
      <c r="X7" s="10"/>
    </row>
    <row r="8" spans="1:24" s="21" customFormat="1" ht="19.5" thickBot="1" x14ac:dyDescent="0.3">
      <c r="A8" s="10"/>
      <c r="B8" s="24"/>
      <c r="C8" s="22"/>
      <c r="D8" s="22"/>
      <c r="E8" s="22"/>
      <c r="F8" s="22"/>
      <c r="G8" s="22"/>
      <c r="H8" s="26">
        <v>2014</v>
      </c>
      <c r="I8" s="26">
        <v>2015</v>
      </c>
      <c r="J8" s="26">
        <v>2016</v>
      </c>
      <c r="K8" s="26">
        <v>2017</v>
      </c>
      <c r="L8" s="26">
        <v>2018</v>
      </c>
      <c r="M8" s="26">
        <v>2019</v>
      </c>
      <c r="N8" s="26">
        <v>2020</v>
      </c>
      <c r="O8" s="26">
        <v>2021</v>
      </c>
      <c r="P8" s="26">
        <v>2022</v>
      </c>
      <c r="Q8" s="26">
        <v>2023</v>
      </c>
      <c r="R8" s="26">
        <v>2024</v>
      </c>
      <c r="S8" s="28" t="s">
        <v>45</v>
      </c>
      <c r="T8" s="22"/>
      <c r="U8" s="22"/>
      <c r="V8" s="22"/>
      <c r="W8" s="23"/>
      <c r="X8" s="10"/>
    </row>
    <row r="9" spans="1:24" s="21" customFormat="1" ht="29.25" customHeight="1" thickTop="1" x14ac:dyDescent="0.25">
      <c r="A9" s="10"/>
      <c r="B9" s="24"/>
      <c r="C9" s="22"/>
      <c r="D9" s="22"/>
      <c r="E9" s="22"/>
      <c r="F9" s="147" t="s">
        <v>102</v>
      </c>
      <c r="G9" s="29" t="s">
        <v>36</v>
      </c>
      <c r="H9" s="30">
        <f>COUNTIFS(Farmy!$P:$P,"&gt;="&amp;H6,Farmy!$P:$P,"&lt;="&amp;H7)</f>
        <v>1</v>
      </c>
      <c r="I9" s="30">
        <f>COUNTIFS(Farmy!$P:$P,"&gt;="&amp;I6,Farmy!$P:$P,"&lt;="&amp;I7)</f>
        <v>0</v>
      </c>
      <c r="J9" s="30">
        <f>COUNTIFS(Farmy!$P:$P,"&gt;="&amp;J6,Farmy!$P:$P,"&lt;="&amp;J7)</f>
        <v>0</v>
      </c>
      <c r="K9" s="30">
        <f>COUNTIFS(Farmy!$P:$P,"&gt;="&amp;K6,Farmy!$P:$P,"&lt;="&amp;K7)</f>
        <v>0</v>
      </c>
      <c r="L9" s="30">
        <f>COUNTIFS(Farmy!$P:$P,"&gt;="&amp;L6,Farmy!$P:$P,"&lt;="&amp;L7)</f>
        <v>0</v>
      </c>
      <c r="M9" s="30">
        <f>COUNTIFS(Farmy!$P:$P,"&gt;="&amp;M6,Farmy!$P:$P,"&lt;="&amp;M7)</f>
        <v>1</v>
      </c>
      <c r="N9" s="30">
        <f>COUNTIFS(Farmy!$P:$P,"&gt;="&amp;N6,Farmy!$P:$P,"&lt;="&amp;N7)</f>
        <v>3</v>
      </c>
      <c r="O9" s="30">
        <f>COUNTIFS(Farmy!$P:$P,"&gt;="&amp;O6,Farmy!$P:$P,"&lt;="&amp;O7)</f>
        <v>1</v>
      </c>
      <c r="P9" s="30">
        <f>COUNTIFS(Farmy!$P:$P,"&gt;="&amp;P6,Farmy!$P:$P,"&lt;="&amp;P7)</f>
        <v>1</v>
      </c>
      <c r="Q9" s="30">
        <f>COUNTIFS(Farmy!$P:$P,"&gt;="&amp;Q6,Farmy!$P:$P,"&lt;="&amp;Q7)</f>
        <v>1</v>
      </c>
      <c r="R9" s="30">
        <f>COUNTIFS(Farmy!$P:$P,"&gt;="&amp;R6,Farmy!$P:$P,"&lt;="&amp;R7)</f>
        <v>2</v>
      </c>
      <c r="S9" s="75">
        <f>COUNT(Farmy!H:H)</f>
        <v>10</v>
      </c>
      <c r="T9" s="22"/>
      <c r="U9" s="22"/>
      <c r="V9" s="22"/>
      <c r="W9" s="23"/>
      <c r="X9" s="10"/>
    </row>
    <row r="10" spans="1:24" s="21" customFormat="1" ht="25.5" customHeight="1" thickBot="1" x14ac:dyDescent="0.3">
      <c r="A10" s="10"/>
      <c r="B10" s="24"/>
      <c r="C10" s="22"/>
      <c r="D10" s="22"/>
      <c r="E10" s="22"/>
      <c r="F10" s="148"/>
      <c r="G10" s="31" t="s">
        <v>37</v>
      </c>
      <c r="H10" s="32">
        <f>SUMIFS(Farmy!$H:$H,Farmy!$P:$P,"&gt;="&amp;H6,Farmy!$P:$P,"&lt;="&amp;H7)</f>
        <v>1.1990000000000001</v>
      </c>
      <c r="I10" s="32">
        <f>SUMIFS(Farmy!$H:$H,Farmy!$P:$P,"&gt;="&amp;I6,Farmy!$P:$P,"&lt;="&amp;I7)</f>
        <v>0</v>
      </c>
      <c r="J10" s="32">
        <f>SUMIFS(Farmy!$H:$H,Farmy!$P:$P,"&gt;="&amp;J6,Farmy!$P:$P,"&lt;="&amp;J7)</f>
        <v>0</v>
      </c>
      <c r="K10" s="32">
        <f>SUMIFS(Farmy!$H:$H,Farmy!$P:$P,"&gt;="&amp;K6,Farmy!$P:$P,"&lt;="&amp;K7)</f>
        <v>0</v>
      </c>
      <c r="L10" s="32">
        <f>SUMIFS(Farmy!$H:$H,Farmy!$P:$P,"&gt;="&amp;L6,Farmy!$P:$P,"&lt;="&amp;L7)</f>
        <v>0</v>
      </c>
      <c r="M10" s="32">
        <f>SUMIFS(Farmy!$H:$H,Farmy!$P:$P,"&gt;="&amp;M6,Farmy!$P:$P,"&lt;="&amp;M7)</f>
        <v>1.1739999999999999</v>
      </c>
      <c r="N10" s="32">
        <f>SUMIFS(Farmy!$H:$H,Farmy!$P:$P,"&gt;="&amp;N6,Farmy!$P:$P,"&lt;="&amp;N7)</f>
        <v>3.976</v>
      </c>
      <c r="O10" s="32">
        <f>SUMIFS(Farmy!$H:$H,Farmy!$P:$P,"&gt;="&amp;O6,Farmy!$P:$P,"&lt;="&amp;O7)</f>
        <v>0.91900000000000004</v>
      </c>
      <c r="P10" s="32">
        <f>SUMIFS(Farmy!$H:$H,Farmy!$P:$P,"&gt;="&amp;P6,Farmy!$P:$P,"&lt;="&amp;P7)</f>
        <v>1.109</v>
      </c>
      <c r="Q10" s="32">
        <f>SUMIFS(Farmy!$H:$H,Farmy!$P:$P,"&gt;="&amp;Q6,Farmy!$P:$P,"&lt;="&amp;Q7)</f>
        <v>1.7989999999999999</v>
      </c>
      <c r="R10" s="32">
        <f>SUMIFS(Farmy!$H:$H,Farmy!$P:$P,"&gt;="&amp;R6,Farmy!$P:$P,"&lt;="&amp;R7)</f>
        <v>3.9969999999999999</v>
      </c>
      <c r="S10" s="76">
        <f>SUM(Farmy!H:H)</f>
        <v>14.172999999999998</v>
      </c>
      <c r="T10" s="22"/>
      <c r="U10" s="22"/>
      <c r="V10" s="22"/>
      <c r="W10" s="23"/>
      <c r="X10" s="10"/>
    </row>
    <row r="11" spans="1:24" s="21" customFormat="1" ht="15" x14ac:dyDescent="0.25">
      <c r="A11" s="10"/>
      <c r="B11" s="24"/>
      <c r="C11" s="22"/>
      <c r="D11" s="22"/>
      <c r="E11" s="22"/>
      <c r="F11" s="22"/>
      <c r="G11" s="84" t="s">
        <v>104</v>
      </c>
      <c r="H11" s="35">
        <f>IFERROR(H10/H9,"-")</f>
        <v>1.1990000000000001</v>
      </c>
      <c r="I11" s="35" t="str">
        <f t="shared" ref="I11:R11" si="2">IFERROR(I10/I9,"-")</f>
        <v>-</v>
      </c>
      <c r="J11" s="35" t="str">
        <f t="shared" si="2"/>
        <v>-</v>
      </c>
      <c r="K11" s="35" t="str">
        <f t="shared" si="2"/>
        <v>-</v>
      </c>
      <c r="L11" s="35" t="str">
        <f t="shared" si="2"/>
        <v>-</v>
      </c>
      <c r="M11" s="35">
        <f t="shared" si="2"/>
        <v>1.1739999999999999</v>
      </c>
      <c r="N11" s="35">
        <f t="shared" si="2"/>
        <v>1.3253333333333333</v>
      </c>
      <c r="O11" s="35">
        <f t="shared" si="2"/>
        <v>0.91900000000000004</v>
      </c>
      <c r="P11" s="35">
        <f t="shared" si="2"/>
        <v>1.109</v>
      </c>
      <c r="Q11" s="35">
        <f t="shared" si="2"/>
        <v>1.7989999999999999</v>
      </c>
      <c r="R11" s="35">
        <f t="shared" si="2"/>
        <v>1.9984999999999999</v>
      </c>
      <c r="S11" s="35">
        <f t="shared" ref="S11" si="3">S10/S9</f>
        <v>1.4172999999999998</v>
      </c>
      <c r="T11" s="22"/>
      <c r="U11" s="22"/>
      <c r="V11" s="22"/>
      <c r="W11" s="23"/>
      <c r="X11" s="10"/>
    </row>
    <row r="12" spans="1:24" s="21" customFormat="1" ht="15" x14ac:dyDescent="0.25">
      <c r="A12" s="10"/>
      <c r="B12" s="24"/>
      <c r="C12" s="22"/>
      <c r="D12" s="22"/>
      <c r="E12" s="22"/>
      <c r="F12" s="22"/>
      <c r="G12" s="22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35"/>
      <c r="T12" s="22"/>
      <c r="U12" s="22"/>
      <c r="V12" s="22"/>
      <c r="W12" s="23"/>
      <c r="X12" s="10"/>
    </row>
    <row r="13" spans="1:24" s="21" customFormat="1" ht="19.5" thickBot="1" x14ac:dyDescent="0.3">
      <c r="A13" s="10"/>
      <c r="B13" s="24"/>
      <c r="C13" s="22"/>
      <c r="D13" s="22"/>
      <c r="E13" s="22"/>
      <c r="F13" s="22"/>
      <c r="G13" s="22"/>
      <c r="H13" s="26">
        <v>2014</v>
      </c>
      <c r="I13" s="26">
        <v>2015</v>
      </c>
      <c r="J13" s="26">
        <v>2016</v>
      </c>
      <c r="K13" s="26">
        <v>2017</v>
      </c>
      <c r="L13" s="26">
        <v>2018</v>
      </c>
      <c r="M13" s="26">
        <v>2019</v>
      </c>
      <c r="N13" s="26">
        <v>2020</v>
      </c>
      <c r="O13" s="26">
        <v>2021</v>
      </c>
      <c r="P13" s="26">
        <v>2022</v>
      </c>
      <c r="Q13" s="26">
        <v>2023</v>
      </c>
      <c r="R13" s="26">
        <v>2024</v>
      </c>
      <c r="S13" s="28" t="s">
        <v>45</v>
      </c>
      <c r="T13" s="22"/>
      <c r="U13" s="22"/>
      <c r="V13" s="22"/>
      <c r="W13" s="23"/>
      <c r="X13" s="10"/>
    </row>
    <row r="14" spans="1:24" s="21" customFormat="1" ht="28.5" customHeight="1" thickTop="1" x14ac:dyDescent="0.25">
      <c r="A14" s="10"/>
      <c r="B14" s="24"/>
      <c r="C14" s="22"/>
      <c r="D14" s="22"/>
      <c r="E14" s="22"/>
      <c r="F14" s="147" t="s">
        <v>103</v>
      </c>
      <c r="G14" s="29" t="s">
        <v>36</v>
      </c>
      <c r="H14" s="30">
        <f>COUNTIFS('Małe instalacje'!$P:$P,"&gt;="&amp;H6,'Małe instalacje'!$P:$P,"&lt;="&amp;H7)</f>
        <v>2</v>
      </c>
      <c r="I14" s="30">
        <f>COUNTIFS('Małe instalacje'!$P:$P,"&gt;="&amp;I6,'Małe instalacje'!$P:$P,"&lt;="&amp;I7)</f>
        <v>1</v>
      </c>
      <c r="J14" s="30">
        <f>COUNTIFS('Małe instalacje'!$P:$P,"&gt;="&amp;J6,'Małe instalacje'!$P:$P,"&lt;="&amp;J7)</f>
        <v>0</v>
      </c>
      <c r="K14" s="30">
        <f>COUNTIFS('Małe instalacje'!$P:$P,"&gt;="&amp;K6,'Małe instalacje'!$P:$P,"&lt;="&amp;K7)</f>
        <v>0</v>
      </c>
      <c r="L14" s="30">
        <f>COUNTIFS('Małe instalacje'!$P:$P,"&gt;="&amp;L6,'Małe instalacje'!$P:$P,"&lt;="&amp;L7)</f>
        <v>0</v>
      </c>
      <c r="M14" s="30">
        <f>COUNTIFS('Małe instalacje'!$P:$P,"&gt;="&amp;M6,'Małe instalacje'!$P:$P,"&lt;="&amp;M7)</f>
        <v>0</v>
      </c>
      <c r="N14" s="30">
        <f>COUNTIFS('Małe instalacje'!$P:$P,"&gt;="&amp;N6,'Małe instalacje'!$P:$P,"&lt;="&amp;N7)</f>
        <v>0</v>
      </c>
      <c r="O14" s="30">
        <f>COUNTIFS('Małe instalacje'!$P:$P,"&gt;="&amp;O6,'Małe instalacje'!$P:$P,"&lt;="&amp;O7)</f>
        <v>0</v>
      </c>
      <c r="P14" s="30">
        <f>COUNTIFS('Małe instalacje'!$P:$P,"&gt;="&amp;P6,'Małe instalacje'!$P:$P,"&lt;="&amp;P7)</f>
        <v>1</v>
      </c>
      <c r="Q14" s="30">
        <f>COUNTIFS('Małe instalacje'!$P:$P,"&gt;="&amp;Q6,'Małe instalacje'!$P:$P,"&lt;="&amp;Q7)</f>
        <v>3</v>
      </c>
      <c r="R14" s="30">
        <f>COUNTIFS('Małe instalacje'!$P:$P,"&gt;="&amp;R6,'Małe instalacje'!$P:$P,"&lt;="&amp;R7)</f>
        <v>1</v>
      </c>
      <c r="S14" s="75">
        <f>COUNT('Małe instalacje'!H:H)</f>
        <v>10</v>
      </c>
      <c r="T14" s="22"/>
      <c r="U14" s="22"/>
      <c r="V14" s="22"/>
      <c r="W14" s="23"/>
      <c r="X14" s="10"/>
    </row>
    <row r="15" spans="1:24" s="21" customFormat="1" ht="25.5" customHeight="1" thickBot="1" x14ac:dyDescent="0.3">
      <c r="A15" s="10"/>
      <c r="B15" s="24"/>
      <c r="C15" s="22"/>
      <c r="D15" s="22"/>
      <c r="E15" s="22"/>
      <c r="F15" s="148"/>
      <c r="G15" s="31" t="s">
        <v>37</v>
      </c>
      <c r="H15" s="32">
        <f>SUMIFS('Małe instalacje'!$H:$H,'Małe instalacje'!$P:$P,"&gt;="&amp;H6,'Małe instalacje'!$P:$P,"&lt;="&amp;H7)</f>
        <v>0.2</v>
      </c>
      <c r="I15" s="32">
        <f>SUMIFS('Małe instalacje'!$H:$H,'Małe instalacje'!$P:$P,"&gt;="&amp;I6,'Małe instalacje'!$P:$P,"&lt;="&amp;I7)</f>
        <v>0.1</v>
      </c>
      <c r="J15" s="32">
        <f>SUMIFS('Małe instalacje'!$H:$H,'Małe instalacje'!$P:$P,"&gt;="&amp;J6,'Małe instalacje'!$P:$P,"&lt;="&amp;J7)</f>
        <v>0</v>
      </c>
      <c r="K15" s="32">
        <f>SUMIFS('Małe instalacje'!$H:$H,'Małe instalacje'!$P:$P,"&gt;="&amp;K6,'Małe instalacje'!$P:$P,"&lt;="&amp;K7)</f>
        <v>0</v>
      </c>
      <c r="L15" s="32">
        <f>SUMIFS('Małe instalacje'!$H:$H,'Małe instalacje'!$P:$P,"&gt;="&amp;L6,'Małe instalacje'!$P:$P,"&lt;="&amp;L7)</f>
        <v>0</v>
      </c>
      <c r="M15" s="32">
        <f>SUMIFS('Małe instalacje'!$H:$H,'Małe instalacje'!$P:$P,"&gt;="&amp;M6,'Małe instalacje'!$P:$P,"&lt;="&amp;M7)</f>
        <v>0</v>
      </c>
      <c r="N15" s="32">
        <f>SUMIFS('Małe instalacje'!$H:$H,'Małe instalacje'!$P:$P,"&gt;="&amp;N6,'Małe instalacje'!$P:$P,"&lt;="&amp;N7)</f>
        <v>0</v>
      </c>
      <c r="O15" s="32">
        <f>SUMIFS('Małe instalacje'!$H:$H,'Małe instalacje'!$P:$P,"&gt;="&amp;O6,'Małe instalacje'!$P:$P,"&lt;="&amp;O7)</f>
        <v>0</v>
      </c>
      <c r="P15" s="32">
        <f>SUMIFS('Małe instalacje'!$H:$H,'Małe instalacje'!$P:$P,"&gt;="&amp;P6,'Małe instalacje'!$P:$P,"&lt;="&amp;P7)</f>
        <v>9.9000000000000005E-2</v>
      </c>
      <c r="Q15" s="32">
        <f>SUMIFS('Małe instalacje'!$H:$H,'Małe instalacje'!$P:$P,"&gt;="&amp;Q6,'Małe instalacje'!$P:$P,"&lt;="&amp;Q7)</f>
        <v>0.32500000000000001</v>
      </c>
      <c r="R15" s="32">
        <f>SUMIFS('Małe instalacje'!$H:$H,'Małe instalacje'!$P:$P,"&gt;="&amp;R6,'Małe instalacje'!$P:$P,"&lt;="&amp;R7)</f>
        <v>0.95199999999999996</v>
      </c>
      <c r="S15" s="76">
        <f>SUM('Małe instalacje'!H:H)</f>
        <v>2.6259999999999999</v>
      </c>
      <c r="T15" s="22"/>
      <c r="U15" s="22"/>
      <c r="V15" s="22"/>
      <c r="W15" s="23"/>
      <c r="X15" s="10"/>
    </row>
    <row r="16" spans="1:24" s="21" customFormat="1" ht="15" x14ac:dyDescent="0.25">
      <c r="A16" s="10"/>
      <c r="B16" s="24"/>
      <c r="C16" s="22"/>
      <c r="D16" s="22"/>
      <c r="E16" s="22"/>
      <c r="F16" s="22"/>
      <c r="G16" s="84" t="s">
        <v>104</v>
      </c>
      <c r="H16" s="83">
        <f>IFERROR(H15/H14,"-")</f>
        <v>0.1</v>
      </c>
      <c r="I16" s="83">
        <f t="shared" ref="I16:R16" si="4">IFERROR(I15/I14,"-")</f>
        <v>0.1</v>
      </c>
      <c r="J16" s="83" t="str">
        <f t="shared" si="4"/>
        <v>-</v>
      </c>
      <c r="K16" s="83" t="str">
        <f t="shared" si="4"/>
        <v>-</v>
      </c>
      <c r="L16" s="83" t="str">
        <f t="shared" si="4"/>
        <v>-</v>
      </c>
      <c r="M16" s="83" t="str">
        <f t="shared" si="4"/>
        <v>-</v>
      </c>
      <c r="N16" s="83" t="str">
        <f t="shared" si="4"/>
        <v>-</v>
      </c>
      <c r="O16" s="83" t="str">
        <f t="shared" si="4"/>
        <v>-</v>
      </c>
      <c r="P16" s="83">
        <f t="shared" si="4"/>
        <v>9.9000000000000005E-2</v>
      </c>
      <c r="Q16" s="83">
        <f t="shared" si="4"/>
        <v>0.10833333333333334</v>
      </c>
      <c r="R16" s="83">
        <f t="shared" si="4"/>
        <v>0.95199999999999996</v>
      </c>
      <c r="S16" s="35">
        <f t="shared" ref="S16" si="5">S15/S14</f>
        <v>0.2626</v>
      </c>
      <c r="T16" s="22"/>
      <c r="U16" s="22"/>
      <c r="V16" s="22"/>
      <c r="W16" s="23"/>
      <c r="X16" s="10"/>
    </row>
    <row r="17" spans="1:24" s="21" customFormat="1" ht="15" x14ac:dyDescent="0.25">
      <c r="A17" s="10"/>
      <c r="B17" s="24"/>
      <c r="C17" s="22"/>
      <c r="D17" s="22"/>
      <c r="E17" s="22"/>
      <c r="F17" s="22"/>
      <c r="G17" s="22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35"/>
      <c r="T17" s="25"/>
      <c r="U17" s="25"/>
      <c r="V17" s="25"/>
      <c r="W17" s="23"/>
      <c r="X17" s="10"/>
    </row>
    <row r="18" spans="1:24" s="21" customFormat="1" ht="19.5" thickBot="1" x14ac:dyDescent="0.3">
      <c r="A18" s="10"/>
      <c r="B18" s="24"/>
      <c r="C18" s="22"/>
      <c r="D18" s="22"/>
      <c r="E18" s="22"/>
      <c r="F18" s="22"/>
      <c r="G18" s="22"/>
      <c r="H18" s="26">
        <v>2014</v>
      </c>
      <c r="I18" s="26">
        <v>2015</v>
      </c>
      <c r="J18" s="26">
        <v>2016</v>
      </c>
      <c r="K18" s="26">
        <v>2017</v>
      </c>
      <c r="L18" s="26">
        <v>2018</v>
      </c>
      <c r="M18" s="26">
        <v>2019</v>
      </c>
      <c r="N18" s="26">
        <v>2020</v>
      </c>
      <c r="O18" s="26">
        <v>2021</v>
      </c>
      <c r="P18" s="26">
        <v>2022</v>
      </c>
      <c r="Q18" s="26">
        <v>2023</v>
      </c>
      <c r="R18" s="26">
        <v>2024</v>
      </c>
      <c r="S18" s="28" t="s">
        <v>45</v>
      </c>
      <c r="T18" s="35"/>
      <c r="U18" s="35"/>
      <c r="V18" s="35"/>
      <c r="W18" s="23"/>
      <c r="X18" s="10"/>
    </row>
    <row r="19" spans="1:24" s="21" customFormat="1" ht="30" customHeight="1" thickTop="1" x14ac:dyDescent="0.25">
      <c r="A19" s="10"/>
      <c r="B19" s="24"/>
      <c r="C19" s="22"/>
      <c r="D19" s="22"/>
      <c r="E19" s="22"/>
      <c r="F19" s="147" t="s">
        <v>105</v>
      </c>
      <c r="G19" s="29" t="s">
        <v>36</v>
      </c>
      <c r="H19" s="30">
        <f>H9+H14</f>
        <v>3</v>
      </c>
      <c r="I19" s="30">
        <f t="shared" ref="I19:R19" si="6">I9+I14</f>
        <v>1</v>
      </c>
      <c r="J19" s="30">
        <f t="shared" si="6"/>
        <v>0</v>
      </c>
      <c r="K19" s="30">
        <f t="shared" si="6"/>
        <v>0</v>
      </c>
      <c r="L19" s="30">
        <f t="shared" si="6"/>
        <v>0</v>
      </c>
      <c r="M19" s="30">
        <f t="shared" si="6"/>
        <v>1</v>
      </c>
      <c r="N19" s="30">
        <f t="shared" si="6"/>
        <v>3</v>
      </c>
      <c r="O19" s="30">
        <f t="shared" si="6"/>
        <v>1</v>
      </c>
      <c r="P19" s="30">
        <f t="shared" si="6"/>
        <v>2</v>
      </c>
      <c r="Q19" s="30">
        <f t="shared" si="6"/>
        <v>4</v>
      </c>
      <c r="R19" s="30">
        <f t="shared" si="6"/>
        <v>3</v>
      </c>
      <c r="S19" s="30">
        <f>S9+S14</f>
        <v>20</v>
      </c>
      <c r="T19" s="35"/>
      <c r="U19" s="35"/>
      <c r="V19" s="35"/>
      <c r="W19" s="23"/>
      <c r="X19" s="10"/>
    </row>
    <row r="20" spans="1:24" s="21" customFormat="1" ht="25.5" customHeight="1" thickBot="1" x14ac:dyDescent="0.3">
      <c r="A20" s="10"/>
      <c r="B20" s="24"/>
      <c r="C20" s="22"/>
      <c r="D20" s="22"/>
      <c r="E20" s="22"/>
      <c r="F20" s="148"/>
      <c r="G20" s="31" t="s">
        <v>37</v>
      </c>
      <c r="H20" s="32">
        <f>H10+H15</f>
        <v>1.399</v>
      </c>
      <c r="I20" s="32">
        <f t="shared" ref="I20:S20" si="7">I10+I15</f>
        <v>0.1</v>
      </c>
      <c r="J20" s="32">
        <f t="shared" si="7"/>
        <v>0</v>
      </c>
      <c r="K20" s="32">
        <f t="shared" si="7"/>
        <v>0</v>
      </c>
      <c r="L20" s="32">
        <f t="shared" si="7"/>
        <v>0</v>
      </c>
      <c r="M20" s="32">
        <f t="shared" si="7"/>
        <v>1.1739999999999999</v>
      </c>
      <c r="N20" s="32">
        <f t="shared" si="7"/>
        <v>3.976</v>
      </c>
      <c r="O20" s="32">
        <f t="shared" si="7"/>
        <v>0.91900000000000004</v>
      </c>
      <c r="P20" s="32">
        <f t="shared" si="7"/>
        <v>1.208</v>
      </c>
      <c r="Q20" s="32">
        <f t="shared" si="7"/>
        <v>2.1240000000000001</v>
      </c>
      <c r="R20" s="32">
        <f t="shared" si="7"/>
        <v>4.9489999999999998</v>
      </c>
      <c r="S20" s="32">
        <f t="shared" si="7"/>
        <v>16.798999999999999</v>
      </c>
      <c r="T20" s="35"/>
      <c r="U20" s="35"/>
      <c r="V20" s="35"/>
      <c r="W20" s="23"/>
      <c r="X20" s="10"/>
    </row>
    <row r="21" spans="1:24" s="21" customFormat="1" ht="15" x14ac:dyDescent="0.25">
      <c r="A21" s="10"/>
      <c r="B21" s="24"/>
      <c r="C21" s="22"/>
      <c r="D21" s="22"/>
      <c r="E21" s="22"/>
      <c r="F21" s="22"/>
      <c r="G21" s="84" t="s">
        <v>104</v>
      </c>
      <c r="H21" s="35">
        <f>IFERROR(H20/H19,"-")</f>
        <v>0.46633333333333332</v>
      </c>
      <c r="I21" s="35">
        <f t="shared" ref="I21:S21" si="8">IFERROR(I20/I19,"-")</f>
        <v>0.1</v>
      </c>
      <c r="J21" s="35" t="str">
        <f t="shared" si="8"/>
        <v>-</v>
      </c>
      <c r="K21" s="35" t="str">
        <f t="shared" si="8"/>
        <v>-</v>
      </c>
      <c r="L21" s="35" t="str">
        <f t="shared" si="8"/>
        <v>-</v>
      </c>
      <c r="M21" s="35">
        <f t="shared" si="8"/>
        <v>1.1739999999999999</v>
      </c>
      <c r="N21" s="35">
        <f t="shared" si="8"/>
        <v>1.3253333333333333</v>
      </c>
      <c r="O21" s="35">
        <f t="shared" si="8"/>
        <v>0.91900000000000004</v>
      </c>
      <c r="P21" s="35">
        <f t="shared" si="8"/>
        <v>0.60399999999999998</v>
      </c>
      <c r="Q21" s="35">
        <f t="shared" si="8"/>
        <v>0.53100000000000003</v>
      </c>
      <c r="R21" s="35">
        <f t="shared" si="8"/>
        <v>1.6496666666666666</v>
      </c>
      <c r="S21" s="35">
        <f t="shared" si="8"/>
        <v>0.83994999999999997</v>
      </c>
      <c r="T21" s="35"/>
      <c r="U21" s="35"/>
      <c r="V21" s="35"/>
      <c r="W21" s="23"/>
      <c r="X21" s="10"/>
    </row>
    <row r="22" spans="1:24" s="21" customFormat="1" ht="15" x14ac:dyDescent="0.25">
      <c r="A22" s="10"/>
      <c r="B22" s="24"/>
      <c r="C22" s="22"/>
      <c r="D22" s="22"/>
      <c r="E22" s="22"/>
      <c r="F22" s="22"/>
      <c r="G22" s="22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23"/>
      <c r="X22" s="10"/>
    </row>
    <row r="23" spans="1:24" s="21" customFormat="1" ht="15" x14ac:dyDescent="0.25">
      <c r="A23" s="10"/>
      <c r="B23" s="24"/>
      <c r="C23" s="22"/>
      <c r="D23" s="22"/>
      <c r="E23" s="22"/>
      <c r="F23" s="22"/>
      <c r="G23" s="22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23"/>
      <c r="X23" s="10"/>
    </row>
    <row r="24" spans="1:24" s="21" customFormat="1" ht="15" x14ac:dyDescent="0.25">
      <c r="A24" s="10"/>
      <c r="B24" s="24"/>
      <c r="C24" s="22"/>
      <c r="D24" s="22"/>
      <c r="E24" s="22"/>
      <c r="F24" s="22"/>
      <c r="G24" s="22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23"/>
      <c r="X24" s="10"/>
    </row>
    <row r="25" spans="1:24" s="21" customFormat="1" ht="15" x14ac:dyDescent="0.25">
      <c r="A25" s="10"/>
      <c r="B25" s="24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3"/>
      <c r="X25" s="10"/>
    </row>
    <row r="26" spans="1:24" s="21" customFormat="1" ht="15" x14ac:dyDescent="0.25">
      <c r="A26" s="10"/>
      <c r="B26" s="24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3"/>
      <c r="X26" s="10"/>
    </row>
    <row r="27" spans="1:24" s="21" customFormat="1" ht="15" x14ac:dyDescent="0.25">
      <c r="A27" s="10"/>
      <c r="B27" s="24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33"/>
      <c r="O27" s="22"/>
      <c r="P27" s="22"/>
      <c r="Q27" s="22"/>
      <c r="R27" s="22"/>
      <c r="S27" s="22"/>
      <c r="T27" s="22"/>
      <c r="U27" s="22"/>
      <c r="V27" s="22"/>
      <c r="W27" s="23"/>
      <c r="X27" s="10"/>
    </row>
    <row r="28" spans="1:24" s="21" customFormat="1" ht="15" x14ac:dyDescent="0.25">
      <c r="A28" s="10"/>
      <c r="B28" s="24"/>
      <c r="C28" s="22"/>
      <c r="D28" s="22"/>
      <c r="E28" s="22"/>
      <c r="F28" s="22"/>
      <c r="G28" s="22"/>
      <c r="H28" s="34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3"/>
      <c r="X28" s="10"/>
    </row>
    <row r="29" spans="1:24" s="21" customFormat="1" ht="15" x14ac:dyDescent="0.25">
      <c r="A29" s="10"/>
      <c r="B29" s="24"/>
      <c r="C29" s="34"/>
      <c r="D29" s="34"/>
      <c r="E29" s="34"/>
      <c r="F29" s="34"/>
      <c r="G29" s="34"/>
      <c r="H29" s="34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3"/>
      <c r="X29" s="10"/>
    </row>
    <row r="30" spans="1:24" s="21" customFormat="1" ht="15" x14ac:dyDescent="0.25">
      <c r="A30" s="10"/>
      <c r="B30" s="24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34"/>
      <c r="P30" s="22"/>
      <c r="Q30" s="22"/>
      <c r="R30" s="22"/>
      <c r="S30" s="22"/>
      <c r="T30" s="22"/>
      <c r="U30" s="22"/>
      <c r="V30" s="22"/>
      <c r="W30" s="23"/>
      <c r="X30" s="10"/>
    </row>
    <row r="31" spans="1:24" s="21" customFormat="1" ht="15" x14ac:dyDescent="0.25">
      <c r="A31" s="10"/>
      <c r="B31" s="24"/>
      <c r="C31" s="22"/>
      <c r="D31" s="22"/>
      <c r="E31" s="22"/>
      <c r="F31" s="22"/>
      <c r="G31" s="22"/>
      <c r="H31" s="35"/>
      <c r="I31" s="22"/>
      <c r="J31" s="34"/>
      <c r="K31" s="34"/>
      <c r="L31" s="34"/>
      <c r="M31" s="34"/>
      <c r="N31" s="34"/>
      <c r="O31" s="34"/>
      <c r="P31" s="22"/>
      <c r="Q31" s="22"/>
      <c r="R31" s="22"/>
      <c r="S31" s="22"/>
      <c r="T31" s="22"/>
      <c r="U31" s="22"/>
      <c r="V31" s="22"/>
      <c r="W31" s="23"/>
      <c r="X31" s="10"/>
    </row>
    <row r="32" spans="1:24" s="21" customFormat="1" ht="15" x14ac:dyDescent="0.25">
      <c r="A32" s="10"/>
      <c r="B32" s="24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3"/>
      <c r="X32" s="10"/>
    </row>
    <row r="33" spans="1:25" s="21" customFormat="1" ht="15" x14ac:dyDescent="0.25">
      <c r="A33" s="10"/>
      <c r="B33" s="24"/>
      <c r="C33" s="22"/>
      <c r="D33" s="22"/>
      <c r="E33" s="22"/>
      <c r="F33" s="22"/>
      <c r="G33" s="22"/>
      <c r="H33" s="22"/>
      <c r="I33" s="22"/>
      <c r="J33" s="36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3"/>
      <c r="X33" s="10"/>
    </row>
    <row r="34" spans="1:25" s="21" customFormat="1" ht="15" x14ac:dyDescent="0.25">
      <c r="A34" s="10"/>
      <c r="B34" s="24"/>
      <c r="C34" s="22"/>
      <c r="D34" s="22"/>
      <c r="E34" s="22"/>
      <c r="F34" s="22"/>
      <c r="G34" s="36"/>
      <c r="H34" s="37"/>
      <c r="I34" s="22"/>
      <c r="J34" s="36"/>
      <c r="K34" s="22"/>
      <c r="L34" s="22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23"/>
      <c r="X34" s="10"/>
    </row>
    <row r="35" spans="1:25" s="21" customFormat="1" ht="41.25" customHeight="1" x14ac:dyDescent="0.25">
      <c r="A35" s="10"/>
      <c r="B35" s="24"/>
      <c r="C35" s="22"/>
      <c r="D35" s="22"/>
      <c r="E35" s="22"/>
      <c r="F35" s="22"/>
      <c r="G35" s="36"/>
      <c r="H35" s="37"/>
      <c r="I35" s="22"/>
      <c r="J35" s="36"/>
      <c r="K35" s="22"/>
      <c r="L35" s="22"/>
      <c r="M35" s="38"/>
      <c r="N35" s="38"/>
      <c r="O35" s="39"/>
      <c r="P35" s="39"/>
      <c r="Q35" s="39"/>
      <c r="R35" s="39"/>
      <c r="S35" s="39"/>
      <c r="T35" s="39"/>
      <c r="U35" s="39"/>
      <c r="V35" s="39"/>
      <c r="W35" s="23"/>
      <c r="X35" s="10"/>
    </row>
    <row r="36" spans="1:25" s="21" customFormat="1" ht="15" x14ac:dyDescent="0.25">
      <c r="A36" s="10"/>
      <c r="B36" s="24"/>
      <c r="C36" s="22"/>
      <c r="D36" s="22"/>
      <c r="E36" s="22"/>
      <c r="F36" s="22"/>
      <c r="G36" s="36"/>
      <c r="H36" s="37"/>
      <c r="I36" s="22"/>
      <c r="J36" s="36"/>
      <c r="K36" s="22"/>
      <c r="L36" s="22"/>
      <c r="M36" s="38"/>
      <c r="N36" s="38"/>
      <c r="O36" s="40"/>
      <c r="P36" s="41"/>
      <c r="Q36" s="41"/>
      <c r="R36" s="41"/>
      <c r="S36" s="41"/>
      <c r="T36" s="41"/>
      <c r="U36" s="41"/>
      <c r="V36" s="41"/>
      <c r="W36" s="23"/>
      <c r="X36" s="10"/>
    </row>
    <row r="37" spans="1:25" s="21" customFormat="1" ht="15" x14ac:dyDescent="0.25">
      <c r="A37" s="10"/>
      <c r="B37" s="24"/>
      <c r="C37" s="22"/>
      <c r="D37" s="22"/>
      <c r="E37" s="22"/>
      <c r="F37" s="22"/>
      <c r="G37" s="36"/>
      <c r="H37" s="22"/>
      <c r="I37" s="22"/>
      <c r="J37" s="36"/>
      <c r="K37" s="22"/>
      <c r="L37" s="22"/>
      <c r="M37" s="38"/>
      <c r="N37" s="38"/>
      <c r="O37" s="40"/>
      <c r="P37" s="41"/>
      <c r="Q37" s="41"/>
      <c r="R37" s="41"/>
      <c r="S37" s="41"/>
      <c r="T37" s="41"/>
      <c r="U37" s="41"/>
      <c r="V37" s="41"/>
      <c r="W37" s="23"/>
      <c r="X37" s="10"/>
    </row>
    <row r="38" spans="1:25" s="21" customFormat="1" ht="28.5" customHeight="1" x14ac:dyDescent="0.25">
      <c r="A38" s="10"/>
      <c r="B38" s="24"/>
      <c r="C38" s="22"/>
      <c r="D38" s="22"/>
      <c r="E38" s="22"/>
      <c r="F38" s="22"/>
      <c r="G38" s="22"/>
      <c r="H38" s="22"/>
      <c r="I38" s="22"/>
      <c r="J38" s="36"/>
      <c r="K38" s="22"/>
      <c r="L38" s="22"/>
      <c r="M38" s="38"/>
      <c r="N38" s="38"/>
      <c r="O38" s="40"/>
      <c r="P38" s="41"/>
      <c r="Q38" s="41"/>
      <c r="R38" s="41"/>
      <c r="S38" s="41"/>
      <c r="T38" s="41"/>
      <c r="U38" s="41"/>
      <c r="V38" s="41"/>
      <c r="W38" s="23"/>
      <c r="X38" s="10"/>
    </row>
    <row r="39" spans="1:25" s="21" customFormat="1" ht="28.5" customHeight="1" x14ac:dyDescent="0.25">
      <c r="A39" s="10"/>
      <c r="B39" s="24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41"/>
      <c r="R39" s="41"/>
      <c r="S39" s="41"/>
      <c r="T39" s="41"/>
      <c r="U39" s="41"/>
      <c r="V39" s="41"/>
      <c r="W39" s="23"/>
      <c r="X39" s="10"/>
    </row>
    <row r="40" spans="1:25" s="21" customFormat="1" ht="14.25" customHeight="1" x14ac:dyDescent="0.25">
      <c r="A40" s="10"/>
      <c r="B40" s="24"/>
      <c r="C40" s="22"/>
      <c r="D40" s="22"/>
      <c r="E40" s="137" t="s">
        <v>106</v>
      </c>
      <c r="F40" s="137"/>
      <c r="G40" s="137"/>
      <c r="H40" s="137"/>
      <c r="I40" s="22"/>
      <c r="J40" s="22"/>
      <c r="K40" s="137" t="s">
        <v>107</v>
      </c>
      <c r="L40" s="137"/>
      <c r="M40" s="137"/>
      <c r="N40" s="137"/>
      <c r="O40" s="22"/>
      <c r="P40" s="22"/>
      <c r="Q40" s="137" t="s">
        <v>108</v>
      </c>
      <c r="R40" s="137"/>
      <c r="S40" s="137"/>
      <c r="T40" s="137"/>
      <c r="U40" s="22"/>
      <c r="V40" s="22"/>
      <c r="W40" s="23"/>
      <c r="X40" s="10"/>
    </row>
    <row r="41" spans="1:25" s="21" customFormat="1" ht="15" customHeight="1" x14ac:dyDescent="0.25">
      <c r="A41" s="10"/>
      <c r="B41" s="24"/>
      <c r="C41" s="22"/>
      <c r="D41" s="22"/>
      <c r="E41" s="137"/>
      <c r="F41" s="137"/>
      <c r="G41" s="137"/>
      <c r="H41" s="137"/>
      <c r="I41" s="22"/>
      <c r="J41" s="22"/>
      <c r="K41" s="137"/>
      <c r="L41" s="137"/>
      <c r="M41" s="137"/>
      <c r="N41" s="137"/>
      <c r="O41" s="22"/>
      <c r="P41" s="22"/>
      <c r="Q41" s="137"/>
      <c r="R41" s="137"/>
      <c r="S41" s="137"/>
      <c r="T41" s="137"/>
      <c r="U41" s="22"/>
      <c r="V41" s="22"/>
      <c r="W41" s="23"/>
      <c r="X41" s="10"/>
      <c r="Y41" s="10"/>
    </row>
    <row r="42" spans="1:25" s="21" customFormat="1" ht="21.75" customHeight="1" x14ac:dyDescent="0.25">
      <c r="A42" s="10"/>
      <c r="B42" s="24"/>
      <c r="C42" s="22"/>
      <c r="D42" s="22"/>
      <c r="E42" s="22"/>
      <c r="F42" s="142" t="s">
        <v>36</v>
      </c>
      <c r="G42" s="142" t="s">
        <v>37</v>
      </c>
      <c r="H42" s="140" t="s">
        <v>73</v>
      </c>
      <c r="I42" s="22"/>
      <c r="J42" s="22"/>
      <c r="K42" s="22"/>
      <c r="L42" s="142" t="s">
        <v>36</v>
      </c>
      <c r="M42" s="142" t="s">
        <v>37</v>
      </c>
      <c r="N42" s="140" t="s">
        <v>73</v>
      </c>
      <c r="O42" s="22"/>
      <c r="P42" s="22"/>
      <c r="Q42" s="22"/>
      <c r="R42" s="142" t="s">
        <v>36</v>
      </c>
      <c r="S42" s="142" t="s">
        <v>37</v>
      </c>
      <c r="T42" s="140" t="s">
        <v>73</v>
      </c>
      <c r="U42" s="22"/>
      <c r="V42" s="22"/>
      <c r="W42" s="23"/>
      <c r="X42" s="10"/>
      <c r="Y42" s="10"/>
    </row>
    <row r="43" spans="1:25" s="21" customFormat="1" ht="15.75" thickBot="1" x14ac:dyDescent="0.3">
      <c r="A43" s="10"/>
      <c r="B43" s="24"/>
      <c r="C43" s="22"/>
      <c r="D43" s="22"/>
      <c r="E43" s="22"/>
      <c r="F43" s="143"/>
      <c r="G43" s="143"/>
      <c r="H43" s="141"/>
      <c r="I43" s="22"/>
      <c r="J43" s="22"/>
      <c r="K43" s="22"/>
      <c r="L43" s="143"/>
      <c r="M43" s="143"/>
      <c r="N43" s="141"/>
      <c r="O43" s="22"/>
      <c r="P43" s="22"/>
      <c r="Q43" s="22"/>
      <c r="R43" s="143"/>
      <c r="S43" s="143"/>
      <c r="T43" s="141"/>
      <c r="U43" s="22"/>
      <c r="V43" s="22"/>
      <c r="W43" s="23"/>
      <c r="X43" s="10"/>
      <c r="Y43" s="10"/>
    </row>
    <row r="44" spans="1:25" s="21" customFormat="1" ht="15" x14ac:dyDescent="0.25">
      <c r="A44" s="10"/>
      <c r="B44" s="24"/>
      <c r="C44" s="22"/>
      <c r="D44" s="22"/>
      <c r="E44" s="45" t="s">
        <v>24</v>
      </c>
      <c r="F44" s="22">
        <f>IFERROR(COUNTIFS(Farmy!$G:$G,"="&amp;E44),"-")</f>
        <v>0</v>
      </c>
      <c r="G44" s="46">
        <f>IFERROR(SUMIFS(Farmy!$H:$H,Farmy!$G:$G,"="&amp;E44),"-")</f>
        <v>0</v>
      </c>
      <c r="H44" s="46" t="str">
        <f>IFERROR(G44/F44,"-")</f>
        <v>-</v>
      </c>
      <c r="I44" s="22"/>
      <c r="J44" s="22"/>
      <c r="K44" s="45" t="s">
        <v>24</v>
      </c>
      <c r="L44" s="22">
        <f>IFERROR(COUNTIFS('Małe instalacje'!$G:$G,"="&amp;E44),"-")</f>
        <v>0</v>
      </c>
      <c r="M44" s="46">
        <f>IFERROR(SUMIFS('Małe instalacje'!$H:$H,'Małe instalacje'!$G:$G,"="&amp;E44),"-")</f>
        <v>0</v>
      </c>
      <c r="N44" s="46" t="str">
        <f>IFERROR(M44/L44,"-")</f>
        <v>-</v>
      </c>
      <c r="O44" s="22"/>
      <c r="P44" s="22"/>
      <c r="Q44" s="45" t="s">
        <v>24</v>
      </c>
      <c r="R44" s="22">
        <f>IFERROR(F44+L44,"-")</f>
        <v>0</v>
      </c>
      <c r="S44" s="46">
        <f>IFERROR(G44+M44,"-")</f>
        <v>0</v>
      </c>
      <c r="T44" s="46" t="str">
        <f>IFERROR(S44/R44,"-")</f>
        <v>-</v>
      </c>
      <c r="U44" s="22"/>
      <c r="V44" s="22"/>
      <c r="W44" s="23"/>
      <c r="X44" s="10"/>
      <c r="Y44" s="10"/>
    </row>
    <row r="45" spans="1:25" s="21" customFormat="1" ht="15" x14ac:dyDescent="0.25">
      <c r="A45" s="10"/>
      <c r="B45" s="24"/>
      <c r="C45" s="22"/>
      <c r="D45" s="22"/>
      <c r="E45" s="45" t="s">
        <v>26</v>
      </c>
      <c r="F45" s="22">
        <f>IFERROR(COUNTIFS(Farmy!$G:$G,"="&amp;E45),"-")</f>
        <v>0</v>
      </c>
      <c r="G45" s="46">
        <f>IFERROR(SUMIFS(Farmy!$H:$H,Farmy!$G:$G,"="&amp;E45),"-")</f>
        <v>0</v>
      </c>
      <c r="H45" s="46" t="str">
        <f t="shared" ref="H45:H59" si="9">IFERROR(G45/F45,"-")</f>
        <v>-</v>
      </c>
      <c r="I45" s="22"/>
      <c r="J45" s="22"/>
      <c r="K45" s="45" t="s">
        <v>26</v>
      </c>
      <c r="L45" s="22">
        <f>IFERROR(COUNTIFS('Małe instalacje'!$G:$G,"="&amp;E45),"-")</f>
        <v>0</v>
      </c>
      <c r="M45" s="46">
        <f>IFERROR(SUMIFS('Małe instalacje'!$H:$H,'Małe instalacje'!$G:$G,"="&amp;E45),"-")</f>
        <v>0</v>
      </c>
      <c r="N45" s="46" t="str">
        <f t="shared" ref="N45:N59" si="10">IFERROR(M45/L45,"-")</f>
        <v>-</v>
      </c>
      <c r="O45" s="22"/>
      <c r="P45" s="22"/>
      <c r="Q45" s="45" t="s">
        <v>26</v>
      </c>
      <c r="R45" s="22">
        <f t="shared" ref="R45:R59" si="11">IFERROR(F45+L45,"-")</f>
        <v>0</v>
      </c>
      <c r="S45" s="46">
        <f t="shared" ref="S45:S59" si="12">IFERROR(G45+M45,"-")</f>
        <v>0</v>
      </c>
      <c r="T45" s="46" t="str">
        <f t="shared" ref="T45:T59" si="13">IFERROR(S45/R45,"-")</f>
        <v>-</v>
      </c>
      <c r="U45" s="22"/>
      <c r="V45" s="22"/>
      <c r="W45" s="23"/>
      <c r="X45" s="10"/>
      <c r="Y45" s="10"/>
    </row>
    <row r="46" spans="1:25" s="21" customFormat="1" ht="15" x14ac:dyDescent="0.25">
      <c r="A46" s="10"/>
      <c r="B46" s="24"/>
      <c r="C46" s="22"/>
      <c r="D46" s="22"/>
      <c r="E46" s="45" t="s">
        <v>14</v>
      </c>
      <c r="F46" s="22">
        <f>IFERROR(COUNTIFS(Farmy!$G:$G,"="&amp;E46),"-")</f>
        <v>0</v>
      </c>
      <c r="G46" s="46">
        <f>IFERROR(SUMIFS(Farmy!$H:$H,Farmy!$G:$G,"="&amp;E46),"-")</f>
        <v>0</v>
      </c>
      <c r="H46" s="46" t="str">
        <f t="shared" si="9"/>
        <v>-</v>
      </c>
      <c r="I46" s="22"/>
      <c r="J46" s="22"/>
      <c r="K46" s="45" t="s">
        <v>14</v>
      </c>
      <c r="L46" s="22">
        <f>IFERROR(COUNTIFS('Małe instalacje'!$G:$G,"="&amp;E46),"-")</f>
        <v>0</v>
      </c>
      <c r="M46" s="46">
        <f>IFERROR(SUMIFS('Małe instalacje'!$H:$H,'Małe instalacje'!$G:$G,"="&amp;E46),"-")</f>
        <v>0</v>
      </c>
      <c r="N46" s="46" t="str">
        <f t="shared" si="10"/>
        <v>-</v>
      </c>
      <c r="O46" s="22"/>
      <c r="P46" s="22"/>
      <c r="Q46" s="45" t="s">
        <v>14</v>
      </c>
      <c r="R46" s="22">
        <f t="shared" si="11"/>
        <v>0</v>
      </c>
      <c r="S46" s="46">
        <f t="shared" si="12"/>
        <v>0</v>
      </c>
      <c r="T46" s="46" t="str">
        <f t="shared" si="13"/>
        <v>-</v>
      </c>
      <c r="U46" s="22"/>
      <c r="V46" s="22"/>
      <c r="W46" s="23"/>
      <c r="X46" s="10"/>
      <c r="Y46" s="10"/>
    </row>
    <row r="47" spans="1:25" s="21" customFormat="1" ht="15" x14ac:dyDescent="0.25">
      <c r="A47" s="10"/>
      <c r="B47" s="24"/>
      <c r="C47" s="22"/>
      <c r="D47" s="22"/>
      <c r="E47" s="45" t="s">
        <v>23</v>
      </c>
      <c r="F47" s="22">
        <f>IFERROR(COUNTIFS(Farmy!$G:$G,"="&amp;E47),"-")</f>
        <v>1</v>
      </c>
      <c r="G47" s="46">
        <f>IFERROR(SUMIFS(Farmy!$H:$H,Farmy!$G:$G,"="&amp;E47),"-")</f>
        <v>1.1990000000000001</v>
      </c>
      <c r="H47" s="46">
        <f t="shared" si="9"/>
        <v>1.1990000000000001</v>
      </c>
      <c r="I47" s="22"/>
      <c r="J47" s="22"/>
      <c r="K47" s="45" t="s">
        <v>23</v>
      </c>
      <c r="L47" s="22">
        <f>IFERROR(COUNTIFS('Małe instalacje'!$G:$G,"="&amp;E47),"-")</f>
        <v>0</v>
      </c>
      <c r="M47" s="46">
        <f>IFERROR(SUMIFS('Małe instalacje'!$H:$H,'Małe instalacje'!$G:$G,"="&amp;E47),"-")</f>
        <v>0</v>
      </c>
      <c r="N47" s="46" t="str">
        <f t="shared" si="10"/>
        <v>-</v>
      </c>
      <c r="O47" s="22"/>
      <c r="P47" s="22"/>
      <c r="Q47" s="45" t="s">
        <v>23</v>
      </c>
      <c r="R47" s="22">
        <f t="shared" si="11"/>
        <v>1</v>
      </c>
      <c r="S47" s="46">
        <f t="shared" si="12"/>
        <v>1.1990000000000001</v>
      </c>
      <c r="T47" s="46">
        <f t="shared" si="13"/>
        <v>1.1990000000000001</v>
      </c>
      <c r="U47" s="22"/>
      <c r="V47" s="22"/>
      <c r="W47" s="23"/>
      <c r="X47" s="10"/>
      <c r="Y47" s="10"/>
    </row>
    <row r="48" spans="1:25" s="21" customFormat="1" ht="15" x14ac:dyDescent="0.25">
      <c r="A48" s="10"/>
      <c r="B48" s="24"/>
      <c r="C48" s="22"/>
      <c r="D48" s="22"/>
      <c r="E48" s="45" t="s">
        <v>11</v>
      </c>
      <c r="F48" s="22">
        <f>IFERROR(COUNTIFS(Farmy!$G:$G,"="&amp;E48),"-")</f>
        <v>0</v>
      </c>
      <c r="G48" s="46">
        <f>IFERROR(SUMIFS(Farmy!$H:$H,Farmy!$G:$G,"="&amp;E48),"-")</f>
        <v>0</v>
      </c>
      <c r="H48" s="46" t="str">
        <f t="shared" si="9"/>
        <v>-</v>
      </c>
      <c r="I48" s="22"/>
      <c r="J48" s="22"/>
      <c r="K48" s="45" t="s">
        <v>11</v>
      </c>
      <c r="L48" s="22">
        <f>IFERROR(COUNTIFS('Małe instalacje'!$G:$G,"="&amp;E48),"-")</f>
        <v>0</v>
      </c>
      <c r="M48" s="46">
        <f>IFERROR(SUMIFS('Małe instalacje'!$H:$H,'Małe instalacje'!$G:$G,"="&amp;E48),"-")</f>
        <v>0</v>
      </c>
      <c r="N48" s="46" t="str">
        <f t="shared" si="10"/>
        <v>-</v>
      </c>
      <c r="O48" s="22"/>
      <c r="P48" s="22"/>
      <c r="Q48" s="45" t="s">
        <v>11</v>
      </c>
      <c r="R48" s="22">
        <f t="shared" si="11"/>
        <v>0</v>
      </c>
      <c r="S48" s="46">
        <f t="shared" si="12"/>
        <v>0</v>
      </c>
      <c r="T48" s="46" t="str">
        <f t="shared" si="13"/>
        <v>-</v>
      </c>
      <c r="U48" s="22"/>
      <c r="V48" s="22"/>
      <c r="W48" s="23"/>
      <c r="X48" s="10"/>
      <c r="Y48" s="10"/>
    </row>
    <row r="49" spans="1:25" s="21" customFormat="1" ht="15" x14ac:dyDescent="0.25">
      <c r="A49" s="10"/>
      <c r="B49" s="24"/>
      <c r="C49" s="22"/>
      <c r="D49" s="22"/>
      <c r="E49" s="45" t="s">
        <v>13</v>
      </c>
      <c r="F49" s="22">
        <f>IFERROR(COUNTIFS(Farmy!$G:$G,"="&amp;E49),"-")</f>
        <v>1</v>
      </c>
      <c r="G49" s="46">
        <f>IFERROR(SUMIFS(Farmy!$H:$H,Farmy!$G:$G,"="&amp;E49),"-")</f>
        <v>1.109</v>
      </c>
      <c r="H49" s="46">
        <f t="shared" si="9"/>
        <v>1.109</v>
      </c>
      <c r="I49" s="22"/>
      <c r="J49" s="22"/>
      <c r="K49" s="45" t="s">
        <v>13</v>
      </c>
      <c r="L49" s="22">
        <f>IFERROR(COUNTIFS('Małe instalacje'!$G:$G,"="&amp;E49),"-")</f>
        <v>0</v>
      </c>
      <c r="M49" s="46">
        <f>IFERROR(SUMIFS('Małe instalacje'!$H:$H,'Małe instalacje'!$G:$G,"="&amp;E49),"-")</f>
        <v>0</v>
      </c>
      <c r="N49" s="46" t="str">
        <f t="shared" si="10"/>
        <v>-</v>
      </c>
      <c r="O49" s="22"/>
      <c r="P49" s="22"/>
      <c r="Q49" s="45" t="s">
        <v>13</v>
      </c>
      <c r="R49" s="22">
        <f t="shared" si="11"/>
        <v>1</v>
      </c>
      <c r="S49" s="46">
        <f t="shared" si="12"/>
        <v>1.109</v>
      </c>
      <c r="T49" s="46">
        <f t="shared" si="13"/>
        <v>1.109</v>
      </c>
      <c r="U49" s="22"/>
      <c r="V49" s="22"/>
      <c r="W49" s="23"/>
      <c r="X49" s="10"/>
      <c r="Y49" s="10"/>
    </row>
    <row r="50" spans="1:25" s="21" customFormat="1" ht="15" x14ac:dyDescent="0.25">
      <c r="A50" s="10"/>
      <c r="B50" s="24"/>
      <c r="C50" s="22"/>
      <c r="D50" s="22"/>
      <c r="E50" s="45" t="s">
        <v>25</v>
      </c>
      <c r="F50" s="22">
        <f>IFERROR(COUNTIFS(Farmy!$G:$G,"="&amp;E50),"-")</f>
        <v>5</v>
      </c>
      <c r="G50" s="46">
        <f>IFERROR(SUMIFS(Farmy!$H:$H,Farmy!$G:$G,"="&amp;E50),"-")</f>
        <v>6.8930000000000007</v>
      </c>
      <c r="H50" s="46">
        <f t="shared" si="9"/>
        <v>1.3786</v>
      </c>
      <c r="I50" s="22"/>
      <c r="J50" s="22"/>
      <c r="K50" s="45" t="s">
        <v>25</v>
      </c>
      <c r="L50" s="22">
        <f>IFERROR(COUNTIFS('Małe instalacje'!$G:$G,"="&amp;E50),"-")</f>
        <v>0</v>
      </c>
      <c r="M50" s="46">
        <f>IFERROR(SUMIFS('Małe instalacje'!$H:$H,'Małe instalacje'!$G:$G,"="&amp;E50),"-")</f>
        <v>0</v>
      </c>
      <c r="N50" s="46" t="str">
        <f t="shared" si="10"/>
        <v>-</v>
      </c>
      <c r="O50" s="22"/>
      <c r="P50" s="22"/>
      <c r="Q50" s="45" t="s">
        <v>25</v>
      </c>
      <c r="R50" s="22">
        <f t="shared" si="11"/>
        <v>5</v>
      </c>
      <c r="S50" s="46">
        <f t="shared" si="12"/>
        <v>6.8930000000000007</v>
      </c>
      <c r="T50" s="46">
        <f t="shared" si="13"/>
        <v>1.3786</v>
      </c>
      <c r="U50" s="22"/>
      <c r="V50" s="22"/>
      <c r="W50" s="23"/>
      <c r="X50" s="10"/>
      <c r="Y50" s="10"/>
    </row>
    <row r="51" spans="1:25" s="21" customFormat="1" ht="15" x14ac:dyDescent="0.25">
      <c r="A51" s="10"/>
      <c r="B51" s="24"/>
      <c r="C51" s="22"/>
      <c r="D51" s="22"/>
      <c r="E51" s="45" t="s">
        <v>16</v>
      </c>
      <c r="F51" s="22">
        <f>IFERROR(COUNTIFS(Farmy!$G:$G,"="&amp;E51),"-")</f>
        <v>0</v>
      </c>
      <c r="G51" s="46">
        <f>IFERROR(SUMIFS(Farmy!$H:$H,Farmy!$G:$G,"="&amp;E51),"-")</f>
        <v>0</v>
      </c>
      <c r="H51" s="46" t="str">
        <f t="shared" si="9"/>
        <v>-</v>
      </c>
      <c r="I51" s="22"/>
      <c r="J51" s="22"/>
      <c r="K51" s="45" t="s">
        <v>16</v>
      </c>
      <c r="L51" s="22">
        <f>IFERROR(COUNTIFS('Małe instalacje'!$G:$G,"="&amp;E51),"-")</f>
        <v>5</v>
      </c>
      <c r="M51" s="46">
        <f>IFERROR(SUMIFS('Małe instalacje'!$H:$H,'Małe instalacje'!$G:$G,"="&amp;E51),"-")</f>
        <v>1.2749999999999999</v>
      </c>
      <c r="N51" s="46">
        <f t="shared" si="10"/>
        <v>0.255</v>
      </c>
      <c r="O51" s="22"/>
      <c r="P51" s="22"/>
      <c r="Q51" s="45" t="s">
        <v>16</v>
      </c>
      <c r="R51" s="22">
        <f t="shared" si="11"/>
        <v>5</v>
      </c>
      <c r="S51" s="46">
        <f t="shared" si="12"/>
        <v>1.2749999999999999</v>
      </c>
      <c r="T51" s="46">
        <f t="shared" si="13"/>
        <v>0.255</v>
      </c>
      <c r="U51" s="22"/>
      <c r="V51" s="22"/>
      <c r="W51" s="23"/>
      <c r="X51" s="10"/>
      <c r="Y51" s="10"/>
    </row>
    <row r="52" spans="1:25" s="21" customFormat="1" ht="15" x14ac:dyDescent="0.25">
      <c r="A52" s="10"/>
      <c r="B52" s="24"/>
      <c r="C52" s="22"/>
      <c r="D52" s="22"/>
      <c r="E52" s="45" t="s">
        <v>21</v>
      </c>
      <c r="F52" s="22">
        <f>IFERROR(COUNTIFS(Farmy!$G:$G,"="&amp;E52),"-")</f>
        <v>0</v>
      </c>
      <c r="G52" s="46">
        <f>IFERROR(SUMIFS(Farmy!$H:$H,Farmy!$G:$G,"="&amp;E52),"-")</f>
        <v>0</v>
      </c>
      <c r="H52" s="46" t="str">
        <f t="shared" si="9"/>
        <v>-</v>
      </c>
      <c r="I52" s="22"/>
      <c r="J52" s="22"/>
      <c r="K52" s="45" t="s">
        <v>21</v>
      </c>
      <c r="L52" s="22">
        <f>IFERROR(COUNTIFS('Małe instalacje'!$G:$G,"="&amp;E52),"-")</f>
        <v>0</v>
      </c>
      <c r="M52" s="46">
        <f>IFERROR(SUMIFS('Małe instalacje'!$H:$H,'Małe instalacje'!$G:$G,"="&amp;E52),"-")</f>
        <v>0</v>
      </c>
      <c r="N52" s="46" t="str">
        <f t="shared" si="10"/>
        <v>-</v>
      </c>
      <c r="O52" s="22"/>
      <c r="P52" s="22"/>
      <c r="Q52" s="45" t="s">
        <v>21</v>
      </c>
      <c r="R52" s="22">
        <f t="shared" si="11"/>
        <v>0</v>
      </c>
      <c r="S52" s="46">
        <f t="shared" si="12"/>
        <v>0</v>
      </c>
      <c r="T52" s="46" t="str">
        <f t="shared" si="13"/>
        <v>-</v>
      </c>
      <c r="U52" s="22"/>
      <c r="V52" s="22"/>
      <c r="W52" s="23"/>
      <c r="X52" s="10"/>
      <c r="Y52" s="10"/>
    </row>
    <row r="53" spans="1:25" s="21" customFormat="1" ht="15" x14ac:dyDescent="0.25">
      <c r="A53" s="10"/>
      <c r="B53" s="24"/>
      <c r="C53" s="22"/>
      <c r="D53" s="22"/>
      <c r="E53" s="45" t="s">
        <v>10</v>
      </c>
      <c r="F53" s="22">
        <f>IFERROR(COUNTIFS(Farmy!$G:$G,"="&amp;E53),"-")</f>
        <v>0</v>
      </c>
      <c r="G53" s="46">
        <f>IFERROR(SUMIFS(Farmy!$H:$H,Farmy!$G:$G,"="&amp;E53),"-")</f>
        <v>0</v>
      </c>
      <c r="H53" s="46" t="str">
        <f t="shared" si="9"/>
        <v>-</v>
      </c>
      <c r="I53" s="22"/>
      <c r="J53" s="22"/>
      <c r="K53" s="45" t="s">
        <v>10</v>
      </c>
      <c r="L53" s="22">
        <f>IFERROR(COUNTIFS('Małe instalacje'!$G:$G,"="&amp;E53),"-")</f>
        <v>3</v>
      </c>
      <c r="M53" s="46">
        <f>IFERROR(SUMIFS('Małe instalacje'!$H:$H,'Małe instalacje'!$G:$G,"="&amp;E53),"-")</f>
        <v>0.30000000000000004</v>
      </c>
      <c r="N53" s="46">
        <f t="shared" si="10"/>
        <v>0.10000000000000002</v>
      </c>
      <c r="O53" s="22"/>
      <c r="P53" s="22"/>
      <c r="Q53" s="45" t="s">
        <v>10</v>
      </c>
      <c r="R53" s="22">
        <f t="shared" si="11"/>
        <v>3</v>
      </c>
      <c r="S53" s="46">
        <f t="shared" si="12"/>
        <v>0.30000000000000004</v>
      </c>
      <c r="T53" s="46">
        <f t="shared" si="13"/>
        <v>0.10000000000000002</v>
      </c>
      <c r="U53" s="22"/>
      <c r="V53" s="22"/>
      <c r="W53" s="23"/>
      <c r="X53" s="10"/>
      <c r="Y53" s="10"/>
    </row>
    <row r="54" spans="1:25" s="21" customFormat="1" ht="15" x14ac:dyDescent="0.25">
      <c r="A54" s="10"/>
      <c r="B54" s="24"/>
      <c r="C54" s="22"/>
      <c r="D54" s="22"/>
      <c r="E54" s="45" t="s">
        <v>22</v>
      </c>
      <c r="F54" s="22">
        <f>IFERROR(COUNTIFS(Farmy!$G:$G,"="&amp;E54),"-")</f>
        <v>0</v>
      </c>
      <c r="G54" s="46">
        <f>IFERROR(SUMIFS(Farmy!$H:$H,Farmy!$G:$G,"="&amp;E54),"-")</f>
        <v>0</v>
      </c>
      <c r="H54" s="46" t="str">
        <f t="shared" si="9"/>
        <v>-</v>
      </c>
      <c r="I54" s="22"/>
      <c r="J54" s="22"/>
      <c r="K54" s="45" t="s">
        <v>22</v>
      </c>
      <c r="L54" s="22">
        <f>IFERROR(COUNTIFS('Małe instalacje'!$G:$G,"="&amp;E54),"-")</f>
        <v>0</v>
      </c>
      <c r="M54" s="46">
        <f>IFERROR(SUMIFS('Małe instalacje'!$H:$H,'Małe instalacje'!$G:$G,"="&amp;E54),"-")</f>
        <v>0</v>
      </c>
      <c r="N54" s="46" t="str">
        <f t="shared" si="10"/>
        <v>-</v>
      </c>
      <c r="O54" s="22"/>
      <c r="P54" s="22"/>
      <c r="Q54" s="45" t="s">
        <v>22</v>
      </c>
      <c r="R54" s="22">
        <f t="shared" si="11"/>
        <v>0</v>
      </c>
      <c r="S54" s="46">
        <f t="shared" si="12"/>
        <v>0</v>
      </c>
      <c r="T54" s="46" t="str">
        <f t="shared" si="13"/>
        <v>-</v>
      </c>
      <c r="U54" s="22"/>
      <c r="V54" s="22"/>
      <c r="W54" s="23"/>
      <c r="X54" s="10"/>
      <c r="Y54" s="10"/>
    </row>
    <row r="55" spans="1:25" s="21" customFormat="1" ht="15" x14ac:dyDescent="0.25">
      <c r="A55" s="10"/>
      <c r="B55" s="24"/>
      <c r="C55" s="22"/>
      <c r="D55" s="22"/>
      <c r="E55" s="45" t="s">
        <v>12</v>
      </c>
      <c r="F55" s="22">
        <f>IFERROR(COUNTIFS(Farmy!$G:$G,"="&amp;E55),"-")</f>
        <v>0</v>
      </c>
      <c r="G55" s="46">
        <f>IFERROR(SUMIFS(Farmy!$H:$H,Farmy!$G:$G,"="&amp;E55),"-")</f>
        <v>0</v>
      </c>
      <c r="H55" s="46" t="str">
        <f t="shared" si="9"/>
        <v>-</v>
      </c>
      <c r="I55" s="22"/>
      <c r="J55" s="22"/>
      <c r="K55" s="45" t="s">
        <v>12</v>
      </c>
      <c r="L55" s="22">
        <f>IFERROR(COUNTIFS('Małe instalacje'!$G:$G,"="&amp;E55),"-")</f>
        <v>2</v>
      </c>
      <c r="M55" s="46">
        <f>IFERROR(SUMIFS('Małe instalacje'!$H:$H,'Małe instalacje'!$G:$G,"="&amp;E55),"-")</f>
        <v>1.0509999999999999</v>
      </c>
      <c r="N55" s="46">
        <f t="shared" si="10"/>
        <v>0.52549999999999997</v>
      </c>
      <c r="O55" s="22"/>
      <c r="P55" s="22"/>
      <c r="Q55" s="45" t="s">
        <v>12</v>
      </c>
      <c r="R55" s="22">
        <f t="shared" si="11"/>
        <v>2</v>
      </c>
      <c r="S55" s="46">
        <f t="shared" si="12"/>
        <v>1.0509999999999999</v>
      </c>
      <c r="T55" s="46">
        <f t="shared" si="13"/>
        <v>0.52549999999999997</v>
      </c>
      <c r="U55" s="22"/>
      <c r="V55" s="22"/>
      <c r="W55" s="23"/>
      <c r="X55" s="10"/>
      <c r="Y55" s="10"/>
    </row>
    <row r="56" spans="1:25" s="21" customFormat="1" ht="15" x14ac:dyDescent="0.25">
      <c r="A56" s="10"/>
      <c r="B56" s="24"/>
      <c r="C56" s="22"/>
      <c r="D56" s="22"/>
      <c r="E56" s="45" t="s">
        <v>18</v>
      </c>
      <c r="F56" s="22">
        <f>IFERROR(COUNTIFS(Farmy!$G:$G,"="&amp;E56),"-")</f>
        <v>3</v>
      </c>
      <c r="G56" s="46">
        <f>IFERROR(SUMIFS(Farmy!$H:$H,Farmy!$G:$G,"="&amp;E56),"-")</f>
        <v>4.9719999999999995</v>
      </c>
      <c r="H56" s="46">
        <f t="shared" si="9"/>
        <v>1.6573333333333331</v>
      </c>
      <c r="I56" s="22"/>
      <c r="J56" s="22"/>
      <c r="K56" s="45" t="s">
        <v>18</v>
      </c>
      <c r="L56" s="22">
        <f>IFERROR(COUNTIFS('Małe instalacje'!$G:$G,"="&amp;E56),"-")</f>
        <v>0</v>
      </c>
      <c r="M56" s="46">
        <f>IFERROR(SUMIFS('Małe instalacje'!$H:$H,'Małe instalacje'!$G:$G,"="&amp;E56),"-")</f>
        <v>0</v>
      </c>
      <c r="N56" s="46" t="str">
        <f t="shared" si="10"/>
        <v>-</v>
      </c>
      <c r="O56" s="22"/>
      <c r="P56" s="22"/>
      <c r="Q56" s="45" t="s">
        <v>18</v>
      </c>
      <c r="R56" s="22">
        <f t="shared" si="11"/>
        <v>3</v>
      </c>
      <c r="S56" s="46">
        <f t="shared" si="12"/>
        <v>4.9719999999999995</v>
      </c>
      <c r="T56" s="46">
        <f t="shared" si="13"/>
        <v>1.6573333333333331</v>
      </c>
      <c r="U56" s="22"/>
      <c r="V56" s="22"/>
      <c r="W56" s="23"/>
      <c r="X56" s="10"/>
      <c r="Y56" s="10"/>
    </row>
    <row r="57" spans="1:25" s="21" customFormat="1" ht="15" x14ac:dyDescent="0.25">
      <c r="A57" s="10"/>
      <c r="B57" s="24"/>
      <c r="C57" s="22"/>
      <c r="D57" s="22"/>
      <c r="E57" s="45" t="s">
        <v>15</v>
      </c>
      <c r="F57" s="22">
        <f>IFERROR(COUNTIFS(Farmy!$G:$G,"="&amp;E57),"-")</f>
        <v>0</v>
      </c>
      <c r="G57" s="46">
        <f>IFERROR(SUMIFS(Farmy!$H:$H,Farmy!$G:$G,"="&amp;E57),"-")</f>
        <v>0</v>
      </c>
      <c r="H57" s="46" t="str">
        <f t="shared" si="9"/>
        <v>-</v>
      </c>
      <c r="I57" s="22"/>
      <c r="J57" s="22"/>
      <c r="K57" s="45" t="s">
        <v>15</v>
      </c>
      <c r="L57" s="22">
        <f>IFERROR(COUNTIFS('Małe instalacje'!$G:$G,"="&amp;E57),"-")</f>
        <v>0</v>
      </c>
      <c r="M57" s="46">
        <f>IFERROR(SUMIFS('Małe instalacje'!$H:$H,'Małe instalacje'!$G:$G,"="&amp;E57),"-")</f>
        <v>0</v>
      </c>
      <c r="N57" s="46" t="str">
        <f t="shared" si="10"/>
        <v>-</v>
      </c>
      <c r="O57" s="22"/>
      <c r="P57" s="22"/>
      <c r="Q57" s="45" t="s">
        <v>15</v>
      </c>
      <c r="R57" s="22">
        <f t="shared" si="11"/>
        <v>0</v>
      </c>
      <c r="S57" s="46">
        <f t="shared" si="12"/>
        <v>0</v>
      </c>
      <c r="T57" s="46" t="str">
        <f t="shared" si="13"/>
        <v>-</v>
      </c>
      <c r="U57" s="22"/>
      <c r="V57" s="22"/>
      <c r="W57" s="23"/>
      <c r="X57" s="10"/>
      <c r="Y57" s="10"/>
    </row>
    <row r="58" spans="1:25" s="21" customFormat="1" ht="15" x14ac:dyDescent="0.25">
      <c r="A58" s="10"/>
      <c r="B58" s="24"/>
      <c r="C58" s="22"/>
      <c r="D58" s="22"/>
      <c r="E58" s="45" t="s">
        <v>27</v>
      </c>
      <c r="F58" s="22">
        <f>IFERROR(COUNTIFS(Farmy!$G:$G,"="&amp;E58),"-")</f>
        <v>0</v>
      </c>
      <c r="G58" s="46">
        <f>IFERROR(SUMIFS(Farmy!$H:$H,Farmy!$G:$G,"="&amp;E58),"-")</f>
        <v>0</v>
      </c>
      <c r="H58" s="46" t="str">
        <f t="shared" si="9"/>
        <v>-</v>
      </c>
      <c r="I58" s="22"/>
      <c r="J58" s="22"/>
      <c r="K58" s="45" t="s">
        <v>27</v>
      </c>
      <c r="L58" s="22">
        <f>IFERROR(COUNTIFS('Małe instalacje'!$G:$G,"="&amp;E58),"-")</f>
        <v>0</v>
      </c>
      <c r="M58" s="46">
        <f>IFERROR(SUMIFS('Małe instalacje'!$H:$H,'Małe instalacje'!$G:$G,"="&amp;E58),"-")</f>
        <v>0</v>
      </c>
      <c r="N58" s="46" t="str">
        <f t="shared" si="10"/>
        <v>-</v>
      </c>
      <c r="O58" s="22"/>
      <c r="P58" s="22"/>
      <c r="Q58" s="45" t="s">
        <v>27</v>
      </c>
      <c r="R58" s="22">
        <f t="shared" si="11"/>
        <v>0</v>
      </c>
      <c r="S58" s="46">
        <f t="shared" si="12"/>
        <v>0</v>
      </c>
      <c r="T58" s="46" t="str">
        <f t="shared" si="13"/>
        <v>-</v>
      </c>
      <c r="U58" s="22"/>
      <c r="V58" s="22"/>
      <c r="W58" s="23"/>
      <c r="X58" s="10"/>
      <c r="Y58" s="10"/>
    </row>
    <row r="59" spans="1:25" s="21" customFormat="1" ht="15" x14ac:dyDescent="0.25">
      <c r="A59" s="10"/>
      <c r="B59" s="24"/>
      <c r="C59" s="22"/>
      <c r="D59" s="22"/>
      <c r="E59" s="45" t="s">
        <v>19</v>
      </c>
      <c r="F59" s="22">
        <f>IFERROR(COUNTIFS(Farmy!$G:$G,"="&amp;E59),"-")</f>
        <v>0</v>
      </c>
      <c r="G59" s="46">
        <f>IFERROR(SUMIFS(Farmy!$H:$H,Farmy!$G:$G,"="&amp;E59),"-")</f>
        <v>0</v>
      </c>
      <c r="H59" s="46" t="str">
        <f t="shared" si="9"/>
        <v>-</v>
      </c>
      <c r="I59" s="22"/>
      <c r="J59" s="22"/>
      <c r="K59" s="45" t="s">
        <v>19</v>
      </c>
      <c r="L59" s="22">
        <f>IFERROR(COUNTIFS('Małe instalacje'!$G:$G,"="&amp;E59),"-")</f>
        <v>0</v>
      </c>
      <c r="M59" s="46">
        <f>IFERROR(SUMIFS('Małe instalacje'!$H:$H,'Małe instalacje'!$G:$G,"="&amp;E59),"-")</f>
        <v>0</v>
      </c>
      <c r="N59" s="46" t="str">
        <f t="shared" si="10"/>
        <v>-</v>
      </c>
      <c r="O59" s="22"/>
      <c r="P59" s="22"/>
      <c r="Q59" s="45" t="s">
        <v>19</v>
      </c>
      <c r="R59" s="22">
        <f t="shared" si="11"/>
        <v>0</v>
      </c>
      <c r="S59" s="46">
        <f t="shared" si="12"/>
        <v>0</v>
      </c>
      <c r="T59" s="46" t="str">
        <f t="shared" si="13"/>
        <v>-</v>
      </c>
      <c r="U59" s="22"/>
      <c r="V59" s="22"/>
      <c r="W59" s="23"/>
      <c r="X59" s="10"/>
      <c r="Y59" s="10"/>
    </row>
    <row r="60" spans="1:25" s="21" customFormat="1" ht="15" x14ac:dyDescent="0.25">
      <c r="A60" s="10"/>
      <c r="B60" s="24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3"/>
      <c r="X60" s="10"/>
      <c r="Y60" s="10"/>
    </row>
    <row r="61" spans="1:25" s="21" customFormat="1" ht="15" x14ac:dyDescent="0.25">
      <c r="A61" s="10"/>
      <c r="B61" s="24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3"/>
      <c r="X61" s="10"/>
    </row>
    <row r="62" spans="1:25" s="21" customFormat="1" ht="15" x14ac:dyDescent="0.25">
      <c r="A62" s="10"/>
      <c r="B62" s="24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3"/>
      <c r="X62" s="10"/>
    </row>
    <row r="63" spans="1:25" s="21" customFormat="1" ht="15" x14ac:dyDescent="0.25">
      <c r="A63" s="10"/>
      <c r="B63" s="24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3"/>
      <c r="X63" s="10"/>
    </row>
    <row r="64" spans="1:25" s="21" customFormat="1" ht="15" x14ac:dyDescent="0.25">
      <c r="A64" s="10"/>
      <c r="B64" s="24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3"/>
      <c r="X64" s="10"/>
    </row>
    <row r="65" spans="1:24" s="21" customFormat="1" ht="15" x14ac:dyDescent="0.25">
      <c r="A65" s="10"/>
      <c r="B65" s="24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3"/>
      <c r="X65" s="10"/>
    </row>
    <row r="66" spans="1:24" s="21" customFormat="1" ht="15" x14ac:dyDescent="0.25">
      <c r="A66" s="10"/>
      <c r="B66" s="24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3"/>
      <c r="X66" s="10"/>
    </row>
    <row r="67" spans="1:24" s="21" customFormat="1" ht="15" x14ac:dyDescent="0.25">
      <c r="A67" s="10"/>
      <c r="B67" s="24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3"/>
      <c r="X67" s="10"/>
    </row>
    <row r="68" spans="1:24" s="21" customFormat="1" ht="15" x14ac:dyDescent="0.25">
      <c r="A68" s="10"/>
      <c r="B68" s="24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3"/>
      <c r="X68" s="10"/>
    </row>
    <row r="69" spans="1:24" s="21" customFormat="1" ht="15" x14ac:dyDescent="0.25">
      <c r="A69" s="10"/>
      <c r="B69" s="24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3"/>
      <c r="X69" s="10"/>
    </row>
    <row r="70" spans="1:24" s="21" customFormat="1" ht="15" x14ac:dyDescent="0.25">
      <c r="A70" s="10"/>
      <c r="B70" s="24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3"/>
      <c r="X70" s="10"/>
    </row>
    <row r="71" spans="1:24" s="21" customFormat="1" ht="15" x14ac:dyDescent="0.25">
      <c r="A71" s="10"/>
      <c r="B71" s="24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3"/>
      <c r="X71" s="10"/>
    </row>
    <row r="72" spans="1:24" s="21" customFormat="1" ht="15" x14ac:dyDescent="0.25">
      <c r="A72" s="10"/>
      <c r="B72" s="24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3"/>
      <c r="X72" s="10"/>
    </row>
    <row r="73" spans="1:24" s="21" customFormat="1" ht="15" x14ac:dyDescent="0.25">
      <c r="A73" s="10"/>
      <c r="B73" s="24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3"/>
      <c r="X73" s="10"/>
    </row>
    <row r="74" spans="1:24" s="21" customFormat="1" ht="15" x14ac:dyDescent="0.25">
      <c r="A74" s="10"/>
      <c r="B74" s="24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3"/>
      <c r="X74" s="10"/>
    </row>
    <row r="75" spans="1:24" s="21" customFormat="1" ht="15" x14ac:dyDescent="0.25">
      <c r="A75" s="10"/>
      <c r="B75" s="24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3"/>
      <c r="X75" s="10"/>
    </row>
    <row r="76" spans="1:24" s="21" customFormat="1" ht="15" x14ac:dyDescent="0.25">
      <c r="A76" s="10"/>
      <c r="B76" s="24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3"/>
      <c r="X76" s="10"/>
    </row>
    <row r="77" spans="1:24" s="21" customFormat="1" ht="15" x14ac:dyDescent="0.25">
      <c r="A77" s="10"/>
      <c r="B77" s="24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3"/>
      <c r="X77" s="10"/>
    </row>
    <row r="78" spans="1:24" s="21" customFormat="1" ht="18.75" x14ac:dyDescent="0.25">
      <c r="A78" s="10"/>
      <c r="B78" s="24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42"/>
      <c r="O78" s="22"/>
      <c r="P78" s="22"/>
      <c r="Q78" s="22"/>
      <c r="R78" s="22"/>
      <c r="S78" s="22"/>
      <c r="T78" s="22"/>
      <c r="U78" s="22"/>
      <c r="V78" s="22"/>
      <c r="W78" s="23"/>
      <c r="X78" s="10"/>
    </row>
    <row r="79" spans="1:24" s="21" customFormat="1" ht="15" x14ac:dyDescent="0.25">
      <c r="A79" s="10"/>
      <c r="B79" s="24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3"/>
      <c r="X79" s="10"/>
    </row>
    <row r="80" spans="1:24" s="21" customFormat="1" ht="15" x14ac:dyDescent="0.25">
      <c r="A80" s="10"/>
      <c r="B80" s="24"/>
      <c r="C80" s="22"/>
      <c r="D80" s="22"/>
      <c r="E80" s="22"/>
      <c r="F80" s="22"/>
      <c r="G80" s="22"/>
      <c r="H80" s="22"/>
      <c r="I80" s="47"/>
      <c r="J80" s="43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3"/>
      <c r="X80" s="10"/>
    </row>
    <row r="81" spans="1:26" s="21" customFormat="1" ht="15" x14ac:dyDescent="0.25">
      <c r="A81" s="10"/>
      <c r="B81" s="24"/>
      <c r="C81" s="22"/>
      <c r="D81" s="22"/>
      <c r="E81" s="22"/>
      <c r="F81" s="22"/>
      <c r="G81" s="22"/>
      <c r="H81" s="22"/>
      <c r="I81" s="38"/>
      <c r="J81" s="44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3"/>
      <c r="X81" s="48"/>
      <c r="Y81" s="49"/>
    </row>
    <row r="82" spans="1:26" s="21" customFormat="1" ht="15" x14ac:dyDescent="0.25">
      <c r="A82" s="10"/>
      <c r="B82" s="24"/>
      <c r="C82" s="22"/>
      <c r="D82" s="22"/>
      <c r="E82" s="22"/>
      <c r="F82" s="22"/>
      <c r="G82" s="22"/>
      <c r="H82" s="22"/>
      <c r="I82" s="38"/>
      <c r="J82" s="40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3"/>
      <c r="X82" s="48"/>
      <c r="Y82" s="49"/>
    </row>
    <row r="83" spans="1:26" s="21" customFormat="1" ht="21" customHeight="1" x14ac:dyDescent="0.25">
      <c r="A83" s="10"/>
      <c r="B83" s="24"/>
      <c r="C83" s="22"/>
      <c r="D83" s="22"/>
      <c r="E83" s="22"/>
      <c r="F83" s="22"/>
      <c r="G83" s="22"/>
      <c r="H83" s="22"/>
      <c r="I83" s="38"/>
      <c r="J83" s="44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3"/>
      <c r="X83" s="48"/>
      <c r="Y83" s="49"/>
    </row>
    <row r="84" spans="1:26" s="21" customFormat="1" ht="21" customHeight="1" x14ac:dyDescent="0.25">
      <c r="A84" s="10"/>
      <c r="B84" s="24"/>
      <c r="C84" s="22"/>
      <c r="D84" s="22"/>
      <c r="E84" s="22"/>
      <c r="F84" s="22"/>
      <c r="G84" s="22"/>
      <c r="H84" s="22"/>
      <c r="I84" s="38"/>
      <c r="J84" s="40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3"/>
      <c r="X84" s="48"/>
      <c r="Y84" s="49"/>
    </row>
    <row r="85" spans="1:26" s="21" customFormat="1" ht="21" customHeight="1" x14ac:dyDescent="0.25">
      <c r="A85" s="10"/>
      <c r="B85" s="24"/>
      <c r="C85" s="22"/>
      <c r="D85" s="22"/>
      <c r="E85" s="22"/>
      <c r="F85" s="22"/>
      <c r="G85" s="22"/>
      <c r="H85" s="22"/>
      <c r="I85" s="38"/>
      <c r="J85" s="44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3"/>
      <c r="X85" s="48"/>
      <c r="Y85" s="49"/>
    </row>
    <row r="86" spans="1:26" s="21" customFormat="1" ht="21" customHeight="1" x14ac:dyDescent="0.25">
      <c r="A86" s="10"/>
      <c r="B86" s="24"/>
      <c r="C86" s="22"/>
      <c r="D86" s="22"/>
      <c r="E86" s="22"/>
      <c r="F86" s="22"/>
      <c r="G86" s="22"/>
      <c r="H86" s="22"/>
      <c r="I86" s="38"/>
      <c r="J86" s="40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3"/>
      <c r="X86" s="48"/>
      <c r="Y86" s="49"/>
    </row>
    <row r="87" spans="1:26" s="21" customFormat="1" ht="19.5" customHeight="1" x14ac:dyDescent="0.25">
      <c r="A87" s="10"/>
      <c r="B87" s="24"/>
      <c r="C87" s="22"/>
      <c r="D87" s="22"/>
      <c r="E87" s="22"/>
      <c r="F87" s="22"/>
      <c r="G87" s="22"/>
      <c r="H87" s="22"/>
      <c r="I87" s="38"/>
      <c r="J87" s="44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3"/>
      <c r="X87" s="48"/>
      <c r="Y87" s="49"/>
    </row>
    <row r="88" spans="1:26" s="21" customFormat="1" ht="19.5" customHeight="1" x14ac:dyDescent="0.25">
      <c r="A88" s="10"/>
      <c r="B88" s="24"/>
      <c r="C88" s="22"/>
      <c r="D88" s="22"/>
      <c r="E88" s="22"/>
      <c r="F88" s="22"/>
      <c r="G88" s="22"/>
      <c r="H88" s="22"/>
      <c r="I88" s="38"/>
      <c r="J88" s="40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3"/>
      <c r="X88" s="48"/>
      <c r="Y88" s="49"/>
    </row>
    <row r="89" spans="1:26" s="21" customFormat="1" ht="19.5" customHeight="1" x14ac:dyDescent="0.25">
      <c r="A89" s="10"/>
      <c r="B89" s="24"/>
      <c r="C89" s="22"/>
      <c r="D89" s="22"/>
      <c r="E89" s="22"/>
      <c r="F89" s="22"/>
      <c r="G89" s="22"/>
      <c r="H89" s="22"/>
      <c r="I89" s="38"/>
      <c r="J89" s="44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3"/>
      <c r="X89" s="48"/>
      <c r="Y89" s="49"/>
    </row>
    <row r="90" spans="1:26" s="21" customFormat="1" ht="19.5" customHeight="1" x14ac:dyDescent="0.25">
      <c r="A90" s="10"/>
      <c r="B90" s="24"/>
      <c r="C90" s="22"/>
      <c r="D90" s="22"/>
      <c r="E90" s="22"/>
      <c r="F90" s="22"/>
      <c r="G90" s="22"/>
      <c r="H90" s="22"/>
      <c r="I90" s="38"/>
      <c r="J90" s="40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3"/>
      <c r="X90" s="48"/>
      <c r="Y90" s="49"/>
    </row>
    <row r="91" spans="1:26" s="21" customFormat="1" ht="15" x14ac:dyDescent="0.25">
      <c r="A91" s="10"/>
      <c r="B91" s="24"/>
      <c r="C91" s="22"/>
      <c r="D91" s="22"/>
      <c r="E91" s="22"/>
      <c r="F91" s="22"/>
      <c r="G91" s="22"/>
      <c r="H91" s="22"/>
      <c r="I91" s="38"/>
      <c r="J91" s="44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3"/>
      <c r="X91" s="48"/>
      <c r="Y91" s="49"/>
    </row>
    <row r="92" spans="1:26" s="21" customFormat="1" ht="15" x14ac:dyDescent="0.25">
      <c r="A92" s="10"/>
      <c r="B92" s="24"/>
      <c r="C92" s="22"/>
      <c r="D92" s="22"/>
      <c r="E92" s="22"/>
      <c r="F92" s="22"/>
      <c r="G92" s="22"/>
      <c r="H92" s="22"/>
      <c r="I92" s="38"/>
      <c r="J92" s="40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3"/>
      <c r="X92" s="48"/>
      <c r="Y92" s="49"/>
    </row>
    <row r="93" spans="1:26" s="21" customFormat="1" ht="15" x14ac:dyDescent="0.25">
      <c r="A93" s="10"/>
      <c r="B93" s="24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3"/>
      <c r="X93" s="48"/>
      <c r="Y93" s="49"/>
    </row>
    <row r="94" spans="1:26" s="21" customFormat="1" ht="15" x14ac:dyDescent="0.25">
      <c r="A94" s="10"/>
      <c r="B94" s="24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3"/>
      <c r="X94" s="48"/>
      <c r="Y94" s="49"/>
    </row>
    <row r="95" spans="1:26" s="21" customFormat="1" ht="15" x14ac:dyDescent="0.25">
      <c r="A95" s="10"/>
      <c r="B95" s="24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3"/>
      <c r="X95" s="48"/>
      <c r="Y95" s="49"/>
    </row>
    <row r="96" spans="1:26" s="21" customFormat="1" ht="15" x14ac:dyDescent="0.25">
      <c r="A96" s="10"/>
      <c r="B96" s="24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3"/>
      <c r="X96" s="48"/>
      <c r="Y96" s="49"/>
      <c r="Z96" s="49"/>
    </row>
    <row r="97" spans="1:26" s="21" customFormat="1" ht="15" x14ac:dyDescent="0.25">
      <c r="A97" s="10"/>
      <c r="B97" s="24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3"/>
      <c r="X97" s="48"/>
      <c r="Y97" s="49"/>
    </row>
    <row r="98" spans="1:26" s="21" customFormat="1" ht="15" x14ac:dyDescent="0.25">
      <c r="A98" s="10"/>
      <c r="B98" s="24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3"/>
      <c r="X98" s="48"/>
      <c r="Y98" s="49"/>
    </row>
    <row r="99" spans="1:26" s="21" customFormat="1" ht="15" x14ac:dyDescent="0.25">
      <c r="A99" s="10"/>
      <c r="B99" s="24"/>
      <c r="C99" s="22"/>
      <c r="D99" s="22"/>
      <c r="E99" s="22"/>
      <c r="F99" s="22"/>
      <c r="G99" s="22"/>
      <c r="H99" s="22"/>
      <c r="I99" s="17">
        <v>0</v>
      </c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3"/>
      <c r="X99" s="48"/>
      <c r="Y99" s="49"/>
    </row>
    <row r="100" spans="1:26" s="21" customFormat="1" ht="15" x14ac:dyDescent="0.25">
      <c r="A100" s="10"/>
      <c r="B100" s="24"/>
      <c r="C100" s="22"/>
      <c r="D100" s="22"/>
      <c r="E100" s="22"/>
      <c r="F100" s="22"/>
      <c r="G100" s="22"/>
      <c r="H100" s="22"/>
      <c r="I100" s="17">
        <v>0</v>
      </c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3"/>
      <c r="X100" s="48"/>
      <c r="Y100" s="49"/>
    </row>
    <row r="101" spans="1:26" s="21" customFormat="1" ht="15" x14ac:dyDescent="0.25">
      <c r="A101" s="10"/>
      <c r="B101" s="24"/>
      <c r="C101" s="22"/>
      <c r="D101" s="22"/>
      <c r="E101" s="22"/>
      <c r="F101" s="22"/>
      <c r="G101" s="22"/>
      <c r="H101" s="22"/>
      <c r="I101" s="17">
        <v>0</v>
      </c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3"/>
      <c r="X101" s="48"/>
      <c r="Y101" s="49"/>
    </row>
    <row r="102" spans="1:26" s="21" customFormat="1" ht="15" customHeight="1" x14ac:dyDescent="0.25">
      <c r="A102" s="10"/>
      <c r="B102" s="24"/>
      <c r="C102" s="22"/>
      <c r="D102" s="22"/>
      <c r="E102" s="17">
        <v>0</v>
      </c>
      <c r="F102" s="17">
        <v>0.5</v>
      </c>
      <c r="G102" s="22"/>
      <c r="H102" s="22"/>
      <c r="I102" s="17"/>
      <c r="J102" s="17">
        <v>0.5</v>
      </c>
      <c r="K102" s="17">
        <v>1</v>
      </c>
      <c r="L102" s="17">
        <v>5</v>
      </c>
      <c r="M102" s="17">
        <v>10</v>
      </c>
      <c r="N102" s="17">
        <v>30</v>
      </c>
      <c r="O102" s="17">
        <v>5</v>
      </c>
      <c r="P102" s="17">
        <v>10</v>
      </c>
      <c r="Q102" s="17">
        <v>0</v>
      </c>
      <c r="R102" s="17">
        <v>0.5</v>
      </c>
      <c r="S102" s="17">
        <v>1</v>
      </c>
      <c r="T102" s="17">
        <v>5</v>
      </c>
      <c r="U102" s="17">
        <v>10</v>
      </c>
      <c r="V102" s="17">
        <v>30</v>
      </c>
      <c r="W102" s="23"/>
      <c r="X102" s="48"/>
      <c r="Y102" s="49"/>
    </row>
    <row r="103" spans="1:26" s="21" customFormat="1" ht="15" x14ac:dyDescent="0.25">
      <c r="A103" s="10"/>
      <c r="B103" s="24"/>
      <c r="C103" s="22"/>
      <c r="D103" s="22"/>
      <c r="E103" s="17">
        <v>0.5</v>
      </c>
      <c r="F103" s="17">
        <v>1</v>
      </c>
      <c r="G103" s="22"/>
      <c r="H103" s="22"/>
      <c r="I103" s="17"/>
      <c r="J103" s="17">
        <v>1</v>
      </c>
      <c r="K103" s="17">
        <v>5</v>
      </c>
      <c r="L103" s="17">
        <v>10</v>
      </c>
      <c r="M103" s="17">
        <v>30</v>
      </c>
      <c r="N103" s="17"/>
      <c r="O103" s="17">
        <v>10</v>
      </c>
      <c r="P103" s="17">
        <v>30</v>
      </c>
      <c r="Q103" s="17">
        <v>0.5</v>
      </c>
      <c r="R103" s="17">
        <v>1</v>
      </c>
      <c r="S103" s="17">
        <v>5</v>
      </c>
      <c r="T103" s="17">
        <v>10</v>
      </c>
      <c r="U103" s="17">
        <v>30</v>
      </c>
      <c r="V103" s="17"/>
      <c r="W103" s="23"/>
      <c r="X103" s="48"/>
      <c r="Y103" s="49"/>
    </row>
    <row r="104" spans="1:26" s="21" customFormat="1" ht="69.75" thickBot="1" x14ac:dyDescent="0.3">
      <c r="A104" s="10"/>
      <c r="B104" s="24"/>
      <c r="C104" s="22"/>
      <c r="D104" s="27" t="s">
        <v>111</v>
      </c>
      <c r="E104" s="26" t="s">
        <v>100</v>
      </c>
      <c r="F104" s="26" t="s">
        <v>99</v>
      </c>
      <c r="G104" s="22"/>
      <c r="H104" s="22"/>
      <c r="I104" s="27" t="s">
        <v>101</v>
      </c>
      <c r="J104" s="26" t="s">
        <v>99</v>
      </c>
      <c r="K104" s="26" t="s">
        <v>91</v>
      </c>
      <c r="L104" s="26" t="s">
        <v>92</v>
      </c>
      <c r="M104" s="26" t="s">
        <v>93</v>
      </c>
      <c r="N104" s="26" t="s">
        <v>94</v>
      </c>
      <c r="O104" s="22"/>
      <c r="P104" s="58" t="s">
        <v>112</v>
      </c>
      <c r="Q104" s="26" t="s">
        <v>100</v>
      </c>
      <c r="R104" s="26" t="s">
        <v>99</v>
      </c>
      <c r="S104" s="26" t="s">
        <v>91</v>
      </c>
      <c r="T104" s="26" t="s">
        <v>92</v>
      </c>
      <c r="U104" s="26" t="s">
        <v>93</v>
      </c>
      <c r="V104" s="26" t="s">
        <v>94</v>
      </c>
      <c r="W104" s="23"/>
      <c r="X104" s="48"/>
      <c r="Y104" s="48"/>
      <c r="Z104" s="49"/>
    </row>
    <row r="105" spans="1:26" s="21" customFormat="1" ht="17.25" thickTop="1" thickBot="1" x14ac:dyDescent="0.3">
      <c r="A105" s="10"/>
      <c r="B105" s="24"/>
      <c r="C105" s="22"/>
      <c r="D105" s="77" t="s">
        <v>36</v>
      </c>
      <c r="E105" s="30">
        <f>COUNTIFS('Małe instalacje'!$H:$H,"&gt;="&amp;E102,'Małe instalacje'!$H:$H,"&lt;"&amp;E103)</f>
        <v>9</v>
      </c>
      <c r="F105" s="30">
        <f>COUNTIFS('Małe instalacje'!$H:$H,"&gt;="&amp;F102,'Małe instalacje'!$H:$H,"&lt;"&amp;F103)</f>
        <v>1</v>
      </c>
      <c r="G105" s="22"/>
      <c r="H105" s="22"/>
      <c r="I105" s="77" t="s">
        <v>36</v>
      </c>
      <c r="J105" s="30">
        <f>COUNTIFS(Farmy!$H:$H,"&gt;="&amp;J102,Farmy!$H:$H,"&lt;"&amp;J103)</f>
        <v>3</v>
      </c>
      <c r="K105" s="30">
        <f>COUNTIFS(Farmy!$H:$H,"&gt;="&amp;K102,Farmy!$H:$H,"&lt;"&amp;K103)</f>
        <v>7</v>
      </c>
      <c r="L105" s="30">
        <f>COUNTIFS(Farmy!$H:$H,"&gt;="&amp;L102,Farmy!$H:$H,"&lt;"&amp;L103)</f>
        <v>0</v>
      </c>
      <c r="M105" s="30">
        <f>COUNTIFS(Farmy!$H:$H,"&gt;="&amp;M102,Farmy!$H:$H,"&lt;"&amp;M103)</f>
        <v>0</v>
      </c>
      <c r="N105" s="30">
        <f>COUNTIFS(Farmy!$H:$H,"&gt;="&amp;N102)</f>
        <v>0</v>
      </c>
      <c r="O105" s="22"/>
      <c r="P105" s="77" t="s">
        <v>36</v>
      </c>
      <c r="Q105" s="30">
        <f>E105</f>
        <v>9</v>
      </c>
      <c r="R105" s="30">
        <f>F105+J105</f>
        <v>4</v>
      </c>
      <c r="S105" s="30">
        <f t="shared" ref="S105:V106" si="14">K105</f>
        <v>7</v>
      </c>
      <c r="T105" s="30">
        <f t="shared" si="14"/>
        <v>0</v>
      </c>
      <c r="U105" s="30">
        <f t="shared" si="14"/>
        <v>0</v>
      </c>
      <c r="V105" s="30">
        <f t="shared" si="14"/>
        <v>0</v>
      </c>
      <c r="W105" s="23"/>
      <c r="X105" s="48"/>
      <c r="Y105" s="48"/>
      <c r="Z105" s="49"/>
    </row>
    <row r="106" spans="1:26" s="21" customFormat="1" ht="16.5" thickBot="1" x14ac:dyDescent="0.3">
      <c r="A106" s="10"/>
      <c r="B106" s="24"/>
      <c r="C106" s="22"/>
      <c r="D106" s="77" t="s">
        <v>37</v>
      </c>
      <c r="E106" s="32">
        <f>SUMIFS('Małe instalacje'!$H:$H,'Małe instalacje'!$H:$H,"&gt;="&amp;E102,'Małe instalacje'!$H:$H,"&lt;"&amp;E103)</f>
        <v>1.6740000000000002</v>
      </c>
      <c r="F106" s="32">
        <f>SUMIFS('Małe instalacje'!$H:$H,'Małe instalacje'!$H:$H,"&gt;="&amp;F102,'Małe instalacje'!$H:$H,"&lt;"&amp;F103)</f>
        <v>0.95199999999999996</v>
      </c>
      <c r="G106" s="22"/>
      <c r="H106" s="22"/>
      <c r="I106" s="77" t="s">
        <v>37</v>
      </c>
      <c r="J106" s="32">
        <f>SUMIFS(Farmy!$H:$H,Farmy!$H:$H,"&gt;="&amp;J102,Farmy!$H:$H,"&lt;"&amp;J103)</f>
        <v>2.9160000000000004</v>
      </c>
      <c r="K106" s="32">
        <f>SUMIFS(Farmy!$H:$H,Farmy!$H:$H,"&gt;="&amp;K102,Farmy!$H:$H,"&lt;"&amp;K103)</f>
        <v>11.256999999999998</v>
      </c>
      <c r="L106" s="32">
        <f>SUMIFS(Farmy!$H:$H,Farmy!$H:$H,"&gt;="&amp;L102,Farmy!$H:$H,"&lt;"&amp;L103)</f>
        <v>0</v>
      </c>
      <c r="M106" s="32">
        <f>SUMIFS(Farmy!$H:$H,Farmy!$H:$H,"&gt;="&amp;M102,Farmy!$H:$H,"&lt;"&amp;M103)</f>
        <v>0</v>
      </c>
      <c r="N106" s="32">
        <f>SUMIFS(Farmy!$H:$H,Farmy!$H:$H,"&gt;="&amp;N102)</f>
        <v>0</v>
      </c>
      <c r="O106" s="22"/>
      <c r="P106" s="77" t="s">
        <v>37</v>
      </c>
      <c r="Q106" s="32">
        <f>E106</f>
        <v>1.6740000000000002</v>
      </c>
      <c r="R106" s="32">
        <f>F106+J106</f>
        <v>3.8680000000000003</v>
      </c>
      <c r="S106" s="32">
        <f t="shared" si="14"/>
        <v>11.256999999999998</v>
      </c>
      <c r="T106" s="32">
        <f t="shared" si="14"/>
        <v>0</v>
      </c>
      <c r="U106" s="32">
        <f t="shared" si="14"/>
        <v>0</v>
      </c>
      <c r="V106" s="32">
        <f t="shared" si="14"/>
        <v>0</v>
      </c>
      <c r="W106" s="23"/>
      <c r="X106" s="48"/>
      <c r="Y106" s="48"/>
      <c r="Z106" s="49"/>
    </row>
    <row r="107" spans="1:26" s="21" customFormat="1" ht="15" x14ac:dyDescent="0.25">
      <c r="A107" s="10"/>
      <c r="B107" s="24"/>
      <c r="C107" s="22"/>
      <c r="D107" s="22"/>
      <c r="E107" s="22"/>
      <c r="F107" s="22"/>
      <c r="G107" s="22"/>
      <c r="H107" s="17"/>
      <c r="I107" s="17"/>
      <c r="J107" s="22"/>
      <c r="K107" s="55"/>
      <c r="L107" s="55"/>
      <c r="M107" s="55"/>
      <c r="N107" s="55"/>
      <c r="O107" s="55"/>
      <c r="P107" s="55"/>
      <c r="Q107" s="22"/>
      <c r="R107" s="22"/>
      <c r="S107" s="22"/>
      <c r="T107" s="22"/>
      <c r="U107" s="22"/>
      <c r="V107" s="22"/>
      <c r="W107" s="23"/>
      <c r="X107" s="48"/>
      <c r="Y107" s="48"/>
      <c r="Z107" s="49"/>
    </row>
    <row r="108" spans="1:26" s="21" customFormat="1" ht="15" x14ac:dyDescent="0.25">
      <c r="A108" s="10"/>
      <c r="B108" s="24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3"/>
      <c r="X108" s="48"/>
      <c r="Y108" s="48"/>
      <c r="Z108" s="49"/>
    </row>
    <row r="109" spans="1:26" s="21" customFormat="1" ht="15" x14ac:dyDescent="0.25">
      <c r="A109" s="10"/>
      <c r="B109" s="24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3"/>
      <c r="X109" s="48"/>
      <c r="Y109" s="48"/>
      <c r="Z109" s="49"/>
    </row>
    <row r="110" spans="1:26" s="21" customFormat="1" ht="15" x14ac:dyDescent="0.25">
      <c r="A110" s="10"/>
      <c r="B110" s="24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3"/>
      <c r="X110" s="48"/>
      <c r="Y110" s="48"/>
      <c r="Z110" s="49"/>
    </row>
    <row r="111" spans="1:26" s="21" customFormat="1" ht="15" x14ac:dyDescent="0.25">
      <c r="A111" s="10"/>
      <c r="B111" s="24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3"/>
      <c r="X111" s="48"/>
      <c r="Y111" s="48"/>
      <c r="Z111" s="49"/>
    </row>
    <row r="112" spans="1:26" s="21" customFormat="1" ht="15" x14ac:dyDescent="0.25">
      <c r="A112" s="10"/>
      <c r="B112" s="24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3"/>
      <c r="X112" s="48"/>
      <c r="Y112" s="48"/>
      <c r="Z112" s="49"/>
    </row>
    <row r="113" spans="1:26" s="21" customFormat="1" ht="15" x14ac:dyDescent="0.25">
      <c r="A113" s="10"/>
      <c r="B113" s="24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3"/>
      <c r="X113" s="48"/>
      <c r="Y113" s="48"/>
      <c r="Z113" s="49"/>
    </row>
    <row r="114" spans="1:26" s="21" customFormat="1" ht="15" x14ac:dyDescent="0.25">
      <c r="A114" s="10"/>
      <c r="B114" s="24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3"/>
      <c r="X114" s="48"/>
      <c r="Y114" s="48"/>
      <c r="Z114" s="49"/>
    </row>
    <row r="115" spans="1:26" s="21" customFormat="1" ht="15" x14ac:dyDescent="0.25">
      <c r="A115" s="10"/>
      <c r="B115" s="24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3"/>
      <c r="X115" s="48"/>
      <c r="Y115" s="48"/>
      <c r="Z115" s="49"/>
    </row>
    <row r="116" spans="1:26" s="21" customFormat="1" ht="15" x14ac:dyDescent="0.25">
      <c r="A116" s="10"/>
      <c r="B116" s="24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3"/>
      <c r="X116" s="48"/>
      <c r="Y116" s="48"/>
      <c r="Z116" s="49"/>
    </row>
    <row r="117" spans="1:26" s="21" customFormat="1" ht="15" x14ac:dyDescent="0.25">
      <c r="A117" s="10"/>
      <c r="B117" s="24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3"/>
      <c r="X117" s="48"/>
      <c r="Y117" s="48"/>
      <c r="Z117" s="49"/>
    </row>
    <row r="118" spans="1:26" s="21" customFormat="1" ht="15" x14ac:dyDescent="0.25">
      <c r="A118" s="10"/>
      <c r="B118" s="24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3"/>
      <c r="X118" s="48"/>
      <c r="Y118" s="48"/>
      <c r="Z118" s="49"/>
    </row>
    <row r="119" spans="1:26" s="21" customFormat="1" ht="15" x14ac:dyDescent="0.25">
      <c r="A119" s="10"/>
      <c r="B119" s="24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3"/>
      <c r="X119" s="48"/>
      <c r="Y119" s="48"/>
      <c r="Z119" s="49"/>
    </row>
    <row r="120" spans="1:26" s="21" customFormat="1" ht="15" x14ac:dyDescent="0.25">
      <c r="A120" s="10"/>
      <c r="B120" s="24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3"/>
      <c r="X120" s="48"/>
      <c r="Y120" s="48"/>
      <c r="Z120" s="49"/>
    </row>
    <row r="121" spans="1:26" s="21" customFormat="1" ht="15" x14ac:dyDescent="0.25">
      <c r="A121" s="10"/>
      <c r="B121" s="24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3"/>
      <c r="X121" s="48"/>
      <c r="Y121" s="48"/>
      <c r="Z121" s="49"/>
    </row>
    <row r="122" spans="1:26" s="21" customFormat="1" ht="15" x14ac:dyDescent="0.25">
      <c r="A122" s="10"/>
      <c r="B122" s="24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3"/>
      <c r="X122" s="48"/>
      <c r="Y122" s="48"/>
      <c r="Z122" s="49"/>
    </row>
    <row r="123" spans="1:26" s="21" customFormat="1" ht="15" x14ac:dyDescent="0.25">
      <c r="A123" s="10"/>
      <c r="B123" s="24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3"/>
      <c r="X123" s="48"/>
      <c r="Y123" s="48"/>
      <c r="Z123" s="49"/>
    </row>
    <row r="124" spans="1:26" s="21" customFormat="1" ht="15" x14ac:dyDescent="0.25">
      <c r="A124" s="10"/>
      <c r="B124" s="24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3"/>
      <c r="X124" s="48"/>
      <c r="Y124" s="48"/>
      <c r="Z124" s="49"/>
    </row>
    <row r="125" spans="1:26" s="21" customFormat="1" ht="15" x14ac:dyDescent="0.25">
      <c r="A125" s="10"/>
      <c r="B125" s="24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3"/>
      <c r="X125" s="48"/>
      <c r="Y125" s="48"/>
      <c r="Z125" s="49"/>
    </row>
    <row r="126" spans="1:26" ht="15" x14ac:dyDescent="0.25">
      <c r="B126" s="24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3"/>
      <c r="X126" s="48"/>
      <c r="Y126" s="48"/>
    </row>
    <row r="127" spans="1:26" ht="15" x14ac:dyDescent="0.25">
      <c r="B127" s="24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3"/>
      <c r="X127" s="48"/>
      <c r="Y127" s="48"/>
    </row>
    <row r="128" spans="1:26" ht="15" x14ac:dyDescent="0.25">
      <c r="B128" s="24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3"/>
      <c r="X128" s="48"/>
      <c r="Y128" s="48"/>
    </row>
    <row r="129" spans="6:25" ht="15" x14ac:dyDescent="0.25">
      <c r="F129" s="50"/>
      <c r="X129" s="48"/>
      <c r="Y129" s="48"/>
    </row>
    <row r="130" spans="6:25" ht="15" x14ac:dyDescent="0.25">
      <c r="F130" s="51"/>
      <c r="X130" s="48"/>
      <c r="Y130" s="48"/>
    </row>
    <row r="131" spans="6:25" ht="15" x14ac:dyDescent="0.25">
      <c r="F131" s="50"/>
      <c r="X131" s="48"/>
      <c r="Y131" s="48"/>
    </row>
  </sheetData>
  <mergeCells count="18">
    <mergeCell ref="T42:T43"/>
    <mergeCell ref="L42:L43"/>
    <mergeCell ref="M42:M43"/>
    <mergeCell ref="N42:N43"/>
    <mergeCell ref="R42:R43"/>
    <mergeCell ref="S42:S43"/>
    <mergeCell ref="H42:H43"/>
    <mergeCell ref="G42:G43"/>
    <mergeCell ref="F42:F43"/>
    <mergeCell ref="B4:D4"/>
    <mergeCell ref="F19:F20"/>
    <mergeCell ref="F9:F10"/>
    <mergeCell ref="F14:F15"/>
    <mergeCell ref="Q40:T41"/>
    <mergeCell ref="K40:N41"/>
    <mergeCell ref="E40:H41"/>
    <mergeCell ref="B2:W2"/>
    <mergeCell ref="B3:W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F963D-ED48-4D58-9BAB-62A38FC3BE25}">
  <dimension ref="A1:AC255"/>
  <sheetViews>
    <sheetView zoomScale="85" zoomScaleNormal="85" workbookViewId="0">
      <selection activeCell="R4" sqref="R4:W4"/>
    </sheetView>
  </sheetViews>
  <sheetFormatPr defaultColWidth="0" defaultRowHeight="15" customHeight="1" zeroHeight="1" x14ac:dyDescent="0.25"/>
  <cols>
    <col min="1" max="1" width="10.42578125" style="85" customWidth="1"/>
    <col min="2" max="2" width="20.140625" style="85" customWidth="1"/>
    <col min="3" max="3" width="51.5703125" style="85" customWidth="1"/>
    <col min="4" max="4" width="21.140625" style="85" customWidth="1"/>
    <col min="5" max="5" width="15.85546875" style="85" customWidth="1"/>
    <col min="6" max="24" width="9.140625" style="85" customWidth="1"/>
    <col min="25" max="26" width="9.140625" style="110" hidden="1" customWidth="1"/>
    <col min="27" max="27" width="17.28515625" style="110" hidden="1" customWidth="1"/>
    <col min="28" max="29" width="16.7109375" style="110" hidden="1" customWidth="1"/>
    <col min="30" max="16384" width="9.140625" style="110" hidden="1"/>
  </cols>
  <sheetData>
    <row r="1" spans="1:24" s="85" customFormat="1" ht="15.75" thickBot="1" x14ac:dyDescent="0.3">
      <c r="C1" s="86"/>
      <c r="D1" s="87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</row>
    <row r="2" spans="1:24" s="21" customFormat="1" ht="40.5" customHeight="1" x14ac:dyDescent="0.25">
      <c r="A2" s="85"/>
      <c r="B2" s="149" t="s">
        <v>118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1"/>
      <c r="X2" s="85"/>
    </row>
    <row r="3" spans="1:24" s="21" customFormat="1" ht="19.5" thickBot="1" x14ac:dyDescent="0.3">
      <c r="A3" s="85"/>
      <c r="B3" s="152" t="s">
        <v>121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4"/>
      <c r="X3" s="85"/>
    </row>
    <row r="4" spans="1:24" s="21" customFormat="1" ht="19.5" thickBot="1" x14ac:dyDescent="0.35">
      <c r="A4" s="85"/>
      <c r="B4" s="88"/>
      <c r="C4" s="89"/>
      <c r="D4" s="22"/>
      <c r="E4" s="90"/>
      <c r="F4" s="91"/>
      <c r="G4" s="91"/>
      <c r="H4" s="22"/>
      <c r="I4" s="22"/>
      <c r="J4" s="22"/>
      <c r="K4" s="22"/>
      <c r="L4" s="22"/>
      <c r="M4" s="22"/>
      <c r="N4" s="22"/>
      <c r="O4" s="22"/>
      <c r="P4" s="22"/>
      <c r="Q4" s="22"/>
      <c r="R4" s="155" t="s">
        <v>160</v>
      </c>
      <c r="S4" s="156"/>
      <c r="T4" s="156"/>
      <c r="U4" s="156"/>
      <c r="V4" s="156"/>
      <c r="W4" s="157"/>
      <c r="X4" s="85"/>
    </row>
    <row r="5" spans="1:24" s="21" customFormat="1" x14ac:dyDescent="0.25">
      <c r="A5" s="85"/>
      <c r="B5" s="24"/>
      <c r="C5" s="22"/>
      <c r="D5" s="90"/>
      <c r="E5" s="90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3"/>
      <c r="X5" s="85"/>
    </row>
    <row r="6" spans="1:24" s="21" customFormat="1" x14ac:dyDescent="0.25">
      <c r="A6" s="85"/>
      <c r="B6" s="24"/>
      <c r="C6" s="22"/>
      <c r="D6" s="90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3"/>
      <c r="X6" s="85"/>
    </row>
    <row r="7" spans="1:24" s="21" customFormat="1" ht="59.25" thickBot="1" x14ac:dyDescent="0.3">
      <c r="A7" s="85"/>
      <c r="B7" s="24"/>
      <c r="C7" s="92" t="s">
        <v>119</v>
      </c>
      <c r="D7" s="92" t="s">
        <v>114</v>
      </c>
      <c r="E7" s="92" t="s">
        <v>109</v>
      </c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3"/>
      <c r="X7" s="85"/>
    </row>
    <row r="8" spans="1:24" s="21" customFormat="1" ht="19.5" thickTop="1" x14ac:dyDescent="0.3">
      <c r="A8" s="85"/>
      <c r="B8" s="24"/>
      <c r="C8" s="93" t="s">
        <v>167</v>
      </c>
      <c r="D8" s="94">
        <v>3.9950000000000001</v>
      </c>
      <c r="E8" s="95">
        <v>3</v>
      </c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3"/>
      <c r="X8" s="85"/>
    </row>
    <row r="9" spans="1:24" s="21" customFormat="1" ht="18.75" x14ac:dyDescent="0.3">
      <c r="A9" s="85"/>
      <c r="B9" s="24"/>
      <c r="C9" s="96" t="s">
        <v>161</v>
      </c>
      <c r="D9" s="97">
        <v>1.9990000000000001</v>
      </c>
      <c r="E9" s="98">
        <v>1</v>
      </c>
      <c r="F9" s="22"/>
      <c r="G9" s="22"/>
      <c r="H9" s="22"/>
      <c r="I9" s="22"/>
      <c r="J9" s="22" t="str">
        <f>'Operatorzy zestawienie '!$C8</f>
        <v>EKOENERGIA MAZURY</v>
      </c>
      <c r="K9" s="22">
        <f>'Operatorzy zestawienie '!$D8</f>
        <v>3.9950000000000001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3"/>
      <c r="X9" s="85"/>
    </row>
    <row r="10" spans="1:24" s="21" customFormat="1" ht="18.75" x14ac:dyDescent="0.3">
      <c r="A10" s="85"/>
      <c r="B10" s="24"/>
      <c r="C10" s="99" t="s">
        <v>166</v>
      </c>
      <c r="D10" s="100">
        <v>1.9790000000000001</v>
      </c>
      <c r="E10" s="101">
        <v>1</v>
      </c>
      <c r="F10" s="22"/>
      <c r="G10" s="22"/>
      <c r="H10" s="22"/>
      <c r="I10" s="22"/>
      <c r="J10" s="22" t="str">
        <f>'Operatorzy zestawienie '!$C9</f>
        <v>REMET CNC TECHNOLOGY M&amp;P PIEKUT</v>
      </c>
      <c r="K10" s="22">
        <f>'Operatorzy zestawienie '!$D9</f>
        <v>1.9990000000000001</v>
      </c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3"/>
      <c r="X10" s="85"/>
    </row>
    <row r="11" spans="1:24" s="21" customFormat="1" ht="18.75" x14ac:dyDescent="0.3">
      <c r="A11" s="85"/>
      <c r="B11" s="24"/>
      <c r="C11" s="96" t="s">
        <v>165</v>
      </c>
      <c r="D11" s="97">
        <v>1.7989999999999999</v>
      </c>
      <c r="E11" s="98">
        <v>1</v>
      </c>
      <c r="F11" s="22"/>
      <c r="G11" s="22"/>
      <c r="H11" s="22"/>
      <c r="I11" s="22"/>
      <c r="J11" s="22" t="str">
        <f>'Operatorzy zestawienie '!$C10</f>
        <v>EKO PARK XIV</v>
      </c>
      <c r="K11" s="22">
        <f>'Operatorzy zestawienie '!$D10</f>
        <v>1.9790000000000001</v>
      </c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3"/>
      <c r="X11" s="85"/>
    </row>
    <row r="12" spans="1:24" s="21" customFormat="1" ht="18.75" x14ac:dyDescent="0.3">
      <c r="A12" s="85"/>
      <c r="B12" s="24"/>
      <c r="C12" s="99" t="s">
        <v>172</v>
      </c>
      <c r="D12" s="100">
        <v>1.1990000000000001</v>
      </c>
      <c r="E12" s="101">
        <v>1</v>
      </c>
      <c r="F12" s="22"/>
      <c r="G12" s="22"/>
      <c r="H12" s="22"/>
      <c r="I12" s="22"/>
      <c r="J12" s="22" t="str">
        <f>'Operatorzy zestawienie '!$C11</f>
        <v>Creator</v>
      </c>
      <c r="K12" s="22">
        <f>'Operatorzy zestawienie '!$D11</f>
        <v>1.7989999999999999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3"/>
      <c r="X12" s="85"/>
    </row>
    <row r="13" spans="1:24" s="21" customFormat="1" ht="18.75" x14ac:dyDescent="0.3">
      <c r="A13" s="85"/>
      <c r="B13" s="24"/>
      <c r="C13" s="96" t="s">
        <v>162</v>
      </c>
      <c r="D13" s="97">
        <v>1.1739999999999999</v>
      </c>
      <c r="E13" s="98">
        <v>1</v>
      </c>
      <c r="F13" s="22"/>
      <c r="G13" s="22"/>
      <c r="H13" s="22"/>
      <c r="I13" s="22"/>
      <c r="J13" s="22" t="str">
        <f>'Operatorzy zestawienie '!$C12</f>
        <v>ELEKTRIO Marian Jóźwiak, Jarosław Zdziarski s.c.</v>
      </c>
      <c r="K13" s="22">
        <f>'Operatorzy zestawienie '!$D12</f>
        <v>1.1990000000000001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3"/>
      <c r="X13" s="85"/>
    </row>
    <row r="14" spans="1:24" s="21" customFormat="1" ht="18.75" x14ac:dyDescent="0.3">
      <c r="A14" s="85"/>
      <c r="B14" s="24"/>
      <c r="C14" s="99" t="s">
        <v>163</v>
      </c>
      <c r="D14" s="100">
        <v>1.109</v>
      </c>
      <c r="E14" s="101">
        <v>1</v>
      </c>
      <c r="F14" s="22"/>
      <c r="G14" s="22"/>
      <c r="H14" s="22"/>
      <c r="I14" s="22"/>
      <c r="J14" s="22" t="str">
        <f>'Operatorzy zestawienie '!$C13</f>
        <v>AGMAD - SOLAR</v>
      </c>
      <c r="K14" s="22">
        <f>'Operatorzy zestawienie '!$D13</f>
        <v>1.1739999999999999</v>
      </c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3"/>
      <c r="X14" s="85"/>
    </row>
    <row r="15" spans="1:24" s="21" customFormat="1" ht="18.75" x14ac:dyDescent="0.3">
      <c r="A15" s="85"/>
      <c r="B15" s="24"/>
      <c r="C15" s="96" t="s">
        <v>164</v>
      </c>
      <c r="D15" s="97">
        <v>0.91900000000000004</v>
      </c>
      <c r="E15" s="98">
        <v>1</v>
      </c>
      <c r="F15" s="22"/>
      <c r="G15" s="22"/>
      <c r="H15" s="22"/>
      <c r="I15" s="22"/>
      <c r="J15" s="22" t="str">
        <f>'Operatorzy zestawienie '!$C14</f>
        <v>ALNOR - SYSTEMY WENTYLACJI</v>
      </c>
      <c r="K15" s="22">
        <f>'Operatorzy zestawienie '!$D14</f>
        <v>1.109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3"/>
      <c r="X15" s="85"/>
    </row>
    <row r="16" spans="1:24" s="21" customFormat="1" x14ac:dyDescent="0.25">
      <c r="A16" s="85"/>
      <c r="B16" s="24"/>
      <c r="C16" s="22"/>
      <c r="D16" s="22"/>
      <c r="E16" s="22"/>
      <c r="F16" s="22"/>
      <c r="G16" s="22"/>
      <c r="H16" s="22"/>
      <c r="I16" s="22"/>
      <c r="J16" s="22" t="str">
        <f>'Operatorzy zestawienie '!$C15</f>
        <v>AWAT</v>
      </c>
      <c r="K16" s="22">
        <f>'Operatorzy zestawienie '!$D15</f>
        <v>0.91900000000000004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3"/>
      <c r="X16" s="85"/>
    </row>
    <row r="17" spans="1:24" s="21" customFormat="1" x14ac:dyDescent="0.25">
      <c r="A17" s="85"/>
      <c r="B17" s="24"/>
      <c r="C17" s="22"/>
      <c r="D17" s="22"/>
      <c r="E17" s="22"/>
      <c r="F17" s="22"/>
      <c r="G17" s="22"/>
      <c r="H17" s="22"/>
      <c r="I17" s="22"/>
      <c r="J17" s="22">
        <f>'Operatorzy zestawienie '!$C16</f>
        <v>0</v>
      </c>
      <c r="K17" s="22">
        <f>'Operatorzy zestawienie '!$D16</f>
        <v>0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3"/>
      <c r="X17" s="85"/>
    </row>
    <row r="18" spans="1:24" s="21" customFormat="1" x14ac:dyDescent="0.25">
      <c r="A18" s="85"/>
      <c r="B18" s="24"/>
      <c r="C18" s="22"/>
      <c r="D18" s="22"/>
      <c r="E18" s="22"/>
      <c r="F18" s="22"/>
      <c r="G18" s="22"/>
      <c r="H18" s="22"/>
      <c r="I18" s="22"/>
      <c r="J18" s="22">
        <f>'Operatorzy zestawienie '!$C17</f>
        <v>0</v>
      </c>
      <c r="K18" s="22">
        <f>'Operatorzy zestawienie '!$D17</f>
        <v>0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3"/>
      <c r="X18" s="85"/>
    </row>
    <row r="19" spans="1:24" s="21" customFormat="1" x14ac:dyDescent="0.25">
      <c r="A19" s="85"/>
      <c r="B19" s="24"/>
      <c r="C19" s="22"/>
      <c r="D19" s="22"/>
      <c r="E19" s="22"/>
      <c r="F19" s="22"/>
      <c r="G19" s="22"/>
      <c r="H19" s="22"/>
      <c r="I19" s="22"/>
      <c r="J19" s="22">
        <f>'Operatorzy zestawienie '!$C18</f>
        <v>0</v>
      </c>
      <c r="K19" s="22">
        <f>'Operatorzy zestawienie '!$D18</f>
        <v>0</v>
      </c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3"/>
      <c r="X19" s="85"/>
    </row>
    <row r="20" spans="1:24" s="21" customFormat="1" x14ac:dyDescent="0.25">
      <c r="A20" s="85"/>
      <c r="B20" s="24"/>
      <c r="C20" s="22"/>
      <c r="D20" s="22"/>
      <c r="E20" s="22"/>
      <c r="F20" s="22"/>
      <c r="G20" s="22"/>
      <c r="H20" s="22"/>
      <c r="I20" s="22"/>
      <c r="J20" s="22">
        <f>'Operatorzy zestawienie '!$C19</f>
        <v>0</v>
      </c>
      <c r="K20" s="22">
        <f>'Operatorzy zestawienie '!$D19</f>
        <v>0</v>
      </c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3"/>
      <c r="X20" s="85"/>
    </row>
    <row r="21" spans="1:24" s="21" customFormat="1" x14ac:dyDescent="0.25">
      <c r="A21" s="85"/>
      <c r="B21" s="24"/>
      <c r="C21" s="22"/>
      <c r="D21" s="22"/>
      <c r="E21" s="22"/>
      <c r="F21" s="22"/>
      <c r="G21" s="22"/>
      <c r="H21" s="22"/>
      <c r="I21" s="22"/>
      <c r="J21" s="22">
        <f>'Operatorzy zestawienie '!$C20</f>
        <v>0</v>
      </c>
      <c r="K21" s="22">
        <f>'Operatorzy zestawienie '!$D20</f>
        <v>0</v>
      </c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3"/>
      <c r="X21" s="85"/>
    </row>
    <row r="22" spans="1:24" s="21" customFormat="1" x14ac:dyDescent="0.25">
      <c r="A22" s="85"/>
      <c r="B22" s="24"/>
      <c r="C22" s="22"/>
      <c r="D22" s="22"/>
      <c r="E22" s="22"/>
      <c r="F22" s="22"/>
      <c r="G22" s="22"/>
      <c r="H22" s="22"/>
      <c r="I22" s="22"/>
      <c r="J22" s="22">
        <f>'Operatorzy zestawienie '!$C21</f>
        <v>0</v>
      </c>
      <c r="K22" s="22">
        <f>'Operatorzy zestawienie '!$D21</f>
        <v>0</v>
      </c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3"/>
      <c r="X22" s="85"/>
    </row>
    <row r="23" spans="1:24" s="21" customFormat="1" x14ac:dyDescent="0.25">
      <c r="A23" s="85"/>
      <c r="B23" s="24"/>
      <c r="C23" s="22"/>
      <c r="D23" s="22"/>
      <c r="E23" s="22"/>
      <c r="F23" s="22"/>
      <c r="G23" s="22"/>
      <c r="H23" s="22"/>
      <c r="I23" s="22"/>
      <c r="J23" s="22">
        <f>'Operatorzy zestawienie '!$C22</f>
        <v>0</v>
      </c>
      <c r="K23" s="22">
        <f>'Operatorzy zestawienie '!$D22</f>
        <v>0</v>
      </c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3"/>
      <c r="X23" s="85"/>
    </row>
    <row r="24" spans="1:24" s="21" customFormat="1" x14ac:dyDescent="0.25">
      <c r="A24" s="85"/>
      <c r="B24" s="24"/>
      <c r="C24" s="22"/>
      <c r="D24" s="22"/>
      <c r="E24" s="22"/>
      <c r="F24" s="22"/>
      <c r="G24" s="22"/>
      <c r="H24" s="22"/>
      <c r="I24" s="22"/>
      <c r="J24" s="22">
        <f>'Operatorzy zestawienie '!$C23</f>
        <v>0</v>
      </c>
      <c r="K24" s="22">
        <f>'Operatorzy zestawienie '!$D23</f>
        <v>0</v>
      </c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3"/>
      <c r="X24" s="85"/>
    </row>
    <row r="25" spans="1:24" s="21" customFormat="1" x14ac:dyDescent="0.25">
      <c r="A25" s="85"/>
      <c r="B25" s="24"/>
      <c r="C25" s="22"/>
      <c r="D25" s="22"/>
      <c r="E25" s="22"/>
      <c r="F25" s="22"/>
      <c r="G25" s="22"/>
      <c r="H25" s="22"/>
      <c r="I25" s="22"/>
      <c r="J25" s="22">
        <f>'Operatorzy zestawienie '!$C24</f>
        <v>0</v>
      </c>
      <c r="K25" s="22">
        <f>'Operatorzy zestawienie '!$D24</f>
        <v>0</v>
      </c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3"/>
      <c r="X25" s="85"/>
    </row>
    <row r="26" spans="1:24" s="21" customFormat="1" x14ac:dyDescent="0.25">
      <c r="A26" s="85"/>
      <c r="B26" s="24"/>
      <c r="C26" s="22"/>
      <c r="D26" s="22"/>
      <c r="E26" s="22"/>
      <c r="F26" s="22"/>
      <c r="G26" s="22"/>
      <c r="H26" s="22"/>
      <c r="I26" s="22"/>
      <c r="J26" s="22">
        <f>'Operatorzy zestawienie '!$C25</f>
        <v>0</v>
      </c>
      <c r="K26" s="22">
        <f>'Operatorzy zestawienie '!$D25</f>
        <v>0</v>
      </c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3"/>
      <c r="X26" s="85"/>
    </row>
    <row r="27" spans="1:24" s="21" customFormat="1" x14ac:dyDescent="0.25">
      <c r="A27" s="85"/>
      <c r="B27" s="24"/>
      <c r="C27" s="22"/>
      <c r="D27" s="22"/>
      <c r="E27" s="22"/>
      <c r="F27" s="22"/>
      <c r="G27" s="22"/>
      <c r="H27" s="22"/>
      <c r="I27" s="22"/>
      <c r="J27" s="22">
        <f>'Operatorzy zestawienie '!$C26</f>
        <v>0</v>
      </c>
      <c r="K27" s="22">
        <f>'Operatorzy zestawienie '!$D26</f>
        <v>0</v>
      </c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3"/>
      <c r="X27" s="85"/>
    </row>
    <row r="28" spans="1:24" s="21" customFormat="1" x14ac:dyDescent="0.25">
      <c r="A28" s="85"/>
      <c r="B28" s="24"/>
      <c r="C28" s="22"/>
      <c r="D28" s="22"/>
      <c r="E28" s="22"/>
      <c r="F28" s="22"/>
      <c r="G28" s="22"/>
      <c r="H28" s="22"/>
      <c r="I28" s="22"/>
      <c r="J28" s="22" t="str">
        <f>'Operatorzy zestawienie '!$C54</f>
        <v>Pozostałe projekty zidentyfikowanych operatorów</v>
      </c>
      <c r="K28" s="22">
        <f>'Operatorzy zestawienie '!$D54</f>
        <v>0</v>
      </c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3"/>
      <c r="X28" s="85"/>
    </row>
    <row r="29" spans="1:24" s="21" customFormat="1" x14ac:dyDescent="0.25">
      <c r="A29" s="85"/>
      <c r="B29" s="24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3"/>
      <c r="X29" s="85"/>
    </row>
    <row r="30" spans="1:24" s="21" customFormat="1" x14ac:dyDescent="0.25">
      <c r="A30" s="85"/>
      <c r="B30" s="24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3"/>
      <c r="X30" s="85"/>
    </row>
    <row r="31" spans="1:24" s="21" customFormat="1" x14ac:dyDescent="0.25">
      <c r="A31" s="85"/>
      <c r="B31" s="24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3"/>
      <c r="X31" s="85"/>
    </row>
    <row r="32" spans="1:24" s="21" customFormat="1" x14ac:dyDescent="0.25">
      <c r="A32" s="85"/>
      <c r="B32" s="24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3"/>
      <c r="X32" s="85"/>
    </row>
    <row r="33" spans="1:24" s="21" customFormat="1" x14ac:dyDescent="0.25">
      <c r="A33" s="85"/>
      <c r="B33" s="24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3"/>
      <c r="X33" s="85"/>
    </row>
    <row r="34" spans="1:24" s="21" customFormat="1" x14ac:dyDescent="0.25">
      <c r="A34" s="85"/>
      <c r="B34" s="24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3"/>
      <c r="X34" s="85"/>
    </row>
    <row r="35" spans="1:24" s="21" customFormat="1" x14ac:dyDescent="0.25">
      <c r="A35" s="85"/>
      <c r="B35" s="24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3"/>
      <c r="X35" s="85"/>
    </row>
    <row r="36" spans="1:24" s="21" customFormat="1" x14ac:dyDescent="0.25">
      <c r="A36" s="85"/>
      <c r="B36" s="24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3"/>
      <c r="X36" s="85"/>
    </row>
    <row r="37" spans="1:24" s="21" customFormat="1" x14ac:dyDescent="0.25">
      <c r="A37" s="85"/>
      <c r="B37" s="24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3"/>
      <c r="X37" s="85"/>
    </row>
    <row r="38" spans="1:24" s="21" customFormat="1" x14ac:dyDescent="0.25">
      <c r="A38" s="85"/>
      <c r="B38" s="24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3"/>
      <c r="X38" s="85"/>
    </row>
    <row r="39" spans="1:24" s="21" customFormat="1" x14ac:dyDescent="0.25">
      <c r="A39" s="85"/>
      <c r="B39" s="24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3"/>
      <c r="X39" s="85"/>
    </row>
    <row r="40" spans="1:24" s="21" customFormat="1" x14ac:dyDescent="0.25">
      <c r="A40" s="85"/>
      <c r="B40" s="24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3"/>
      <c r="X40" s="85"/>
    </row>
    <row r="41" spans="1:24" s="21" customFormat="1" x14ac:dyDescent="0.25">
      <c r="A41" s="85"/>
      <c r="B41" s="24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3"/>
      <c r="X41" s="85"/>
    </row>
    <row r="42" spans="1:24" s="21" customFormat="1" x14ac:dyDescent="0.25">
      <c r="A42" s="85"/>
      <c r="B42" s="24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3"/>
      <c r="X42" s="85"/>
    </row>
    <row r="43" spans="1:24" s="21" customFormat="1" x14ac:dyDescent="0.25">
      <c r="A43" s="85"/>
      <c r="B43" s="24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3"/>
      <c r="X43" s="85"/>
    </row>
    <row r="44" spans="1:24" s="21" customFormat="1" x14ac:dyDescent="0.25">
      <c r="A44" s="85"/>
      <c r="B44" s="24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3"/>
      <c r="X44" s="85"/>
    </row>
    <row r="45" spans="1:24" s="21" customFormat="1" x14ac:dyDescent="0.25">
      <c r="A45" s="85"/>
      <c r="B45" s="24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3"/>
      <c r="X45" s="85"/>
    </row>
    <row r="46" spans="1:24" s="21" customFormat="1" x14ac:dyDescent="0.25">
      <c r="A46" s="85"/>
      <c r="B46" s="24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3"/>
      <c r="X46" s="85"/>
    </row>
    <row r="47" spans="1:24" s="21" customFormat="1" x14ac:dyDescent="0.25">
      <c r="A47" s="85"/>
      <c r="B47" s="24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3"/>
      <c r="X47" s="85"/>
    </row>
    <row r="48" spans="1:24" s="21" customFormat="1" x14ac:dyDescent="0.25">
      <c r="A48" s="85"/>
      <c r="B48" s="24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3"/>
      <c r="X48" s="85"/>
    </row>
    <row r="49" spans="1:24" s="21" customFormat="1" x14ac:dyDescent="0.25">
      <c r="A49" s="85"/>
      <c r="B49" s="24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3"/>
      <c r="X49" s="85"/>
    </row>
    <row r="50" spans="1:24" s="21" customFormat="1" x14ac:dyDescent="0.25">
      <c r="A50" s="85"/>
      <c r="B50" s="24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3"/>
      <c r="X50" s="85"/>
    </row>
    <row r="51" spans="1:24" s="21" customFormat="1" x14ac:dyDescent="0.25">
      <c r="A51" s="85"/>
      <c r="B51" s="24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3"/>
      <c r="X51" s="85"/>
    </row>
    <row r="52" spans="1:24" s="21" customFormat="1" x14ac:dyDescent="0.25">
      <c r="A52" s="85"/>
      <c r="B52" s="24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3"/>
      <c r="X52" s="85"/>
    </row>
    <row r="53" spans="1:24" s="21" customFormat="1" x14ac:dyDescent="0.25">
      <c r="A53" s="85"/>
      <c r="B53" s="24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3"/>
      <c r="X53" s="85"/>
    </row>
    <row r="54" spans="1:24" s="21" customFormat="1" ht="19.5" thickBot="1" x14ac:dyDescent="0.3">
      <c r="A54" s="85"/>
      <c r="B54" s="24"/>
      <c r="C54" s="102" t="s">
        <v>120</v>
      </c>
      <c r="D54" s="103">
        <f>D55-SUM(D8:D51)</f>
        <v>0</v>
      </c>
      <c r="E54" s="104">
        <f>E55-SUM(E8:E51)</f>
        <v>0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3"/>
      <c r="X54" s="85"/>
    </row>
    <row r="55" spans="1:24" s="21" customFormat="1" ht="42" customHeight="1" thickBot="1" x14ac:dyDescent="0.3">
      <c r="A55" s="85"/>
      <c r="B55" s="24"/>
      <c r="C55" s="105" t="s">
        <v>110</v>
      </c>
      <c r="D55" s="106">
        <f>Analiza!S10</f>
        <v>14.172999999999998</v>
      </c>
      <c r="E55" s="107">
        <f>Analiza!S9</f>
        <v>10</v>
      </c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3"/>
      <c r="X55" s="85"/>
    </row>
    <row r="56" spans="1:24" s="21" customFormat="1" ht="15.75" thickTop="1" x14ac:dyDescent="0.25">
      <c r="A56" s="85"/>
      <c r="B56" s="24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3"/>
      <c r="X56" s="85"/>
    </row>
    <row r="57" spans="1:24" s="21" customFormat="1" x14ac:dyDescent="0.25">
      <c r="A57" s="85"/>
      <c r="B57" s="24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3"/>
      <c r="X57" s="85"/>
    </row>
    <row r="58" spans="1:24" s="21" customFormat="1" x14ac:dyDescent="0.25">
      <c r="A58" s="85"/>
      <c r="B58" s="24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3"/>
      <c r="X58" s="85"/>
    </row>
    <row r="59" spans="1:24" s="21" customFormat="1" x14ac:dyDescent="0.25">
      <c r="A59" s="85"/>
      <c r="B59" s="24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3"/>
      <c r="X59" s="85"/>
    </row>
    <row r="60" spans="1:24" s="21" customFormat="1" x14ac:dyDescent="0.25">
      <c r="A60" s="85"/>
      <c r="B60" s="24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3"/>
      <c r="X60" s="85"/>
    </row>
    <row r="61" spans="1:24" s="21" customFormat="1" x14ac:dyDescent="0.25">
      <c r="A61" s="85"/>
      <c r="B61" s="24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3"/>
      <c r="X61" s="85"/>
    </row>
    <row r="62" spans="1:24" s="21" customFormat="1" x14ac:dyDescent="0.25">
      <c r="A62" s="85"/>
      <c r="B62" s="24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3"/>
      <c r="X62" s="85"/>
    </row>
    <row r="63" spans="1:24" s="21" customFormat="1" x14ac:dyDescent="0.25">
      <c r="A63" s="85"/>
      <c r="B63" s="24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3"/>
      <c r="X63" s="85"/>
    </row>
    <row r="64" spans="1:24" s="21" customFormat="1" x14ac:dyDescent="0.25">
      <c r="A64" s="85"/>
      <c r="B64" s="24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3"/>
      <c r="X64" s="85"/>
    </row>
    <row r="65" spans="1:24" s="21" customFormat="1" x14ac:dyDescent="0.25">
      <c r="A65" s="85"/>
      <c r="B65" s="24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3"/>
      <c r="X65" s="85"/>
    </row>
    <row r="66" spans="1:24" s="21" customFormat="1" x14ac:dyDescent="0.25">
      <c r="A66" s="85"/>
      <c r="B66" s="24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3"/>
      <c r="X66" s="85"/>
    </row>
    <row r="67" spans="1:24" s="21" customFormat="1" x14ac:dyDescent="0.25">
      <c r="A67" s="85"/>
      <c r="B67" s="24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3"/>
      <c r="X67" s="85"/>
    </row>
    <row r="68" spans="1:24" s="21" customFormat="1" x14ac:dyDescent="0.25">
      <c r="A68" s="85"/>
      <c r="B68" s="24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3"/>
      <c r="X68" s="85"/>
    </row>
    <row r="69" spans="1:24" s="21" customFormat="1" x14ac:dyDescent="0.25">
      <c r="A69" s="85"/>
      <c r="B69" s="24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3"/>
      <c r="X69" s="85"/>
    </row>
    <row r="70" spans="1:24" s="21" customFormat="1" x14ac:dyDescent="0.25">
      <c r="A70" s="85"/>
      <c r="B70" s="24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3"/>
      <c r="X70" s="85"/>
    </row>
    <row r="71" spans="1:24" s="21" customFormat="1" x14ac:dyDescent="0.25">
      <c r="A71" s="85"/>
      <c r="B71" s="24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3"/>
      <c r="X71" s="85"/>
    </row>
    <row r="72" spans="1:24" s="21" customFormat="1" x14ac:dyDescent="0.25">
      <c r="A72" s="85"/>
      <c r="B72" s="24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3"/>
      <c r="X72" s="85"/>
    </row>
    <row r="73" spans="1:24" s="21" customFormat="1" x14ac:dyDescent="0.25">
      <c r="A73" s="85"/>
      <c r="B73" s="24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3"/>
      <c r="X73" s="85"/>
    </row>
    <row r="74" spans="1:24" s="21" customFormat="1" x14ac:dyDescent="0.25">
      <c r="A74" s="85"/>
      <c r="B74" s="24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3"/>
      <c r="X74" s="85"/>
    </row>
    <row r="75" spans="1:24" s="21" customFormat="1" x14ac:dyDescent="0.25">
      <c r="A75" s="85"/>
      <c r="B75" s="24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3"/>
      <c r="X75" s="85"/>
    </row>
    <row r="76" spans="1:24" s="21" customFormat="1" x14ac:dyDescent="0.25">
      <c r="A76" s="85"/>
      <c r="B76" s="24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3"/>
      <c r="X76" s="85"/>
    </row>
    <row r="77" spans="1:24" s="21" customFormat="1" x14ac:dyDescent="0.25">
      <c r="A77" s="85"/>
      <c r="B77" s="24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3"/>
      <c r="X77" s="85"/>
    </row>
    <row r="78" spans="1:24" s="21" customFormat="1" ht="15.75" thickBot="1" x14ac:dyDescent="0.3">
      <c r="A78" s="85"/>
      <c r="B78" s="108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109"/>
      <c r="V78" s="52"/>
      <c r="W78" s="53"/>
      <c r="X78" s="85"/>
    </row>
    <row r="79" spans="1:24" s="85" customFormat="1" x14ac:dyDescent="0.25"/>
    <row r="80" spans="1:24" ht="15" customHeight="1" x14ac:dyDescent="0.25"/>
    <row r="228" x14ac:dyDescent="0.25"/>
    <row r="229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51" x14ac:dyDescent="0.25"/>
    <row r="252" x14ac:dyDescent="0.25"/>
    <row r="253" x14ac:dyDescent="0.25"/>
    <row r="254" x14ac:dyDescent="0.25"/>
    <row r="255" ht="15" customHeight="1" x14ac:dyDescent="0.25"/>
  </sheetData>
  <mergeCells count="3">
    <mergeCell ref="B2:W2"/>
    <mergeCell ref="B3:W3"/>
    <mergeCell ref="R4:W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84137-B928-4CC2-90E0-F79D35D019AA}">
  <dimension ref="A1:AG102"/>
  <sheetViews>
    <sheetView zoomScale="70" zoomScaleNormal="70" workbookViewId="0">
      <selection activeCell="B4" sqref="B4:D4"/>
    </sheetView>
  </sheetViews>
  <sheetFormatPr defaultColWidth="0" defaultRowHeight="0" customHeight="1" zeroHeight="1" x14ac:dyDescent="0.25"/>
  <cols>
    <col min="1" max="1" width="4.140625" style="10" customWidth="1"/>
    <col min="2" max="2" width="10.85546875" style="10" customWidth="1"/>
    <col min="3" max="3" width="11.7109375" style="10" customWidth="1"/>
    <col min="4" max="4" width="28.85546875" style="10" customWidth="1"/>
    <col min="5" max="5" width="15.7109375" style="10" customWidth="1"/>
    <col min="6" max="6" width="21.85546875" style="10" customWidth="1"/>
    <col min="7" max="7" width="17.42578125" style="10" customWidth="1"/>
    <col min="8" max="8" width="17.85546875" style="10" customWidth="1"/>
    <col min="9" max="9" width="12.7109375" style="10" customWidth="1"/>
    <col min="10" max="10" width="13.7109375" style="10" customWidth="1"/>
    <col min="11" max="11" width="14.42578125" style="10" customWidth="1"/>
    <col min="12" max="12" width="19.28515625" style="10" bestFit="1" customWidth="1"/>
    <col min="13" max="14" width="16.140625" style="10" customWidth="1"/>
    <col min="15" max="15" width="15.7109375" style="10" customWidth="1"/>
    <col min="16" max="16" width="13.7109375" style="10" customWidth="1"/>
    <col min="17" max="17" width="9.140625" style="10" customWidth="1"/>
    <col min="18" max="18" width="5.7109375" style="10" customWidth="1"/>
    <col min="19" max="19" width="10.5703125" style="10" hidden="1" customWidth="1"/>
    <col min="20" max="20" width="9.140625" style="10" hidden="1" customWidth="1"/>
    <col min="21" max="21" width="10" style="10" hidden="1" customWidth="1"/>
    <col min="22" max="22" width="9.140625" style="10" hidden="1" customWidth="1"/>
    <col min="23" max="23" width="18.7109375" style="10" hidden="1" customWidth="1"/>
    <col min="24" max="24" width="10.5703125" style="10" hidden="1" customWidth="1"/>
    <col min="25" max="25" width="9.140625" style="10" hidden="1" customWidth="1"/>
    <col min="26" max="26" width="10" style="10" hidden="1" customWidth="1"/>
    <col min="27" max="27" width="9.140625" style="10" hidden="1" customWidth="1"/>
    <col min="28" max="33" width="18.7109375" style="10" hidden="1" customWidth="1"/>
    <col min="34" max="16384" width="9.140625" style="10" hidden="1"/>
  </cols>
  <sheetData>
    <row r="1" spans="1:18" ht="15" x14ac:dyDescent="0.25"/>
    <row r="2" spans="1:18" s="21" customFormat="1" ht="42" customHeight="1" x14ac:dyDescent="0.25">
      <c r="A2" s="10"/>
      <c r="B2" s="138" t="s">
        <v>136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0"/>
    </row>
    <row r="3" spans="1:18" s="21" customFormat="1" ht="8.25" customHeight="1" thickBot="1" x14ac:dyDescent="0.3">
      <c r="A3" s="10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0"/>
    </row>
    <row r="4" spans="1:18" s="21" customFormat="1" ht="15.75" thickBot="1" x14ac:dyDescent="0.3">
      <c r="A4" s="10"/>
      <c r="B4" s="144" t="s">
        <v>160</v>
      </c>
      <c r="C4" s="145"/>
      <c r="D4" s="146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3"/>
      <c r="R4" s="10"/>
    </row>
    <row r="5" spans="1:18" s="21" customFormat="1" ht="15" x14ac:dyDescent="0.25">
      <c r="A5" s="10"/>
      <c r="B5" s="24"/>
      <c r="C5" s="22"/>
      <c r="D5" s="22"/>
      <c r="E5" s="11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3"/>
      <c r="R5" s="10"/>
    </row>
    <row r="6" spans="1:18" s="21" customFormat="1" ht="15" x14ac:dyDescent="0.25">
      <c r="A6" s="10"/>
      <c r="B6" s="24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3"/>
      <c r="R6" s="10"/>
    </row>
    <row r="7" spans="1:18" s="21" customFormat="1" ht="15" x14ac:dyDescent="0.25">
      <c r="A7" s="10"/>
      <c r="B7" s="24"/>
      <c r="C7" s="22"/>
      <c r="D7" s="22"/>
      <c r="E7" s="11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3"/>
      <c r="R7" s="10"/>
    </row>
    <row r="8" spans="1:18" s="21" customFormat="1" ht="15" x14ac:dyDescent="0.25">
      <c r="A8" s="10"/>
      <c r="B8" s="24"/>
      <c r="C8" s="22"/>
      <c r="D8" s="22"/>
      <c r="E8" s="25"/>
      <c r="F8" s="25"/>
      <c r="G8" s="25"/>
      <c r="H8" s="25"/>
      <c r="I8" s="22"/>
      <c r="J8" s="22"/>
      <c r="K8" s="22"/>
      <c r="L8" s="22"/>
      <c r="M8" s="22"/>
      <c r="N8" s="22"/>
      <c r="O8" s="22"/>
      <c r="P8" s="25"/>
      <c r="Q8" s="23"/>
      <c r="R8" s="10"/>
    </row>
    <row r="9" spans="1:18" s="21" customFormat="1" ht="15" x14ac:dyDescent="0.25">
      <c r="A9" s="10"/>
      <c r="B9" s="24"/>
      <c r="C9" s="22"/>
      <c r="D9" s="22"/>
      <c r="E9" s="25"/>
      <c r="F9" s="25"/>
      <c r="G9" s="25"/>
      <c r="H9" s="25"/>
      <c r="I9" s="22"/>
      <c r="J9" s="22"/>
      <c r="K9" s="22"/>
      <c r="L9" s="22"/>
      <c r="M9" s="22"/>
      <c r="N9" s="22"/>
      <c r="O9" s="22"/>
      <c r="P9" s="25"/>
      <c r="Q9" s="23"/>
      <c r="R9" s="10"/>
    </row>
    <row r="10" spans="1:18" s="21" customFormat="1" ht="52.5" thickBot="1" x14ac:dyDescent="0.3">
      <c r="A10" s="10"/>
      <c r="B10" s="24"/>
      <c r="C10" s="22"/>
      <c r="D10" s="113" t="s">
        <v>137</v>
      </c>
      <c r="E10" s="26">
        <v>2016</v>
      </c>
      <c r="F10" s="26">
        <v>2017</v>
      </c>
      <c r="G10" s="26">
        <v>2018</v>
      </c>
      <c r="H10" s="27">
        <v>2019</v>
      </c>
      <c r="I10" s="27">
        <v>2020</v>
      </c>
      <c r="J10" s="27">
        <v>2021</v>
      </c>
      <c r="K10" s="27">
        <v>2022</v>
      </c>
      <c r="L10" s="27">
        <v>2023</v>
      </c>
      <c r="M10" s="27">
        <v>2024</v>
      </c>
      <c r="N10" s="27" t="s">
        <v>169</v>
      </c>
      <c r="O10" s="22"/>
      <c r="P10" s="25"/>
      <c r="Q10" s="23"/>
      <c r="R10" s="10"/>
    </row>
    <row r="11" spans="1:18" s="21" customFormat="1" ht="17.25" thickTop="1" thickBot="1" x14ac:dyDescent="0.3">
      <c r="A11" s="10"/>
      <c r="B11" s="24"/>
      <c r="C11" s="22"/>
      <c r="D11" s="114" t="s">
        <v>138</v>
      </c>
      <c r="E11" s="32">
        <v>187.59958</v>
      </c>
      <c r="F11" s="32">
        <v>261.79728499999999</v>
      </c>
      <c r="G11" s="32">
        <v>505.65713067682481</v>
      </c>
      <c r="H11" s="32">
        <v>1529.2</v>
      </c>
      <c r="I11" s="32">
        <v>3961.4</v>
      </c>
      <c r="J11" s="32">
        <v>7681.4</v>
      </c>
      <c r="K11" s="32">
        <v>12114.7</v>
      </c>
      <c r="L11" s="32">
        <v>17057.099999999999</v>
      </c>
      <c r="M11" s="32">
        <v>21157.024000000001</v>
      </c>
      <c r="N11" s="32" t="s">
        <v>171</v>
      </c>
      <c r="O11" s="115" t="s">
        <v>139</v>
      </c>
      <c r="P11" s="25"/>
      <c r="Q11" s="23"/>
      <c r="R11" s="10"/>
    </row>
    <row r="12" spans="1:18" s="21" customFormat="1" ht="16.5" thickBot="1" x14ac:dyDescent="0.3">
      <c r="A12" s="10"/>
      <c r="B12" s="24"/>
      <c r="C12" s="22"/>
      <c r="D12" s="114" t="s">
        <v>140</v>
      </c>
      <c r="E12" s="32">
        <v>233.96700000000001</v>
      </c>
      <c r="F12" s="32">
        <v>235.37299999999999</v>
      </c>
      <c r="G12" s="32">
        <v>237.61799999999999</v>
      </c>
      <c r="H12" s="32">
        <v>225.2</v>
      </c>
      <c r="I12" s="32">
        <v>240.6</v>
      </c>
      <c r="J12" s="32">
        <v>249.5</v>
      </c>
      <c r="K12" s="32">
        <v>271.7</v>
      </c>
      <c r="L12" s="32">
        <v>293.8</v>
      </c>
      <c r="M12" s="32">
        <v>306.27699999999999</v>
      </c>
      <c r="N12" s="32" t="s">
        <v>171</v>
      </c>
      <c r="O12" s="115" t="s">
        <v>139</v>
      </c>
      <c r="P12" s="22"/>
      <c r="Q12" s="23"/>
      <c r="R12" s="10"/>
    </row>
    <row r="13" spans="1:18" s="21" customFormat="1" ht="16.5" thickBot="1" x14ac:dyDescent="0.3">
      <c r="A13" s="10"/>
      <c r="B13" s="24"/>
      <c r="C13" s="22"/>
      <c r="D13" s="114" t="s">
        <v>141</v>
      </c>
      <c r="E13" s="32">
        <v>1281.0650000000001</v>
      </c>
      <c r="F13" s="32">
        <v>1362.03</v>
      </c>
      <c r="G13" s="32">
        <v>1362.87</v>
      </c>
      <c r="H13" s="32">
        <v>812.9</v>
      </c>
      <c r="I13" s="32">
        <v>815.2</v>
      </c>
      <c r="J13" s="116">
        <v>819.5</v>
      </c>
      <c r="K13" s="32">
        <v>849.3</v>
      </c>
      <c r="L13" s="32">
        <v>981.6</v>
      </c>
      <c r="M13" s="32">
        <v>969.57500000000005</v>
      </c>
      <c r="N13" s="32" t="s">
        <v>171</v>
      </c>
      <c r="O13" s="115" t="s">
        <v>139</v>
      </c>
      <c r="P13" s="22"/>
      <c r="Q13" s="23"/>
      <c r="R13" s="10"/>
    </row>
    <row r="14" spans="1:18" s="21" customFormat="1" ht="16.5" thickBot="1" x14ac:dyDescent="0.3">
      <c r="A14" s="10"/>
      <c r="B14" s="24"/>
      <c r="C14" s="22"/>
      <c r="D14" s="114" t="s">
        <v>142</v>
      </c>
      <c r="E14" s="32">
        <v>5807.4160000000002</v>
      </c>
      <c r="F14" s="32">
        <v>5848.6710000000003</v>
      </c>
      <c r="G14" s="32">
        <v>5864.4430000000002</v>
      </c>
      <c r="H14" s="32">
        <v>5868.9</v>
      </c>
      <c r="I14" s="32">
        <v>6327.9</v>
      </c>
      <c r="J14" s="32">
        <v>7007.7</v>
      </c>
      <c r="K14" s="32">
        <v>8129.5</v>
      </c>
      <c r="L14" s="32">
        <v>9428.2999999999993</v>
      </c>
      <c r="M14" s="32">
        <v>10139.538</v>
      </c>
      <c r="N14" s="32" t="s">
        <v>171</v>
      </c>
      <c r="O14" s="115" t="s">
        <v>139</v>
      </c>
      <c r="P14" s="22"/>
      <c r="Q14" s="23"/>
      <c r="R14" s="10"/>
    </row>
    <row r="15" spans="1:18" s="21" customFormat="1" ht="16.5" thickBot="1" x14ac:dyDescent="0.3">
      <c r="A15" s="10"/>
      <c r="B15" s="24"/>
      <c r="C15" s="22"/>
      <c r="D15" s="114" t="s">
        <v>143</v>
      </c>
      <c r="E15" s="32">
        <v>993.995</v>
      </c>
      <c r="F15" s="32">
        <v>988.37699999999995</v>
      </c>
      <c r="G15" s="32">
        <v>981.50400000000002</v>
      </c>
      <c r="H15" s="32">
        <v>978.1</v>
      </c>
      <c r="I15" s="32">
        <v>980.6</v>
      </c>
      <c r="J15" s="32">
        <v>983.9</v>
      </c>
      <c r="K15" s="32">
        <v>985.2</v>
      </c>
      <c r="L15" s="32">
        <v>979.1</v>
      </c>
      <c r="M15" s="32">
        <v>980.82899999999995</v>
      </c>
      <c r="N15" s="32" t="s">
        <v>171</v>
      </c>
      <c r="O15" s="115" t="s">
        <v>139</v>
      </c>
      <c r="P15" s="22"/>
      <c r="Q15" s="23"/>
      <c r="R15" s="10"/>
    </row>
    <row r="16" spans="1:18" s="21" customFormat="1" ht="22.5" customHeight="1" x14ac:dyDescent="0.25">
      <c r="A16" s="10"/>
      <c r="B16" s="24"/>
      <c r="C16" s="22"/>
      <c r="D16" s="22"/>
      <c r="E16" s="22"/>
      <c r="F16" s="22"/>
      <c r="G16" s="35"/>
      <c r="H16" s="22"/>
      <c r="I16" s="34"/>
      <c r="J16" s="34"/>
      <c r="K16" s="34"/>
      <c r="L16" s="117"/>
      <c r="M16" s="117"/>
      <c r="N16" s="117" t="s">
        <v>170</v>
      </c>
      <c r="O16" s="22"/>
      <c r="P16" s="22"/>
      <c r="Q16" s="23"/>
      <c r="R16" s="10"/>
    </row>
    <row r="17" spans="1:18" s="21" customFormat="1" ht="21" customHeight="1" x14ac:dyDescent="0.25">
      <c r="A17" s="10"/>
      <c r="B17" s="24"/>
      <c r="C17" s="22"/>
      <c r="D17" s="22"/>
      <c r="E17" s="22"/>
      <c r="F17" s="22"/>
      <c r="G17" s="22"/>
      <c r="H17" s="35"/>
      <c r="I17" s="22"/>
      <c r="J17" s="34"/>
      <c r="K17" s="34"/>
      <c r="L17" s="34"/>
      <c r="M17" s="117"/>
      <c r="N17" s="117"/>
      <c r="O17" s="22"/>
      <c r="P17" s="22"/>
      <c r="Q17" s="23"/>
      <c r="R17" s="10"/>
    </row>
    <row r="18" spans="1:18" s="21" customFormat="1" ht="33.75" customHeight="1" x14ac:dyDescent="0.25">
      <c r="A18" s="10"/>
      <c r="B18" s="24"/>
      <c r="C18" s="22"/>
      <c r="D18" s="22"/>
      <c r="E18" s="22"/>
      <c r="F18" s="22"/>
      <c r="G18" s="22"/>
      <c r="H18" s="35"/>
      <c r="I18" s="22"/>
      <c r="J18" s="34"/>
      <c r="K18" s="34"/>
      <c r="L18" s="34"/>
      <c r="M18" s="117"/>
      <c r="N18" s="117"/>
      <c r="O18" s="22"/>
      <c r="P18" s="22"/>
      <c r="Q18" s="23"/>
      <c r="R18" s="10"/>
    </row>
    <row r="19" spans="1:18" s="21" customFormat="1" ht="15" x14ac:dyDescent="0.25">
      <c r="A19" s="10"/>
      <c r="B19" s="24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3"/>
      <c r="R19" s="10"/>
    </row>
    <row r="20" spans="1:18" s="21" customFormat="1" ht="15" x14ac:dyDescent="0.25">
      <c r="A20" s="10"/>
      <c r="B20" s="24"/>
      <c r="C20" s="22"/>
      <c r="D20" s="22"/>
      <c r="E20" s="22"/>
      <c r="F20" s="22"/>
      <c r="G20" s="22"/>
      <c r="H20" s="22"/>
      <c r="I20" s="22"/>
      <c r="J20" s="36"/>
      <c r="K20" s="22"/>
      <c r="L20" s="22"/>
      <c r="M20" s="22"/>
      <c r="N20" s="22"/>
      <c r="O20" s="22"/>
      <c r="P20" s="22"/>
      <c r="Q20" s="23"/>
      <c r="R20" s="10"/>
    </row>
    <row r="21" spans="1:18" s="21" customFormat="1" ht="15" x14ac:dyDescent="0.25">
      <c r="A21" s="10"/>
      <c r="B21" s="24"/>
      <c r="C21" s="22"/>
      <c r="D21" s="22"/>
      <c r="E21" s="22"/>
      <c r="F21" s="22"/>
      <c r="G21" s="36"/>
      <c r="H21" s="37"/>
      <c r="I21" s="22"/>
      <c r="J21" s="36"/>
      <c r="K21" s="22"/>
      <c r="L21" s="22"/>
      <c r="M21" s="38"/>
      <c r="N21" s="38"/>
      <c r="O21" s="38"/>
      <c r="P21" s="38"/>
      <c r="Q21" s="23"/>
      <c r="R21" s="10"/>
    </row>
    <row r="22" spans="1:18" s="21" customFormat="1" ht="41.25" customHeight="1" x14ac:dyDescent="0.25">
      <c r="A22" s="10"/>
      <c r="B22" s="24"/>
      <c r="C22" s="22"/>
      <c r="D22" s="22"/>
      <c r="E22" s="22"/>
      <c r="F22" s="22"/>
      <c r="G22" s="36"/>
      <c r="H22" s="37"/>
      <c r="I22" s="22"/>
      <c r="J22" s="36"/>
      <c r="K22" s="22"/>
      <c r="L22" s="22"/>
      <c r="M22" s="38"/>
      <c r="N22" s="38"/>
      <c r="O22" s="39"/>
      <c r="P22" s="39"/>
      <c r="Q22" s="23"/>
      <c r="R22" s="10"/>
    </row>
    <row r="23" spans="1:18" s="21" customFormat="1" ht="15" x14ac:dyDescent="0.25">
      <c r="A23" s="10"/>
      <c r="B23" s="24"/>
      <c r="C23" s="22"/>
      <c r="D23" s="22"/>
      <c r="E23" s="22"/>
      <c r="F23" s="22"/>
      <c r="G23" s="36"/>
      <c r="H23" s="37"/>
      <c r="I23" s="22"/>
      <c r="J23" s="36"/>
      <c r="K23" s="22"/>
      <c r="L23" s="22"/>
      <c r="M23" s="38"/>
      <c r="N23" s="38"/>
      <c r="O23" s="40"/>
      <c r="P23" s="41"/>
      <c r="Q23" s="23"/>
      <c r="R23" s="10"/>
    </row>
    <row r="24" spans="1:18" s="21" customFormat="1" ht="15" x14ac:dyDescent="0.25">
      <c r="A24" s="10"/>
      <c r="B24" s="24"/>
      <c r="C24" s="22"/>
      <c r="D24" s="22"/>
      <c r="E24" s="22"/>
      <c r="F24" s="22"/>
      <c r="G24" s="36"/>
      <c r="H24" s="22"/>
      <c r="I24" s="22"/>
      <c r="J24" s="36"/>
      <c r="K24" s="22"/>
      <c r="L24" s="22"/>
      <c r="M24" s="38"/>
      <c r="N24" s="38"/>
      <c r="O24" s="40"/>
      <c r="P24" s="41"/>
      <c r="Q24" s="23"/>
      <c r="R24" s="10"/>
    </row>
    <row r="25" spans="1:18" s="21" customFormat="1" ht="28.5" customHeight="1" x14ac:dyDescent="0.25">
      <c r="A25" s="10"/>
      <c r="B25" s="24"/>
      <c r="C25" s="22"/>
      <c r="D25" s="22"/>
      <c r="E25" s="22"/>
      <c r="F25" s="22"/>
      <c r="G25" s="22"/>
      <c r="H25" s="22"/>
      <c r="I25" s="22"/>
      <c r="J25" s="36"/>
      <c r="K25" s="22"/>
      <c r="L25" s="22"/>
      <c r="M25" s="38"/>
      <c r="N25" s="38"/>
      <c r="O25" s="40"/>
      <c r="P25" s="41"/>
      <c r="Q25" s="23"/>
      <c r="R25" s="10"/>
    </row>
    <row r="26" spans="1:18" s="21" customFormat="1" ht="14.25" customHeight="1" x14ac:dyDescent="0.25">
      <c r="A26" s="10"/>
      <c r="B26" s="24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3"/>
      <c r="R26" s="10"/>
    </row>
    <row r="27" spans="1:18" s="21" customFormat="1" ht="15" customHeight="1" x14ac:dyDescent="0.25">
      <c r="A27" s="10"/>
      <c r="B27" s="24"/>
      <c r="C27" s="22"/>
      <c r="D27" s="22"/>
      <c r="E27" s="22"/>
      <c r="F27" s="45"/>
      <c r="G27" s="45"/>
      <c r="H27" s="45"/>
      <c r="I27" s="45"/>
      <c r="J27" s="46"/>
      <c r="K27" s="46"/>
      <c r="L27" s="46"/>
      <c r="M27" s="22"/>
      <c r="N27" s="22"/>
      <c r="O27" s="22"/>
      <c r="P27" s="22"/>
      <c r="Q27" s="23"/>
      <c r="R27" s="10"/>
    </row>
    <row r="28" spans="1:18" s="21" customFormat="1" ht="21.75" customHeight="1" x14ac:dyDescent="0.25">
      <c r="A28" s="10"/>
      <c r="B28" s="24"/>
      <c r="C28" s="22"/>
      <c r="D28" s="22"/>
      <c r="E28" s="22"/>
      <c r="F28" s="45"/>
      <c r="G28" s="45"/>
      <c r="H28" s="45"/>
      <c r="I28" s="45"/>
      <c r="J28" s="46"/>
      <c r="K28" s="46"/>
      <c r="L28" s="46"/>
      <c r="M28" s="22"/>
      <c r="N28" s="22"/>
      <c r="O28" s="22"/>
      <c r="P28" s="22"/>
      <c r="Q28" s="23"/>
      <c r="R28" s="10"/>
    </row>
    <row r="29" spans="1:18" s="21" customFormat="1" ht="15" x14ac:dyDescent="0.25">
      <c r="A29" s="10"/>
      <c r="B29" s="24"/>
      <c r="C29" s="22"/>
      <c r="D29" s="22"/>
      <c r="E29" s="22"/>
      <c r="F29" s="45"/>
      <c r="G29" s="45"/>
      <c r="H29" s="45"/>
      <c r="I29" s="45"/>
      <c r="J29" s="46"/>
      <c r="K29" s="46"/>
      <c r="L29" s="46"/>
      <c r="M29" s="22"/>
      <c r="N29" s="22"/>
      <c r="O29" s="22"/>
      <c r="P29" s="22"/>
      <c r="Q29" s="23"/>
      <c r="R29" s="10"/>
    </row>
    <row r="30" spans="1:18" s="21" customFormat="1" ht="15" x14ac:dyDescent="0.25">
      <c r="A30" s="10"/>
      <c r="B30" s="24"/>
      <c r="C30" s="22"/>
      <c r="D30" s="22"/>
      <c r="E30" s="22"/>
      <c r="F30" s="45"/>
      <c r="G30" s="45"/>
      <c r="H30" s="45"/>
      <c r="I30" s="45"/>
      <c r="J30" s="46"/>
      <c r="K30" s="46"/>
      <c r="L30" s="46"/>
      <c r="M30" s="22"/>
      <c r="N30" s="22"/>
      <c r="O30" s="22"/>
      <c r="P30" s="22"/>
      <c r="Q30" s="23"/>
      <c r="R30" s="10"/>
    </row>
    <row r="31" spans="1:18" s="21" customFormat="1" ht="15" x14ac:dyDescent="0.25">
      <c r="A31" s="10"/>
      <c r="B31" s="24"/>
      <c r="C31" s="22"/>
      <c r="D31" s="22"/>
      <c r="E31" s="22"/>
      <c r="F31" s="45"/>
      <c r="G31" s="45"/>
      <c r="H31" s="45"/>
      <c r="I31" s="45"/>
      <c r="J31" s="46"/>
      <c r="K31" s="46"/>
      <c r="L31" s="46"/>
      <c r="M31" s="22"/>
      <c r="N31" s="22"/>
      <c r="O31" s="22"/>
      <c r="P31" s="22"/>
      <c r="Q31" s="23"/>
      <c r="R31" s="10"/>
    </row>
    <row r="32" spans="1:18" s="21" customFormat="1" ht="15" x14ac:dyDescent="0.25">
      <c r="A32" s="10"/>
      <c r="B32" s="24"/>
      <c r="C32" s="22"/>
      <c r="D32" s="22"/>
      <c r="E32" s="22"/>
      <c r="F32" s="45"/>
      <c r="G32" s="45"/>
      <c r="H32" s="45"/>
      <c r="I32" s="45"/>
      <c r="J32" s="118"/>
      <c r="K32" s="22"/>
      <c r="L32" s="46"/>
      <c r="M32" s="22"/>
      <c r="N32" s="22"/>
      <c r="O32" s="22"/>
      <c r="P32" s="22"/>
      <c r="Q32" s="23"/>
      <c r="R32" s="10"/>
    </row>
    <row r="33" spans="1:18" s="21" customFormat="1" ht="15" x14ac:dyDescent="0.25">
      <c r="A33" s="10"/>
      <c r="B33" s="24"/>
      <c r="C33" s="22"/>
      <c r="D33" s="22"/>
      <c r="E33" s="22"/>
      <c r="F33" s="45"/>
      <c r="G33" s="22"/>
      <c r="H33" s="46"/>
      <c r="I33" s="119"/>
      <c r="J33" s="118"/>
      <c r="K33" s="22"/>
      <c r="L33" s="46"/>
      <c r="M33" s="22"/>
      <c r="N33" s="22"/>
      <c r="O33" s="22"/>
      <c r="P33" s="22"/>
      <c r="Q33" s="23"/>
      <c r="R33" s="10"/>
    </row>
    <row r="34" spans="1:18" s="21" customFormat="1" ht="15" x14ac:dyDescent="0.25">
      <c r="A34" s="10"/>
      <c r="B34" s="24"/>
      <c r="C34" s="22"/>
      <c r="D34" s="22"/>
      <c r="E34" s="22"/>
      <c r="F34" s="45"/>
      <c r="G34" s="22"/>
      <c r="H34" s="46"/>
      <c r="I34" s="119"/>
      <c r="J34" s="118"/>
      <c r="K34" s="22"/>
      <c r="L34" s="46"/>
      <c r="M34" s="22"/>
      <c r="N34" s="22"/>
      <c r="O34" s="22"/>
      <c r="P34" s="22"/>
      <c r="Q34" s="23"/>
      <c r="R34" s="10"/>
    </row>
    <row r="35" spans="1:18" s="21" customFormat="1" ht="15" x14ac:dyDescent="0.25">
      <c r="A35" s="10"/>
      <c r="B35" s="24"/>
      <c r="C35" s="22"/>
      <c r="D35" s="22"/>
      <c r="E35" s="22"/>
      <c r="F35" s="45"/>
      <c r="G35" s="22"/>
      <c r="H35" s="46"/>
      <c r="I35" s="119"/>
      <c r="J35" s="118"/>
      <c r="K35" s="22"/>
      <c r="L35" s="46"/>
      <c r="M35" s="22"/>
      <c r="N35" s="22"/>
      <c r="O35" s="22"/>
      <c r="P35" s="22"/>
      <c r="Q35" s="23"/>
      <c r="R35" s="10"/>
    </row>
    <row r="36" spans="1:18" s="21" customFormat="1" ht="15" x14ac:dyDescent="0.25">
      <c r="A36" s="10"/>
      <c r="B36" s="24"/>
      <c r="C36" s="22"/>
      <c r="D36" s="22"/>
      <c r="E36" s="22"/>
      <c r="F36" s="45"/>
      <c r="G36" s="22"/>
      <c r="H36" s="46"/>
      <c r="I36" s="119"/>
      <c r="J36" s="118"/>
      <c r="K36" s="22"/>
      <c r="L36" s="46"/>
      <c r="M36" s="22"/>
      <c r="N36" s="22"/>
      <c r="O36" s="22"/>
      <c r="P36" s="22"/>
      <c r="Q36" s="23"/>
      <c r="R36" s="10"/>
    </row>
    <row r="37" spans="1:18" s="21" customFormat="1" ht="15" x14ac:dyDescent="0.25">
      <c r="A37" s="10"/>
      <c r="B37" s="24"/>
      <c r="C37" s="22"/>
      <c r="D37" s="22"/>
      <c r="E37" s="22"/>
      <c r="F37" s="45"/>
      <c r="G37" s="22"/>
      <c r="H37" s="46"/>
      <c r="I37" s="119"/>
      <c r="J37" s="118"/>
      <c r="K37" s="22"/>
      <c r="L37" s="46"/>
      <c r="M37" s="22"/>
      <c r="N37" s="22"/>
      <c r="O37" s="22"/>
      <c r="P37" s="22"/>
      <c r="Q37" s="23"/>
      <c r="R37" s="10"/>
    </row>
    <row r="38" spans="1:18" s="21" customFormat="1" ht="15" x14ac:dyDescent="0.25">
      <c r="A38" s="10"/>
      <c r="B38" s="24"/>
      <c r="C38" s="22"/>
      <c r="D38" s="22"/>
      <c r="E38" s="22"/>
      <c r="F38" s="45"/>
      <c r="G38" s="22"/>
      <c r="H38" s="46"/>
      <c r="I38" s="119"/>
      <c r="J38" s="118"/>
      <c r="K38" s="22"/>
      <c r="L38" s="46"/>
      <c r="M38" s="22"/>
      <c r="N38" s="22"/>
      <c r="O38" s="22"/>
      <c r="P38" s="22"/>
      <c r="Q38" s="23"/>
      <c r="R38" s="10"/>
    </row>
    <row r="39" spans="1:18" s="21" customFormat="1" ht="15" x14ac:dyDescent="0.25">
      <c r="A39" s="10"/>
      <c r="B39" s="24"/>
      <c r="C39" s="22"/>
      <c r="D39" s="22"/>
      <c r="E39" s="22"/>
      <c r="F39" s="45"/>
      <c r="G39" s="22"/>
      <c r="H39" s="46"/>
      <c r="I39" s="119"/>
      <c r="J39" s="118"/>
      <c r="K39" s="22"/>
      <c r="L39" s="46"/>
      <c r="M39" s="22"/>
      <c r="N39" s="22"/>
      <c r="O39" s="22"/>
      <c r="P39" s="22"/>
      <c r="Q39" s="23"/>
      <c r="R39" s="10"/>
    </row>
    <row r="40" spans="1:18" s="21" customFormat="1" ht="15" x14ac:dyDescent="0.25">
      <c r="A40" s="10"/>
      <c r="B40" s="24"/>
      <c r="C40" s="22"/>
      <c r="D40" s="22"/>
      <c r="E40" s="22"/>
      <c r="F40" s="45"/>
      <c r="G40" s="22"/>
      <c r="H40" s="46"/>
      <c r="I40" s="119"/>
      <c r="J40" s="118"/>
      <c r="K40" s="22"/>
      <c r="L40" s="46"/>
      <c r="M40" s="22"/>
      <c r="N40" s="22"/>
      <c r="O40" s="22"/>
      <c r="P40" s="22"/>
      <c r="Q40" s="23"/>
      <c r="R40" s="10"/>
    </row>
    <row r="41" spans="1:18" s="21" customFormat="1" ht="15" x14ac:dyDescent="0.25">
      <c r="A41" s="10"/>
      <c r="B41" s="24"/>
      <c r="C41" s="22"/>
      <c r="D41" s="22"/>
      <c r="E41" s="22"/>
      <c r="F41" s="45"/>
      <c r="G41" s="22"/>
      <c r="H41" s="46"/>
      <c r="I41" s="119"/>
      <c r="J41" s="118"/>
      <c r="K41" s="22"/>
      <c r="L41" s="46"/>
      <c r="M41" s="22"/>
      <c r="N41" s="22"/>
      <c r="O41" s="22"/>
      <c r="P41" s="22"/>
      <c r="Q41" s="23"/>
      <c r="R41" s="10"/>
    </row>
    <row r="42" spans="1:18" s="21" customFormat="1" ht="15" x14ac:dyDescent="0.25">
      <c r="A42" s="10"/>
      <c r="B42" s="24"/>
      <c r="C42" s="22"/>
      <c r="D42" s="22"/>
      <c r="E42" s="22"/>
      <c r="F42" s="45"/>
      <c r="G42" s="22"/>
      <c r="H42" s="46"/>
      <c r="I42" s="119"/>
      <c r="J42" s="118"/>
      <c r="K42" s="22"/>
      <c r="L42" s="46"/>
      <c r="M42" s="22"/>
      <c r="N42" s="22"/>
      <c r="O42" s="22"/>
      <c r="P42" s="22"/>
      <c r="Q42" s="23"/>
      <c r="R42" s="10"/>
    </row>
    <row r="43" spans="1:18" s="21" customFormat="1" ht="15" x14ac:dyDescent="0.25">
      <c r="A43" s="10"/>
      <c r="B43" s="24"/>
      <c r="C43" s="22"/>
      <c r="D43" s="22"/>
      <c r="E43" s="22"/>
      <c r="F43" s="45"/>
      <c r="G43" s="22"/>
      <c r="H43" s="46"/>
      <c r="I43" s="119"/>
      <c r="J43" s="118"/>
      <c r="K43" s="22"/>
      <c r="L43" s="46"/>
      <c r="M43" s="22"/>
      <c r="N43" s="22"/>
      <c r="O43" s="22"/>
      <c r="P43" s="22"/>
      <c r="Q43" s="23"/>
      <c r="R43" s="10"/>
    </row>
    <row r="44" spans="1:18" s="21" customFormat="1" ht="15" x14ac:dyDescent="0.25">
      <c r="A44" s="10"/>
      <c r="B44" s="24"/>
      <c r="C44" s="22"/>
      <c r="D44" s="22"/>
      <c r="E44" s="22"/>
      <c r="F44" s="45"/>
      <c r="G44" s="22"/>
      <c r="H44" s="46"/>
      <c r="I44" s="119"/>
      <c r="J44" s="118"/>
      <c r="K44" s="22"/>
      <c r="L44" s="46"/>
      <c r="M44" s="22"/>
      <c r="N44" s="22"/>
      <c r="O44" s="22"/>
      <c r="P44" s="22"/>
      <c r="Q44" s="23"/>
      <c r="R44" s="10"/>
    </row>
    <row r="45" spans="1:18" s="21" customFormat="1" ht="15" x14ac:dyDescent="0.25">
      <c r="A45" s="10"/>
      <c r="B45" s="24"/>
      <c r="C45" s="22"/>
      <c r="D45" s="22"/>
      <c r="E45" s="22"/>
      <c r="F45" s="45"/>
      <c r="G45" s="22"/>
      <c r="H45" s="46"/>
      <c r="I45" s="119"/>
      <c r="J45" s="118"/>
      <c r="K45" s="22"/>
      <c r="L45" s="46"/>
      <c r="M45" s="22"/>
      <c r="N45" s="22"/>
      <c r="O45" s="22"/>
      <c r="P45" s="22"/>
      <c r="Q45" s="23"/>
      <c r="R45" s="10"/>
    </row>
    <row r="46" spans="1:18" s="21" customFormat="1" ht="18.75" x14ac:dyDescent="0.25">
      <c r="A46" s="10"/>
      <c r="B46" s="24"/>
      <c r="C46" s="22"/>
      <c r="D46" s="22"/>
      <c r="E46" s="22"/>
      <c r="F46" s="45"/>
      <c r="G46" s="22"/>
      <c r="H46" s="46"/>
      <c r="I46" s="119"/>
      <c r="J46" s="118"/>
      <c r="K46" s="22"/>
      <c r="L46" s="46"/>
      <c r="M46" s="42"/>
      <c r="N46" s="42"/>
      <c r="O46" s="42"/>
      <c r="P46" s="42"/>
      <c r="Q46" s="120"/>
      <c r="R46" s="10"/>
    </row>
    <row r="47" spans="1:18" s="21" customFormat="1" ht="15" x14ac:dyDescent="0.25">
      <c r="A47" s="10"/>
      <c r="B47" s="24"/>
      <c r="C47" s="22"/>
      <c r="D47" s="22"/>
      <c r="E47" s="22"/>
      <c r="F47" s="22"/>
      <c r="G47" s="22"/>
      <c r="H47" s="22"/>
      <c r="I47" s="46"/>
      <c r="J47" s="25"/>
      <c r="K47" s="44"/>
      <c r="L47" s="44"/>
      <c r="M47" s="22"/>
      <c r="N47" s="22"/>
      <c r="O47" s="22"/>
      <c r="P47" s="22"/>
      <c r="Q47" s="23"/>
      <c r="R47" s="10"/>
    </row>
    <row r="48" spans="1:18" s="21" customFormat="1" ht="15" x14ac:dyDescent="0.25">
      <c r="A48" s="10"/>
      <c r="B48" s="24"/>
      <c r="C48" s="22"/>
      <c r="D48" s="22"/>
      <c r="E48" s="22"/>
      <c r="F48" s="22"/>
      <c r="G48" s="22"/>
      <c r="H48" s="22"/>
      <c r="I48" s="121"/>
      <c r="J48" s="25"/>
      <c r="K48" s="40"/>
      <c r="L48" s="40"/>
      <c r="M48" s="22"/>
      <c r="N48" s="22"/>
      <c r="O48" s="22"/>
      <c r="P48" s="22"/>
      <c r="Q48" s="23"/>
      <c r="R48" s="10"/>
    </row>
    <row r="49" spans="1:19" s="21" customFormat="1" ht="15" x14ac:dyDescent="0.25">
      <c r="A49" s="10"/>
      <c r="B49" s="24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48"/>
      <c r="S49" s="49"/>
    </row>
    <row r="50" spans="1:19" s="21" customFormat="1" ht="15" customHeight="1" thickBot="1" x14ac:dyDescent="0.3">
      <c r="A50" s="10"/>
      <c r="B50" s="24"/>
      <c r="C50" s="22"/>
      <c r="D50" s="22"/>
      <c r="E50" s="22"/>
      <c r="F50" s="27" t="s">
        <v>144</v>
      </c>
      <c r="G50" s="122" t="s">
        <v>145</v>
      </c>
      <c r="H50" s="122" t="s">
        <v>140</v>
      </c>
      <c r="I50" s="122" t="s">
        <v>141</v>
      </c>
      <c r="J50" s="122" t="s">
        <v>142</v>
      </c>
      <c r="K50" s="122" t="s">
        <v>143</v>
      </c>
      <c r="L50" s="22"/>
      <c r="M50" s="22"/>
      <c r="N50" s="22"/>
      <c r="O50" s="22"/>
      <c r="P50" s="22"/>
      <c r="Q50" s="23"/>
      <c r="R50" s="48"/>
      <c r="S50" s="49"/>
    </row>
    <row r="51" spans="1:19" s="21" customFormat="1" ht="17.25" thickTop="1" thickBot="1" x14ac:dyDescent="0.3">
      <c r="A51" s="10"/>
      <c r="B51" s="24"/>
      <c r="C51" s="22"/>
      <c r="D51" s="22"/>
      <c r="E51" s="22"/>
      <c r="F51" s="114" t="s">
        <v>37</v>
      </c>
      <c r="G51" s="32" t="str">
        <f>N11</f>
        <v>-</v>
      </c>
      <c r="H51" s="32" t="str">
        <f>N12</f>
        <v>-</v>
      </c>
      <c r="I51" s="32" t="str">
        <f>N13</f>
        <v>-</v>
      </c>
      <c r="J51" s="32" t="str">
        <f>N14</f>
        <v>-</v>
      </c>
      <c r="K51" s="32" t="str">
        <f>N15</f>
        <v>-</v>
      </c>
      <c r="L51" s="22"/>
      <c r="M51" s="22"/>
      <c r="N51" s="22"/>
      <c r="O51" s="22"/>
      <c r="P51" s="22"/>
      <c r="Q51" s="23"/>
      <c r="R51" s="48"/>
      <c r="S51" s="49"/>
    </row>
    <row r="52" spans="1:19" s="21" customFormat="1" ht="15" x14ac:dyDescent="0.25">
      <c r="A52" s="10"/>
      <c r="B52" s="24"/>
      <c r="C52" s="22"/>
      <c r="D52" s="22"/>
      <c r="E52" s="22"/>
      <c r="F52" s="22"/>
      <c r="G52" s="55"/>
      <c r="H52" s="55"/>
      <c r="I52" s="55"/>
      <c r="J52" s="55"/>
      <c r="K52" s="55"/>
      <c r="L52" s="22"/>
      <c r="M52" s="22"/>
      <c r="N52" s="22"/>
      <c r="O52" s="22"/>
      <c r="P52" s="22"/>
      <c r="Q52" s="23"/>
      <c r="R52" s="48"/>
      <c r="S52" s="49"/>
    </row>
    <row r="53" spans="1:19" s="21" customFormat="1" ht="15" x14ac:dyDescent="0.25">
      <c r="A53" s="10"/>
      <c r="B53" s="24"/>
      <c r="C53" s="22"/>
      <c r="D53" s="22"/>
      <c r="E53" s="22"/>
      <c r="F53" s="22"/>
      <c r="G53" s="55"/>
      <c r="H53" s="55"/>
      <c r="I53" s="55"/>
      <c r="J53" s="55"/>
      <c r="K53" s="55"/>
      <c r="L53" s="22"/>
      <c r="M53" s="22"/>
      <c r="N53" s="22"/>
      <c r="O53" s="22"/>
      <c r="P53" s="22"/>
      <c r="Q53" s="23"/>
      <c r="R53" s="48"/>
      <c r="S53" s="49"/>
    </row>
    <row r="54" spans="1:19" s="21" customFormat="1" ht="15" x14ac:dyDescent="0.25">
      <c r="A54" s="10"/>
      <c r="B54" s="24"/>
      <c r="C54" s="22"/>
      <c r="D54" s="22"/>
      <c r="E54" s="22"/>
      <c r="F54" s="22"/>
      <c r="G54" s="55"/>
      <c r="H54" s="55"/>
      <c r="I54" s="55"/>
      <c r="J54" s="55"/>
      <c r="K54" s="55"/>
      <c r="L54" s="22"/>
      <c r="M54" s="22"/>
      <c r="N54" s="22"/>
      <c r="O54" s="22"/>
      <c r="P54" s="22"/>
      <c r="Q54" s="23"/>
      <c r="R54" s="48"/>
      <c r="S54" s="49"/>
    </row>
    <row r="55" spans="1:19" s="21" customFormat="1" ht="15" x14ac:dyDescent="0.25">
      <c r="A55" s="10"/>
      <c r="B55" s="24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48"/>
      <c r="S55" s="49"/>
    </row>
    <row r="56" spans="1:19" s="21" customFormat="1" ht="15" x14ac:dyDescent="0.25">
      <c r="A56" s="10"/>
      <c r="B56" s="24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48"/>
      <c r="S56" s="49"/>
    </row>
    <row r="57" spans="1:19" s="21" customFormat="1" ht="15" x14ac:dyDescent="0.25">
      <c r="A57" s="10"/>
      <c r="B57" s="24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48"/>
      <c r="S57" s="49"/>
    </row>
    <row r="58" spans="1:19" s="21" customFormat="1" ht="15" x14ac:dyDescent="0.25">
      <c r="A58" s="10"/>
      <c r="B58" s="24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48"/>
      <c r="S58" s="49"/>
    </row>
    <row r="59" spans="1:19" s="21" customFormat="1" ht="15" x14ac:dyDescent="0.25">
      <c r="A59" s="10"/>
      <c r="B59" s="24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48"/>
      <c r="S59" s="49"/>
    </row>
    <row r="60" spans="1:19" s="21" customFormat="1" ht="15" x14ac:dyDescent="0.25">
      <c r="A60" s="10"/>
      <c r="B60" s="24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48"/>
      <c r="S60" s="49"/>
    </row>
    <row r="61" spans="1:19" s="21" customFormat="1" ht="15" x14ac:dyDescent="0.25">
      <c r="A61" s="10"/>
      <c r="B61" s="24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48"/>
      <c r="S61" s="49"/>
    </row>
    <row r="62" spans="1:19" s="21" customFormat="1" ht="15" x14ac:dyDescent="0.25">
      <c r="A62" s="10"/>
      <c r="B62" s="24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48"/>
      <c r="S62" s="49"/>
    </row>
    <row r="63" spans="1:19" s="21" customFormat="1" ht="15" x14ac:dyDescent="0.25">
      <c r="A63" s="10"/>
      <c r="B63" s="24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48"/>
      <c r="S63" s="49"/>
    </row>
    <row r="64" spans="1:19" s="21" customFormat="1" ht="15" x14ac:dyDescent="0.25">
      <c r="A64" s="10"/>
      <c r="B64" s="24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48"/>
      <c r="S64" s="49"/>
    </row>
    <row r="65" spans="1:19" s="21" customFormat="1" ht="15" x14ac:dyDescent="0.25">
      <c r="A65" s="10"/>
      <c r="B65" s="24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48"/>
      <c r="S65" s="49"/>
    </row>
    <row r="66" spans="1:19" s="21" customFormat="1" ht="15" x14ac:dyDescent="0.25">
      <c r="A66" s="10"/>
      <c r="B66" s="24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48"/>
      <c r="S66" s="49"/>
    </row>
    <row r="67" spans="1:19" s="21" customFormat="1" ht="15" x14ac:dyDescent="0.25">
      <c r="A67" s="10"/>
      <c r="B67" s="24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48"/>
      <c r="S67" s="49"/>
    </row>
    <row r="68" spans="1:19" s="21" customFormat="1" ht="15" x14ac:dyDescent="0.25">
      <c r="A68" s="10"/>
      <c r="B68" s="24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48"/>
      <c r="S68" s="49"/>
    </row>
    <row r="69" spans="1:19" s="21" customFormat="1" ht="15" x14ac:dyDescent="0.25">
      <c r="A69" s="10"/>
      <c r="B69" s="24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48"/>
      <c r="S69" s="49"/>
    </row>
    <row r="70" spans="1:19" s="21" customFormat="1" ht="15" x14ac:dyDescent="0.25">
      <c r="A70" s="10"/>
      <c r="B70" s="24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48"/>
      <c r="S70" s="49"/>
    </row>
    <row r="71" spans="1:19" s="21" customFormat="1" ht="15" x14ac:dyDescent="0.25">
      <c r="A71" s="10"/>
      <c r="B71" s="24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3"/>
      <c r="R71" s="48"/>
      <c r="S71" s="49"/>
    </row>
    <row r="72" spans="1:19" s="21" customFormat="1" ht="15" x14ac:dyDescent="0.25">
      <c r="A72" s="10"/>
      <c r="B72" s="24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3"/>
      <c r="R72" s="48"/>
      <c r="S72" s="49"/>
    </row>
    <row r="73" spans="1:19" s="21" customFormat="1" ht="15" x14ac:dyDescent="0.25">
      <c r="A73" s="10"/>
      <c r="B73" s="24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3"/>
      <c r="R73" s="48"/>
      <c r="S73" s="49"/>
    </row>
    <row r="74" spans="1:19" s="21" customFormat="1" ht="15" x14ac:dyDescent="0.25">
      <c r="A74" s="10"/>
      <c r="B74" s="24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48"/>
      <c r="S74" s="49"/>
    </row>
    <row r="75" spans="1:19" ht="15" x14ac:dyDescent="0.25">
      <c r="B75" s="24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3"/>
      <c r="R75" s="48"/>
      <c r="S75" s="48"/>
    </row>
    <row r="76" spans="1:19" ht="15" x14ac:dyDescent="0.25">
      <c r="B76" s="24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3"/>
      <c r="R76" s="48"/>
      <c r="S76" s="48"/>
    </row>
    <row r="77" spans="1:19" ht="15" x14ac:dyDescent="0.25">
      <c r="B77" s="24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3"/>
      <c r="R77" s="48"/>
      <c r="S77" s="48"/>
    </row>
    <row r="78" spans="1:19" ht="15" x14ac:dyDescent="0.25">
      <c r="B78" s="24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3"/>
      <c r="R78" s="48"/>
      <c r="S78" s="48"/>
    </row>
    <row r="79" spans="1:19" ht="15" x14ac:dyDescent="0.25">
      <c r="B79" s="24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3"/>
      <c r="R79" s="48"/>
      <c r="S79" s="48"/>
    </row>
    <row r="80" spans="1:19" ht="15" x14ac:dyDescent="0.25">
      <c r="B80" s="24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3"/>
      <c r="R80" s="48"/>
      <c r="S80" s="48"/>
    </row>
    <row r="81" spans="2:19" ht="15" x14ac:dyDescent="0.25">
      <c r="B81" s="24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48"/>
      <c r="S81" s="48"/>
    </row>
    <row r="82" spans="2:19" ht="15" x14ac:dyDescent="0.25">
      <c r="B82" s="24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3"/>
      <c r="R82" s="48"/>
      <c r="S82" s="48"/>
    </row>
    <row r="83" spans="2:19" ht="15" x14ac:dyDescent="0.25">
      <c r="B83" s="24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3"/>
      <c r="R83" s="48"/>
      <c r="S83" s="48"/>
    </row>
    <row r="84" spans="2:19" ht="15" x14ac:dyDescent="0.25">
      <c r="B84" s="24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48"/>
      <c r="S84" s="48"/>
    </row>
    <row r="85" spans="2:19" ht="15" x14ac:dyDescent="0.25">
      <c r="B85" s="24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3"/>
      <c r="R85" s="48"/>
      <c r="S85" s="48"/>
    </row>
    <row r="86" spans="2:19" ht="15" x14ac:dyDescent="0.25">
      <c r="B86" s="24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3"/>
      <c r="R86" s="48"/>
      <c r="S86" s="48"/>
    </row>
    <row r="87" spans="2:19" ht="15" x14ac:dyDescent="0.25">
      <c r="B87" s="24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3"/>
      <c r="R87" s="48"/>
      <c r="S87" s="48"/>
    </row>
    <row r="88" spans="2:19" ht="15.75" thickBot="1" x14ac:dyDescent="0.3">
      <c r="B88" s="123"/>
      <c r="C88" s="124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3"/>
    </row>
    <row r="89" spans="2:19" s="125" customFormat="1" ht="15" x14ac:dyDescent="0.25"/>
    <row r="90" spans="2:19" s="125" customFormat="1" ht="15" x14ac:dyDescent="0.25"/>
    <row r="91" spans="2:19" s="125" customFormat="1" ht="15" x14ac:dyDescent="0.25"/>
    <row r="92" spans="2:19" s="125" customFormat="1" ht="15" x14ac:dyDescent="0.25"/>
    <row r="93" spans="2:19" s="125" customFormat="1" ht="15" x14ac:dyDescent="0.25"/>
    <row r="94" spans="2:19" s="125" customFormat="1" ht="15" x14ac:dyDescent="0.25"/>
    <row r="95" spans="2:19" s="125" customFormat="1" ht="15" x14ac:dyDescent="0.25"/>
    <row r="96" spans="2:19" s="125" customFormat="1" ht="15" x14ac:dyDescent="0.25"/>
    <row r="97" s="125" customFormat="1" ht="15" x14ac:dyDescent="0.25"/>
    <row r="98" s="125" customFormat="1" ht="15" x14ac:dyDescent="0.25"/>
    <row r="99" s="125" customFormat="1" ht="15" x14ac:dyDescent="0.25"/>
    <row r="100" s="125" customFormat="1" ht="15" x14ac:dyDescent="0.25"/>
    <row r="101" ht="15" x14ac:dyDescent="0.25"/>
    <row r="102" ht="15" x14ac:dyDescent="0.25"/>
  </sheetData>
  <mergeCells count="3">
    <mergeCell ref="B2:Q2"/>
    <mergeCell ref="B3:Q3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108"/>
  <sheetViews>
    <sheetView zoomScale="85" zoomScaleNormal="85" workbookViewId="0">
      <selection activeCell="B4" sqref="B4:G4"/>
    </sheetView>
  </sheetViews>
  <sheetFormatPr defaultColWidth="0" defaultRowHeight="15" customHeight="1" zeroHeight="1" x14ac:dyDescent="0.25"/>
  <cols>
    <col min="1" max="1" width="9.140625" style="11" customWidth="1"/>
    <col min="2" max="2" width="5.42578125" style="11" customWidth="1"/>
    <col min="3" max="35" width="9.140625" style="11" customWidth="1"/>
    <col min="36" max="16384" width="9.140625" style="11" hidden="1"/>
  </cols>
  <sheetData>
    <row r="1" spans="1:35" s="10" customFormat="1" ht="21.75" customHeight="1" thickBot="1" x14ac:dyDescent="0.3"/>
    <row r="2" spans="1:35" s="12" customFormat="1" ht="33" customHeight="1" x14ac:dyDescent="0.25">
      <c r="A2" s="11"/>
      <c r="B2" s="159" t="s">
        <v>47</v>
      </c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1"/>
      <c r="AI2" s="11"/>
    </row>
    <row r="3" spans="1:35" s="12" customFormat="1" ht="19.5" thickBot="1" x14ac:dyDescent="0.35">
      <c r="A3" s="11"/>
      <c r="B3" s="162" t="s">
        <v>44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4"/>
      <c r="AI3" s="11"/>
    </row>
    <row r="4" spans="1:35" s="12" customFormat="1" ht="15.75" thickBot="1" x14ac:dyDescent="0.3">
      <c r="A4" s="11"/>
      <c r="B4" s="165" t="s">
        <v>160</v>
      </c>
      <c r="C4" s="166"/>
      <c r="D4" s="166"/>
      <c r="E4" s="166"/>
      <c r="F4" s="166"/>
      <c r="G4" s="167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11"/>
    </row>
    <row r="5" spans="1:35" s="12" customFormat="1" x14ac:dyDescent="0.25">
      <c r="A5" s="11"/>
      <c r="B5" s="15"/>
      <c r="C5" s="13"/>
      <c r="D5" s="13"/>
      <c r="E5" s="13"/>
      <c r="F5" s="16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4"/>
      <c r="AI5" s="11"/>
    </row>
    <row r="6" spans="1:35" s="12" customFormat="1" x14ac:dyDescent="0.25">
      <c r="A6" s="11"/>
      <c r="B6" s="15"/>
      <c r="C6" s="13"/>
      <c r="D6" s="13"/>
      <c r="E6" s="16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4"/>
      <c r="AI6" s="11"/>
    </row>
    <row r="7" spans="1:35" s="12" customFormat="1" x14ac:dyDescent="0.25">
      <c r="A7" s="11"/>
      <c r="B7" s="15"/>
      <c r="C7" s="13"/>
      <c r="D7" s="13"/>
      <c r="E7" s="13"/>
      <c r="F7" s="13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4"/>
      <c r="AI7" s="11"/>
    </row>
    <row r="8" spans="1:35" s="12" customFormat="1" x14ac:dyDescent="0.25">
      <c r="A8" s="11"/>
      <c r="B8" s="15"/>
      <c r="C8" s="13"/>
      <c r="D8" s="13"/>
      <c r="E8" s="13"/>
      <c r="F8" s="13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4"/>
      <c r="AI8" s="11"/>
    </row>
    <row r="9" spans="1:35" s="12" customFormat="1" x14ac:dyDescent="0.25">
      <c r="A9" s="11"/>
      <c r="B9" s="15"/>
      <c r="C9" s="13"/>
      <c r="D9" s="13"/>
      <c r="E9" s="13"/>
      <c r="F9" s="13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4"/>
      <c r="AI9" s="11"/>
    </row>
    <row r="10" spans="1:35" s="12" customFormat="1" x14ac:dyDescent="0.25">
      <c r="A10" s="11"/>
      <c r="B10" s="15"/>
      <c r="C10" s="13"/>
      <c r="D10" s="13"/>
      <c r="E10" s="13"/>
      <c r="F10" s="13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4"/>
      <c r="AI10" s="11"/>
    </row>
    <row r="11" spans="1:35" s="12" customFormat="1" x14ac:dyDescent="0.25">
      <c r="A11" s="11"/>
      <c r="B11" s="15"/>
      <c r="C11" s="13"/>
      <c r="D11" s="13"/>
      <c r="E11" s="13"/>
      <c r="F11" s="13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4"/>
      <c r="AI11" s="11"/>
    </row>
    <row r="12" spans="1:35" s="12" customFormat="1" x14ac:dyDescent="0.25">
      <c r="A12" s="11"/>
      <c r="B12" s="15"/>
      <c r="C12" s="13"/>
      <c r="D12" s="13"/>
      <c r="E12" s="13"/>
      <c r="F12" s="13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4"/>
      <c r="AI12" s="11"/>
    </row>
    <row r="13" spans="1:35" s="12" customFormat="1" x14ac:dyDescent="0.25">
      <c r="A13" s="11"/>
      <c r="B13" s="15"/>
      <c r="C13" s="13"/>
      <c r="D13" s="13"/>
      <c r="E13" s="13"/>
      <c r="F13" s="13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4"/>
      <c r="AI13" s="11"/>
    </row>
    <row r="14" spans="1:35" s="12" customFormat="1" x14ac:dyDescent="0.25">
      <c r="A14" s="11"/>
      <c r="B14" s="15"/>
      <c r="C14" s="13"/>
      <c r="D14" s="13"/>
      <c r="E14" s="13"/>
      <c r="F14" s="13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4"/>
      <c r="AI14" s="11"/>
    </row>
    <row r="15" spans="1:35" s="12" customFormat="1" x14ac:dyDescent="0.25">
      <c r="A15" s="11"/>
      <c r="B15" s="15"/>
      <c r="C15" s="13"/>
      <c r="D15" s="13"/>
      <c r="E15" s="13"/>
      <c r="F15" s="13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4"/>
      <c r="AI15" s="11"/>
    </row>
    <row r="16" spans="1:35" s="12" customFormat="1" x14ac:dyDescent="0.25">
      <c r="A16" s="11"/>
      <c r="B16" s="15"/>
      <c r="C16" s="13"/>
      <c r="D16" s="13"/>
      <c r="E16" s="13"/>
      <c r="F16" s="13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4"/>
      <c r="AI16" s="11"/>
    </row>
    <row r="17" spans="1:35" s="12" customFormat="1" x14ac:dyDescent="0.25">
      <c r="A17" s="11"/>
      <c r="B17" s="15"/>
      <c r="C17" s="13"/>
      <c r="D17" s="13"/>
      <c r="E17" s="13"/>
      <c r="F17" s="13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4"/>
      <c r="AI17" s="11"/>
    </row>
    <row r="18" spans="1:35" s="12" customFormat="1" x14ac:dyDescent="0.25">
      <c r="A18" s="11"/>
      <c r="B18" s="15"/>
      <c r="C18" s="13"/>
      <c r="D18" s="13"/>
      <c r="E18" s="13"/>
      <c r="F18" s="13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4"/>
      <c r="AI18" s="11"/>
    </row>
    <row r="19" spans="1:35" s="12" customFormat="1" x14ac:dyDescent="0.25">
      <c r="A19" s="11"/>
      <c r="B19" s="15"/>
      <c r="C19" s="13"/>
      <c r="D19" s="13"/>
      <c r="E19" s="13"/>
      <c r="F19" s="13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4"/>
      <c r="AI19" s="11"/>
    </row>
    <row r="20" spans="1:35" s="12" customFormat="1" x14ac:dyDescent="0.25">
      <c r="A20" s="11"/>
      <c r="B20" s="15"/>
      <c r="C20" s="13"/>
      <c r="D20" s="13"/>
      <c r="E20" s="13"/>
      <c r="F20" s="13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4"/>
      <c r="AI20" s="11"/>
    </row>
    <row r="21" spans="1:35" s="12" customFormat="1" x14ac:dyDescent="0.25">
      <c r="A21" s="11"/>
      <c r="B21" s="15"/>
      <c r="C21" s="13"/>
      <c r="D21" s="13"/>
      <c r="E21" s="13"/>
      <c r="F21" s="13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4"/>
      <c r="AI21" s="11"/>
    </row>
    <row r="22" spans="1:35" s="12" customFormat="1" x14ac:dyDescent="0.25">
      <c r="A22" s="11"/>
      <c r="B22" s="15"/>
      <c r="C22" s="13"/>
      <c r="D22" s="13"/>
      <c r="E22" s="13"/>
      <c r="F22" s="13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4"/>
      <c r="AI22" s="11"/>
    </row>
    <row r="23" spans="1:35" s="12" customFormat="1" x14ac:dyDescent="0.25">
      <c r="A23" s="11"/>
      <c r="B23" s="15"/>
      <c r="C23" s="13"/>
      <c r="D23" s="13"/>
      <c r="E23" s="13"/>
      <c r="F23" s="13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4"/>
      <c r="AI23" s="11"/>
    </row>
    <row r="24" spans="1:35" s="12" customFormat="1" x14ac:dyDescent="0.25">
      <c r="A24" s="11"/>
      <c r="B24" s="15"/>
      <c r="C24" s="13"/>
      <c r="D24" s="13"/>
      <c r="E24" s="13"/>
      <c r="F24" s="13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4"/>
      <c r="AI24" s="11"/>
    </row>
    <row r="25" spans="1:35" s="12" customFormat="1" x14ac:dyDescent="0.25">
      <c r="A25" s="11"/>
      <c r="B25" s="15"/>
      <c r="C25" s="13"/>
      <c r="D25" s="13"/>
      <c r="E25" s="13"/>
      <c r="F25" s="13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4"/>
      <c r="AI25" s="11"/>
    </row>
    <row r="26" spans="1:35" s="12" customFormat="1" x14ac:dyDescent="0.25">
      <c r="A26" s="11"/>
      <c r="B26" s="15"/>
      <c r="C26" s="13"/>
      <c r="D26" s="13"/>
      <c r="E26" s="13"/>
      <c r="F26" s="13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4"/>
      <c r="AI26" s="11"/>
    </row>
    <row r="27" spans="1:35" s="12" customFormat="1" x14ac:dyDescent="0.25">
      <c r="A27" s="11"/>
      <c r="B27" s="15"/>
      <c r="C27" s="13"/>
      <c r="D27" s="13"/>
      <c r="E27" s="13"/>
      <c r="F27" s="13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4"/>
      <c r="AI27" s="11"/>
    </row>
    <row r="28" spans="1:35" s="12" customFormat="1" x14ac:dyDescent="0.25">
      <c r="A28" s="11"/>
      <c r="B28" s="15"/>
      <c r="C28" s="13"/>
      <c r="D28" s="13"/>
      <c r="E28" s="13"/>
      <c r="F28" s="13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4"/>
      <c r="AI28" s="11"/>
    </row>
    <row r="29" spans="1:35" s="12" customFormat="1" x14ac:dyDescent="0.25">
      <c r="A29" s="11"/>
      <c r="B29" s="15"/>
      <c r="C29" s="13"/>
      <c r="D29" s="13"/>
      <c r="E29" s="13"/>
      <c r="F29" s="13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4"/>
      <c r="AI29" s="11"/>
    </row>
    <row r="30" spans="1:35" s="12" customFormat="1" x14ac:dyDescent="0.25">
      <c r="A30" s="11"/>
      <c r="B30" s="15"/>
      <c r="C30" s="13"/>
      <c r="D30" s="13"/>
      <c r="E30" s="13"/>
      <c r="F30" s="13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4"/>
      <c r="AI30" s="11"/>
    </row>
    <row r="31" spans="1:35" s="12" customFormat="1" x14ac:dyDescent="0.25">
      <c r="A31" s="11"/>
      <c r="B31" s="15"/>
      <c r="C31" s="13"/>
      <c r="D31" s="13"/>
      <c r="E31" s="13"/>
      <c r="F31" s="13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4"/>
      <c r="AI31" s="11"/>
    </row>
    <row r="32" spans="1:35" s="12" customFormat="1" x14ac:dyDescent="0.25">
      <c r="A32" s="11"/>
      <c r="B32" s="15"/>
      <c r="C32" s="13"/>
      <c r="D32" s="13"/>
      <c r="E32" s="13"/>
      <c r="F32" s="13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4"/>
      <c r="AI32" s="11"/>
    </row>
    <row r="33" spans="1:35" s="12" customFormat="1" x14ac:dyDescent="0.25">
      <c r="A33" s="11"/>
      <c r="B33" s="15"/>
      <c r="C33" s="13"/>
      <c r="D33" s="13"/>
      <c r="E33" s="13"/>
      <c r="F33" s="13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4"/>
      <c r="AI33" s="11"/>
    </row>
    <row r="34" spans="1:35" s="12" customFormat="1" x14ac:dyDescent="0.25">
      <c r="A34" s="11"/>
      <c r="B34" s="15"/>
      <c r="C34" s="13"/>
      <c r="D34" s="13"/>
      <c r="E34" s="13"/>
      <c r="F34" s="13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4"/>
      <c r="AI34" s="11"/>
    </row>
    <row r="35" spans="1:35" s="12" customFormat="1" x14ac:dyDescent="0.25">
      <c r="A35" s="11"/>
      <c r="B35" s="15"/>
      <c r="C35" s="13"/>
      <c r="D35" s="13"/>
      <c r="E35" s="13"/>
      <c r="F35" s="13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4"/>
      <c r="AI35" s="11"/>
    </row>
    <row r="36" spans="1:35" s="12" customFormat="1" x14ac:dyDescent="0.25">
      <c r="A36" s="11"/>
      <c r="B36" s="15"/>
      <c r="C36" s="13"/>
      <c r="D36" s="13"/>
      <c r="E36" s="13"/>
      <c r="F36" s="13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4"/>
      <c r="AI36" s="11"/>
    </row>
    <row r="37" spans="1:35" s="12" customFormat="1" x14ac:dyDescent="0.25">
      <c r="A37" s="11"/>
      <c r="B37" s="15"/>
      <c r="C37" s="13"/>
      <c r="D37" s="13"/>
      <c r="E37" s="13"/>
      <c r="F37" s="13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4"/>
      <c r="AI37" s="11"/>
    </row>
    <row r="38" spans="1:35" s="12" customFormat="1" x14ac:dyDescent="0.25">
      <c r="A38" s="11"/>
      <c r="B38" s="15"/>
      <c r="C38" s="13"/>
      <c r="D38" s="13"/>
      <c r="E38" s="13"/>
      <c r="F38" s="13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4"/>
      <c r="AI38" s="11"/>
    </row>
    <row r="39" spans="1:35" s="12" customFormat="1" x14ac:dyDescent="0.25">
      <c r="A39" s="11"/>
      <c r="B39" s="15"/>
      <c r="C39" s="13"/>
      <c r="D39" s="13"/>
      <c r="E39" s="13"/>
      <c r="F39" s="13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4"/>
      <c r="AI39" s="11"/>
    </row>
    <row r="40" spans="1:35" s="12" customFormat="1" x14ac:dyDescent="0.25">
      <c r="A40" s="11"/>
      <c r="B40" s="15"/>
      <c r="C40" s="13"/>
      <c r="D40" s="13"/>
      <c r="E40" s="13"/>
      <c r="F40" s="13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4"/>
      <c r="AI40" s="11"/>
    </row>
    <row r="41" spans="1:35" s="12" customFormat="1" x14ac:dyDescent="0.25">
      <c r="A41" s="11"/>
      <c r="B41" s="15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4"/>
      <c r="AI41" s="11"/>
    </row>
    <row r="42" spans="1:35" s="12" customFormat="1" x14ac:dyDescent="0.25">
      <c r="A42" s="11"/>
      <c r="B42" s="15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4"/>
      <c r="AI42" s="11"/>
    </row>
    <row r="43" spans="1:35" s="12" customFormat="1" x14ac:dyDescent="0.25">
      <c r="A43" s="11"/>
      <c r="B43" s="15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4"/>
      <c r="AI43" s="11"/>
    </row>
    <row r="44" spans="1:35" s="12" customFormat="1" x14ac:dyDescent="0.25">
      <c r="A44" s="11"/>
      <c r="B44" s="15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4"/>
      <c r="AI44" s="11"/>
    </row>
    <row r="45" spans="1:35" s="12" customFormat="1" x14ac:dyDescent="0.25">
      <c r="A45" s="11"/>
      <c r="B45" s="15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4"/>
      <c r="AI45" s="11"/>
    </row>
    <row r="46" spans="1:35" s="12" customFormat="1" x14ac:dyDescent="0.25">
      <c r="A46" s="11"/>
      <c r="B46" s="15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4"/>
      <c r="AI46" s="11"/>
    </row>
    <row r="47" spans="1:35" s="12" customFormat="1" x14ac:dyDescent="0.25">
      <c r="A47" s="11"/>
      <c r="B47" s="15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4"/>
      <c r="AI47" s="11"/>
    </row>
    <row r="48" spans="1:35" s="12" customFormat="1" x14ac:dyDescent="0.25">
      <c r="A48" s="11"/>
      <c r="B48" s="15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4"/>
      <c r="AI48" s="11"/>
    </row>
    <row r="49" spans="1:35" s="12" customFormat="1" x14ac:dyDescent="0.25">
      <c r="A49" s="11"/>
      <c r="B49" s="15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4"/>
      <c r="AI49" s="11"/>
    </row>
    <row r="50" spans="1:35" s="12" customFormat="1" ht="15.75" thickBot="1" x14ac:dyDescent="0.3">
      <c r="A50" s="11"/>
      <c r="B50" s="18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20"/>
      <c r="AI50" s="11"/>
    </row>
    <row r="51" spans="1:35" x14ac:dyDescent="0.25"/>
    <row r="52" spans="1:35" x14ac:dyDescent="0.25"/>
    <row r="53" spans="1:35" x14ac:dyDescent="0.25"/>
    <row r="54" spans="1:35" ht="15" customHeight="1" x14ac:dyDescent="0.25"/>
    <row r="55" spans="1:35" ht="15" customHeight="1" x14ac:dyDescent="0.25"/>
    <row r="56" spans="1:35" ht="15" customHeight="1" x14ac:dyDescent="0.25"/>
    <row r="57" spans="1:35" ht="15" customHeight="1" x14ac:dyDescent="0.25"/>
    <row r="58" spans="1:35" ht="15" customHeight="1" x14ac:dyDescent="0.25"/>
    <row r="59" spans="1:35" ht="15" customHeight="1" x14ac:dyDescent="0.25"/>
    <row r="60" spans="1:35" ht="15" customHeight="1" x14ac:dyDescent="0.25"/>
    <row r="61" spans="1:35" ht="15" customHeight="1" x14ac:dyDescent="0.25"/>
    <row r="62" spans="1:35" ht="15" customHeight="1" x14ac:dyDescent="0.25"/>
    <row r="63" spans="1:35" ht="15" customHeight="1" x14ac:dyDescent="0.25"/>
    <row r="64" spans="1:35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</sheetData>
  <mergeCells count="3">
    <mergeCell ref="B2:AH2"/>
    <mergeCell ref="B3:AH3"/>
    <mergeCell ref="B4:G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Wstęp</vt:lpstr>
      <vt:lpstr>Farmy</vt:lpstr>
      <vt:lpstr>Małe instalacje</vt:lpstr>
      <vt:lpstr>Analiza</vt:lpstr>
      <vt:lpstr>Operatorzy zestawienie </vt:lpstr>
      <vt:lpstr>PV na tle innych OZE</vt:lpstr>
      <vt:lpstr>Mapy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Klaudia Kania</dc:creator>
  <cp:lastModifiedBy>Agnieszka Wycisk</cp:lastModifiedBy>
  <cp:lastPrinted>2019-10-29T08:11:19Z</cp:lastPrinted>
  <dcterms:created xsi:type="dcterms:W3CDTF">2019-09-25T08:29:33Z</dcterms:created>
  <dcterms:modified xsi:type="dcterms:W3CDTF">2025-06-23T08:52:14Z</dcterms:modified>
</cp:coreProperties>
</file>