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iagrams/data3.xml" ContentType="application/vnd.openxmlformats-officedocument.drawingml.diagramData+xml"/>
  <Override PartName="/xl/diagrams/layout3.xml" ContentType="application/vnd.openxmlformats-officedocument.drawingml.diagramLayout+xml"/>
  <Override PartName="/xl/diagrams/quickStyle3.xml" ContentType="application/vnd.openxmlformats-officedocument.drawingml.diagramStyle+xml"/>
  <Override PartName="/xl/diagrams/colors3.xml" ContentType="application/vnd.openxmlformats-officedocument.drawingml.diagramColors+xml"/>
  <Override PartName="/xl/diagrams/drawing3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8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9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ml.chartshapes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3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/>
  <mc:AlternateContent xmlns:mc="http://schemas.openxmlformats.org/markup-compatibility/2006">
    <mc:Choice Requires="x15">
      <x15ac:absPath xmlns:x15ac="http://schemas.microsoft.com/office/spreadsheetml/2010/11/ac" url="D:\Praca\Funkcjonujace farmy PV\"/>
    </mc:Choice>
  </mc:AlternateContent>
  <xr:revisionPtr revIDLastSave="0" documentId="13_ncr:1_{FF9B1AC1-3CEA-4763-920E-3928BFCB524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Wstęp" sheetId="2" r:id="rId1"/>
    <sheet name="Farmy" sheetId="7" r:id="rId2"/>
    <sheet name="Małe instalacje" sheetId="20" r:id="rId3"/>
    <sheet name="Analiza" sheetId="15" r:id="rId4"/>
    <sheet name="Operatorzy zestawienie " sheetId="19" r:id="rId5"/>
    <sheet name="PV na tle innych OZE" sheetId="21" r:id="rId6"/>
    <sheet name="Mapy" sheetId="10" r:id="rId7"/>
  </sheets>
  <externalReferences>
    <externalReference r:id="rId8"/>
  </externalReferences>
  <definedNames>
    <definedName name="_xlnm._FilterDatabase" localSheetId="1" hidden="1">Farmy!$B$7:$S$17</definedName>
    <definedName name="_xlnm._FilterDatabase" localSheetId="2" hidden="1">'Małe instalacje'!$B$7:$Q$17</definedName>
    <definedName name="_xlchart.v5.0" hidden="1">'[1]Analizy PV'!$E$32</definedName>
    <definedName name="_xlchart.v5.1" hidden="1">Analiza!$E$43</definedName>
    <definedName name="_xlchart.v5.10" hidden="1">'[1]Analizy PV'!$E$32</definedName>
    <definedName name="_xlchart.v5.11" hidden="1">Analiza!$E$43</definedName>
    <definedName name="_xlchart.v5.12" hidden="1">Analiza!$E$44:$E$59</definedName>
    <definedName name="_xlchart.v5.13" hidden="1">Analiza!$R$42</definedName>
    <definedName name="_xlchart.v5.14" hidden="1">Analiza!$R$44:$R$59</definedName>
    <definedName name="_xlchart.v5.2" hidden="1">Analiza!$E$44:$E$59</definedName>
    <definedName name="_xlchart.v5.3" hidden="1">Analiza!$H$42</definedName>
    <definedName name="_xlchart.v5.4" hidden="1">Analiza!$T$44:$T$59</definedName>
    <definedName name="_xlchart.v5.5" hidden="1">'[1]Analizy PV'!$E$32</definedName>
    <definedName name="_xlchart.v5.6" hidden="1">Analiza!$E$43</definedName>
    <definedName name="_xlchart.v5.7" hidden="1">Analiza!$E$44:$E$59</definedName>
    <definedName name="_xlchart.v5.8" hidden="1">Analiza!$S$42</definedName>
    <definedName name="_xlchart.v5.9" hidden="1">Analiza!$S$44:$S$59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" i="21" l="1"/>
  <c r="J51" i="21"/>
  <c r="I51" i="21"/>
  <c r="H51" i="21"/>
  <c r="G51" i="21"/>
  <c r="R15" i="15"/>
  <c r="Q15" i="15"/>
  <c r="P15" i="15"/>
  <c r="O15" i="15"/>
  <c r="N15" i="15"/>
  <c r="M15" i="15"/>
  <c r="L15" i="15"/>
  <c r="K15" i="15"/>
  <c r="J15" i="15"/>
  <c r="I15" i="15"/>
  <c r="H15" i="15"/>
  <c r="F106" i="15" l="1"/>
  <c r="E106" i="15"/>
  <c r="Q106" i="15" s="1"/>
  <c r="F105" i="15"/>
  <c r="E105" i="15"/>
  <c r="Q105" i="15" s="1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44" i="15"/>
  <c r="M59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44" i="15"/>
  <c r="H14" i="15"/>
  <c r="S14" i="15"/>
  <c r="S15" i="15"/>
  <c r="I7" i="15"/>
  <c r="J7" i="15" s="1"/>
  <c r="K7" i="15" s="1"/>
  <c r="L7" i="15" s="1"/>
  <c r="M7" i="15" s="1"/>
  <c r="N7" i="15" s="1"/>
  <c r="O7" i="15" s="1"/>
  <c r="P7" i="15" s="1"/>
  <c r="Q7" i="15" s="1"/>
  <c r="R7" i="15" s="1"/>
  <c r="I6" i="15"/>
  <c r="H10" i="15"/>
  <c r="N106" i="15"/>
  <c r="V106" i="15" s="1"/>
  <c r="N105" i="15"/>
  <c r="V105" i="15" s="1"/>
  <c r="M106" i="15"/>
  <c r="U106" i="15" s="1"/>
  <c r="M105" i="15"/>
  <c r="U105" i="15" s="1"/>
  <c r="L106" i="15"/>
  <c r="T106" i="15" s="1"/>
  <c r="L105" i="15"/>
  <c r="T105" i="15" s="1"/>
  <c r="K106" i="15"/>
  <c r="S106" i="15" s="1"/>
  <c r="K105" i="15"/>
  <c r="S105" i="15" s="1"/>
  <c r="J106" i="15"/>
  <c r="J105" i="15"/>
  <c r="J6" i="15" l="1"/>
  <c r="J14" i="15" s="1"/>
  <c r="I14" i="15"/>
  <c r="R106" i="15"/>
  <c r="R105" i="15"/>
  <c r="J28" i="19"/>
  <c r="K27" i="19"/>
  <c r="J27" i="19"/>
  <c r="K26" i="19"/>
  <c r="J26" i="19"/>
  <c r="K25" i="19"/>
  <c r="J25" i="19"/>
  <c r="K24" i="19"/>
  <c r="J24" i="19"/>
  <c r="K23" i="19"/>
  <c r="J23" i="19"/>
  <c r="K22" i="19"/>
  <c r="J22" i="19"/>
  <c r="K21" i="19"/>
  <c r="J21" i="19"/>
  <c r="K20" i="19"/>
  <c r="J20" i="19"/>
  <c r="K19" i="19"/>
  <c r="J19" i="19"/>
  <c r="K18" i="19"/>
  <c r="J18" i="19"/>
  <c r="K17" i="19"/>
  <c r="J17" i="19"/>
  <c r="K16" i="19"/>
  <c r="J16" i="19"/>
  <c r="K15" i="19"/>
  <c r="J15" i="19"/>
  <c r="K14" i="19"/>
  <c r="J14" i="19"/>
  <c r="K13" i="19"/>
  <c r="J13" i="19"/>
  <c r="K12" i="19"/>
  <c r="J12" i="19"/>
  <c r="K11" i="19"/>
  <c r="J11" i="19"/>
  <c r="K10" i="19"/>
  <c r="J10" i="19"/>
  <c r="K9" i="19"/>
  <c r="J9" i="19"/>
  <c r="K6" i="15" l="1"/>
  <c r="N48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44" i="15"/>
  <c r="I10" i="15"/>
  <c r="J10" i="15"/>
  <c r="K10" i="15"/>
  <c r="I9" i="15"/>
  <c r="J9" i="15"/>
  <c r="K9" i="15"/>
  <c r="H9" i="15"/>
  <c r="S10" i="15"/>
  <c r="D55" i="19" s="1"/>
  <c r="D54" i="19" s="1"/>
  <c r="K28" i="19" s="1"/>
  <c r="S9" i="15"/>
  <c r="E55" i="19" s="1"/>
  <c r="E54" i="19" s="1"/>
  <c r="K20" i="15" l="1"/>
  <c r="L6" i="15"/>
  <c r="K14" i="15"/>
  <c r="K19" i="15" s="1"/>
  <c r="S53" i="15"/>
  <c r="S49" i="15"/>
  <c r="S47" i="15"/>
  <c r="I16" i="15"/>
  <c r="I19" i="15"/>
  <c r="R57" i="15"/>
  <c r="S55" i="15"/>
  <c r="S51" i="15"/>
  <c r="S45" i="15"/>
  <c r="R58" i="15"/>
  <c r="J19" i="15"/>
  <c r="R49" i="15"/>
  <c r="S58" i="15"/>
  <c r="S52" i="15"/>
  <c r="S46" i="15"/>
  <c r="S59" i="15"/>
  <c r="H19" i="15"/>
  <c r="R55" i="15"/>
  <c r="R52" i="15"/>
  <c r="R46" i="15"/>
  <c r="N55" i="15"/>
  <c r="N49" i="15"/>
  <c r="R44" i="15"/>
  <c r="R59" i="15"/>
  <c r="R53" i="15"/>
  <c r="R47" i="15"/>
  <c r="N59" i="15"/>
  <c r="N53" i="15"/>
  <c r="N47" i="15"/>
  <c r="N44" i="15"/>
  <c r="N57" i="15"/>
  <c r="N51" i="15"/>
  <c r="N45" i="15"/>
  <c r="J16" i="15"/>
  <c r="R56" i="15"/>
  <c r="R50" i="15"/>
  <c r="H44" i="15"/>
  <c r="H54" i="15"/>
  <c r="H48" i="15"/>
  <c r="S56" i="15"/>
  <c r="S50" i="15"/>
  <c r="R54" i="15"/>
  <c r="R48" i="15"/>
  <c r="N54" i="15"/>
  <c r="H16" i="15"/>
  <c r="S57" i="15"/>
  <c r="H56" i="15"/>
  <c r="H50" i="15"/>
  <c r="N56" i="15"/>
  <c r="N50" i="15"/>
  <c r="H51" i="15"/>
  <c r="H45" i="15"/>
  <c r="S44" i="15"/>
  <c r="N58" i="15"/>
  <c r="N52" i="15"/>
  <c r="N46" i="15"/>
  <c r="R51" i="15"/>
  <c r="R45" i="15"/>
  <c r="S54" i="15"/>
  <c r="S48" i="15"/>
  <c r="H59" i="15"/>
  <c r="H52" i="15"/>
  <c r="H46" i="15"/>
  <c r="H55" i="15"/>
  <c r="H49" i="15"/>
  <c r="H53" i="15"/>
  <c r="H47" i="15"/>
  <c r="H58" i="15"/>
  <c r="H57" i="15"/>
  <c r="K11" i="15"/>
  <c r="J11" i="15"/>
  <c r="I20" i="15"/>
  <c r="I11" i="15"/>
  <c r="J20" i="15"/>
  <c r="S19" i="15"/>
  <c r="S20" i="15"/>
  <c r="S16" i="15"/>
  <c r="S11" i="15"/>
  <c r="T47" i="15" l="1"/>
  <c r="K16" i="15"/>
  <c r="M6" i="15"/>
  <c r="L14" i="15"/>
  <c r="L10" i="15"/>
  <c r="L9" i="15"/>
  <c r="T53" i="15"/>
  <c r="T49" i="15"/>
  <c r="T57" i="15"/>
  <c r="K21" i="15"/>
  <c r="I21" i="15"/>
  <c r="T55" i="15"/>
  <c r="T52" i="15"/>
  <c r="T51" i="15"/>
  <c r="T45" i="15"/>
  <c r="T46" i="15"/>
  <c r="T58" i="15"/>
  <c r="J21" i="15"/>
  <c r="T59" i="15"/>
  <c r="T48" i="15"/>
  <c r="T44" i="15"/>
  <c r="T54" i="15"/>
  <c r="T50" i="15"/>
  <c r="T56" i="15"/>
  <c r="S21" i="15"/>
  <c r="H20" i="15"/>
  <c r="H21" i="15" s="1"/>
  <c r="H11" i="15"/>
  <c r="L19" i="15" l="1"/>
  <c r="L20" i="15"/>
  <c r="L11" i="15"/>
  <c r="L16" i="15"/>
  <c r="M10" i="15"/>
  <c r="M9" i="15"/>
  <c r="N6" i="15"/>
  <c r="M14" i="15"/>
  <c r="L21" i="15" l="1"/>
  <c r="M16" i="15"/>
  <c r="N14" i="15"/>
  <c r="O6" i="15"/>
  <c r="N9" i="15"/>
  <c r="N10" i="15"/>
  <c r="M19" i="15"/>
  <c r="M11" i="15"/>
  <c r="M20" i="15"/>
  <c r="M21" i="15" l="1"/>
  <c r="N19" i="15"/>
  <c r="N20" i="15"/>
  <c r="N21" i="15" s="1"/>
  <c r="N11" i="15"/>
  <c r="P6" i="15"/>
  <c r="O10" i="15"/>
  <c r="O9" i="15"/>
  <c r="O14" i="15"/>
  <c r="O16" i="15" s="1"/>
  <c r="N16" i="15"/>
  <c r="O19" i="15" l="1"/>
  <c r="P14" i="15"/>
  <c r="P16" i="15" s="1"/>
  <c r="Q6" i="15"/>
  <c r="P9" i="15"/>
  <c r="P10" i="15"/>
  <c r="O20" i="15"/>
  <c r="O21" i="15" s="1"/>
  <c r="O11" i="15"/>
  <c r="P19" i="15" l="1"/>
  <c r="P11" i="15"/>
  <c r="P20" i="15"/>
  <c r="Q14" i="15"/>
  <c r="Q16" i="15" s="1"/>
  <c r="Q10" i="15"/>
  <c r="Q9" i="15"/>
  <c r="R6" i="15"/>
  <c r="P21" i="15" l="1"/>
  <c r="Q19" i="15"/>
  <c r="R14" i="15"/>
  <c r="R9" i="15"/>
  <c r="R10" i="15"/>
  <c r="Q11" i="15"/>
  <c r="Q20" i="15"/>
  <c r="Q21" i="15" s="1"/>
  <c r="R16" i="15" l="1"/>
  <c r="R19" i="15"/>
  <c r="R20" i="15"/>
  <c r="R11" i="15"/>
  <c r="R21" i="15" l="1"/>
</calcChain>
</file>

<file path=xl/sharedStrings.xml><?xml version="1.0" encoding="utf-8"?>
<sst xmlns="http://schemas.openxmlformats.org/spreadsheetml/2006/main" count="411" uniqueCount="191">
  <si>
    <t>Rodzaj instalacji</t>
  </si>
  <si>
    <t>Gmina</t>
  </si>
  <si>
    <t>Powiat</t>
  </si>
  <si>
    <t>Inwestor</t>
  </si>
  <si>
    <t>Adres</t>
  </si>
  <si>
    <t>NIP</t>
  </si>
  <si>
    <t>Kod pocztowy</t>
  </si>
  <si>
    <t>Link do koncesji</t>
  </si>
  <si>
    <t>Miejscowość</t>
  </si>
  <si>
    <t>Moc [MW]</t>
  </si>
  <si>
    <t>dolnośląskie</t>
  </si>
  <si>
    <t>wielkopolskie</t>
  </si>
  <si>
    <t>opolskie</t>
  </si>
  <si>
    <t>mazowieckie</t>
  </si>
  <si>
    <t>kujawsko-pomorskie</t>
  </si>
  <si>
    <t>gołdapski</t>
  </si>
  <si>
    <t>śląskie</t>
  </si>
  <si>
    <t>lubuskie</t>
  </si>
  <si>
    <t>Rzeszów</t>
  </si>
  <si>
    <t>rzeszowski</t>
  </si>
  <si>
    <t>podkarpackie</t>
  </si>
  <si>
    <t>małopolskie</t>
  </si>
  <si>
    <t>Warszawa</t>
  </si>
  <si>
    <t>podlaskie</t>
  </si>
  <si>
    <t>lubelskie</t>
  </si>
  <si>
    <t>łódzkie</t>
  </si>
  <si>
    <t>gdański</t>
  </si>
  <si>
    <t>zachodniopomorskie</t>
  </si>
  <si>
    <t>warmińsko-mazurskie</t>
  </si>
  <si>
    <t>pomorskie</t>
  </si>
  <si>
    <t>Olsztyn</t>
  </si>
  <si>
    <t>świętokrzyskie</t>
  </si>
  <si>
    <t>Bartoszyce</t>
  </si>
  <si>
    <t>bartoszycki</t>
  </si>
  <si>
    <t>CORAB Sp. z o. o.</t>
  </si>
  <si>
    <t>10-547</t>
  </si>
  <si>
    <t>Banie Mazurskie</t>
  </si>
  <si>
    <t>Daniel Gramatowski Kancelaria Prawna Consultor</t>
  </si>
  <si>
    <t>81-730</t>
  </si>
  <si>
    <t>Sopot</t>
  </si>
  <si>
    <t>11-700</t>
  </si>
  <si>
    <t>Mrągowo</t>
  </si>
  <si>
    <t>Ełk</t>
  </si>
  <si>
    <t>ełcki</t>
  </si>
  <si>
    <t>szczycieński</t>
  </si>
  <si>
    <t>Wielbark</t>
  </si>
  <si>
    <t>Fotowoltaika Wesołowo Spółka z ograniczoną odpowiedzialnością</t>
  </si>
  <si>
    <t>Wesołówko  7B</t>
  </si>
  <si>
    <t>12-160</t>
  </si>
  <si>
    <t>Przerośl Gołdapska</t>
  </si>
  <si>
    <t>Dubeninki</t>
  </si>
  <si>
    <t>10-417</t>
  </si>
  <si>
    <t>Polska Wieś</t>
  </si>
  <si>
    <t>mrągowski</t>
  </si>
  <si>
    <t>Zakład Wodociągów i Kanalizacji Sp. z o.o.</t>
  </si>
  <si>
    <t>Os. Mazurskie  1A</t>
  </si>
  <si>
    <t>Miastko</t>
  </si>
  <si>
    <t>bytowski</t>
  </si>
  <si>
    <t>77-200</t>
  </si>
  <si>
    <t>Energia Odnawialna Spółka z ograniczoną odpowiedzialnością</t>
  </si>
  <si>
    <t>Dane inwestora</t>
  </si>
  <si>
    <t>Dane instalacji</t>
  </si>
  <si>
    <t>Lp.</t>
  </si>
  <si>
    <t>Województwo inwestora</t>
  </si>
  <si>
    <t xml:space="preserve">Województwo </t>
  </si>
  <si>
    <t>Dane  instalacji</t>
  </si>
  <si>
    <t>liczba</t>
  </si>
  <si>
    <t>moc [MW]</t>
  </si>
  <si>
    <t>Spółka holdingowa</t>
  </si>
  <si>
    <t>Legnica</t>
  </si>
  <si>
    <t>legnicki</t>
  </si>
  <si>
    <t>Gorzów Wielkopolski</t>
  </si>
  <si>
    <t>66-400</t>
  </si>
  <si>
    <t>03-216</t>
  </si>
  <si>
    <t>Miejscowość inwestora</t>
  </si>
  <si>
    <t>Mapy zostały stworzone przy użyciu strony Mapy Google. Po kliknięciu na grafikę mapy otworzy się przeglądarka z interaktywną zawartością mapy</t>
  </si>
  <si>
    <t>suma</t>
  </si>
  <si>
    <t>Największy zbiór danych o dużych instalacjach PV wytwarzających już energię elektryczną</t>
  </si>
  <si>
    <t>Mapy funkcjonujących farm PV w Polsce</t>
  </si>
  <si>
    <t>giżycki</t>
  </si>
  <si>
    <t>Giżycko</t>
  </si>
  <si>
    <t>Kruklanki</t>
  </si>
  <si>
    <t>FOTOWOLTAIKA BOĆWINKA SPÓŁKA Z OGRANICZONĄ ODPOWIEDZIALNOŚCIĄ</t>
  </si>
  <si>
    <t>Sorkwity</t>
  </si>
  <si>
    <t>Kozarek Spółka z ograniczoną odpowiedzialnością</t>
  </si>
  <si>
    <t>19-300</t>
  </si>
  <si>
    <t>ul. Towarowa 20B</t>
  </si>
  <si>
    <t>UL. SMĘTKA 1 / 1</t>
  </si>
  <si>
    <t>11-500</t>
  </si>
  <si>
    <t>ul. Zodiakalna  20</t>
  </si>
  <si>
    <t>10-712</t>
  </si>
  <si>
    <t>Zbiór powstał na podstawie danych o koncesjach na wytwarzanie energii elektrycznej udostępnianych przez Urząd Regulacji Energetyki</t>
  </si>
  <si>
    <t>Opole</t>
  </si>
  <si>
    <t>Gromadzin</t>
  </si>
  <si>
    <t>Przywidz</t>
  </si>
  <si>
    <t>Krzysztof Kozak 'KOZAK KOLOR'</t>
  </si>
  <si>
    <t>ul. Apisa  2</t>
  </si>
  <si>
    <t>81-601</t>
  </si>
  <si>
    <t>Gdynia</t>
  </si>
  <si>
    <t>średnia moc instalacji [MW]</t>
  </si>
  <si>
    <t>Przedsiębiorstwo Wodociągów i Kanalizacji Spółka z ograniczoną odpowiedzialnością</t>
  </si>
  <si>
    <t>Voltico Spółka z ograniczoną odpowiedzialnością</t>
  </si>
  <si>
    <t>ul. Stolarska  1</t>
  </si>
  <si>
    <t>ul. Suwalska  64</t>
  </si>
  <si>
    <t>ul. Bitwy pod Płowcami  32/1</t>
  </si>
  <si>
    <t>ul. Michała Kajki  4</t>
  </si>
  <si>
    <t>Wołcza Wielka</t>
  </si>
  <si>
    <t>Przykopka</t>
  </si>
  <si>
    <t>Grodzisko</t>
  </si>
  <si>
    <t>Wesołówko</t>
  </si>
  <si>
    <t>Nibork</t>
  </si>
  <si>
    <t>Żywki</t>
  </si>
  <si>
    <t>Energetyka Cieplna Opolszczyzny Spółka Akcyjna</t>
  </si>
  <si>
    <t>Energetyka Sp. z o.o.</t>
  </si>
  <si>
    <t>Miejskie Przedsiębiorstwo Komunikacyjne-Rzeszów Sp. z o.o.</t>
  </si>
  <si>
    <t>45-118</t>
  </si>
  <si>
    <t>59-301</t>
  </si>
  <si>
    <t>Lubin</t>
  </si>
  <si>
    <t>35-233</t>
  </si>
  <si>
    <t>Kluczbork</t>
  </si>
  <si>
    <t>Głogów</t>
  </si>
  <si>
    <t>Łaskarzew</t>
  </si>
  <si>
    <t>kluczborski</t>
  </si>
  <si>
    <t>garwoliński</t>
  </si>
  <si>
    <t>głogowski</t>
  </si>
  <si>
    <t>1-5 MW</t>
  </si>
  <si>
    <t>5-10 MW</t>
  </si>
  <si>
    <t>10-30 MW</t>
  </si>
  <si>
    <t>&gt; 30 MW</t>
  </si>
  <si>
    <t>Data Od</t>
  </si>
  <si>
    <t>Data Do</t>
  </si>
  <si>
    <t>Data Wydania</t>
  </si>
  <si>
    <t>Data wpisu do rejestru</t>
  </si>
  <si>
    <t>0,5 - 1 MW</t>
  </si>
  <si>
    <t>&lt; 0,5 MW</t>
  </si>
  <si>
    <t>Farmy z danego zakresu mocy</t>
  </si>
  <si>
    <t>Farmy</t>
  </si>
  <si>
    <t xml:space="preserve">Małe instalacje </t>
  </si>
  <si>
    <t>średnia moc</t>
  </si>
  <si>
    <t>Razem</t>
  </si>
  <si>
    <t>Rozkład farm w województwach</t>
  </si>
  <si>
    <t>Rozkład małych instalacji w województwach</t>
  </si>
  <si>
    <t>Rozkład wszystkich instalacji w województwach</t>
  </si>
  <si>
    <t>Liczba projektów</t>
  </si>
  <si>
    <t>łącznie zidentyfikowanych projektów</t>
  </si>
  <si>
    <t>Gmina Miasto Mrągowo</t>
  </si>
  <si>
    <t>Voltico</t>
  </si>
  <si>
    <t>GMINA MIASTO EŁK</t>
  </si>
  <si>
    <t>KOZAREK</t>
  </si>
  <si>
    <t>FOTOWOLTAIKA WESOŁOWO</t>
  </si>
  <si>
    <t>FOTOWOLTAIKA BOĆWINKA</t>
  </si>
  <si>
    <t>ENERGIA ODNAWIALNA</t>
  </si>
  <si>
    <t>CORAB</t>
  </si>
  <si>
    <t>Małe instalacje z danego zakresu mocy</t>
  </si>
  <si>
    <t>Wszystkie instalacje</t>
  </si>
  <si>
    <t>Analizy statystyczne funkcjonujących instalacji PV</t>
  </si>
  <si>
    <t>Całkowita Moc Projektów [MW]</t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</si>
  <si>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farmach PV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</si>
  <si>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r>
      <t xml:space="preserve">Zbiór danych o </t>
    </r>
    <r>
      <rPr>
        <b/>
        <u/>
        <sz val="26"/>
        <color theme="8" tint="-0.499984740745262"/>
        <rFont val="Calibri"/>
        <family val="2"/>
        <charset val="238"/>
        <scheme val="minor"/>
      </rPr>
      <t>małych instalacjach PV</t>
    </r>
    <r>
      <rPr>
        <b/>
        <sz val="26"/>
        <color theme="8" tint="-0.499984740745262"/>
        <rFont val="Calibri"/>
        <family val="2"/>
        <charset val="238"/>
        <scheme val="minor"/>
      </rPr>
      <t xml:space="preserve"> funkcjonujących i wytwarzających energię elektryczną</t>
    </r>
  </si>
  <si>
    <t>Małe instalacje</t>
  </si>
  <si>
    <t>ZESTAWIENIE DLA OPERATORÓW</t>
  </si>
  <si>
    <r>
      <t>Nazwa Operatora</t>
    </r>
    <r>
      <rPr>
        <b/>
        <sz val="16"/>
        <color theme="3"/>
        <rFont val="Calibri"/>
        <family val="2"/>
        <charset val="238"/>
        <scheme val="minor"/>
      </rPr>
      <t xml:space="preserve"> (spółki holdingowej)</t>
    </r>
  </si>
  <si>
    <t>Pozostałe projekty zidentyfikowanych operatorów</t>
  </si>
  <si>
    <t>Informacje o największych operatorów farm PV</t>
  </si>
  <si>
    <t xml:space="preserve">Copyright ©2024 IEO. Wszelkie prawa zastrzeżone. </t>
  </si>
  <si>
    <t>Stan projektów w bazie danych jest na dzień 20.02.2024</t>
  </si>
  <si>
    <t>Zakład Energoelektryczny ENERGO-STIL Sp. z o.o.</t>
  </si>
  <si>
    <t>ul. Walczaka 25</t>
  </si>
  <si>
    <t>5992277261</t>
  </si>
  <si>
    <t>ul. Harcerska 15</t>
  </si>
  <si>
    <t>7542524950</t>
  </si>
  <si>
    <t>ul. M. Skłodowskiej - Curie 58</t>
  </si>
  <si>
    <t>6921010700</t>
  </si>
  <si>
    <t>PGNiG Termika Spółka Akcyjna</t>
  </si>
  <si>
    <t>ul. Modlińska 15</t>
  </si>
  <si>
    <t>5250000630</t>
  </si>
  <si>
    <t>ul. Lubelska 54</t>
  </si>
  <si>
    <t>5170237413</t>
  </si>
  <si>
    <t>Opole </t>
  </si>
  <si>
    <t xml:space="preserve">Funkcjonujące Farmy Fotowoltaiczne w Polsce </t>
  </si>
  <si>
    <t>Farmy PV na tle innych źródeł OZE</t>
  </si>
  <si>
    <t>Instalacje produkujące energię elektryczną [moc skumulowana]</t>
  </si>
  <si>
    <t>PV (wszystkie rodzaje)</t>
  </si>
  <si>
    <t>MW</t>
  </si>
  <si>
    <t>BIOGAZ</t>
  </si>
  <si>
    <t>BIOMASA</t>
  </si>
  <si>
    <t>WIATR</t>
  </si>
  <si>
    <t>WODA</t>
  </si>
  <si>
    <t>rodzaj instalacji</t>
  </si>
  <si>
    <t>PV</t>
  </si>
  <si>
    <t xml:space="preserve">12.2023 - dane ARE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</si>
</sst>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z_ł_-;\-* #,##0.00\ _z_ł_-;_-* &quot;-&quot;??\ _z_ł_-;_-@_-"/>
    <numFmt numFmtId="165" formatCode="#,##0.000"/>
    <numFmt numFmtId="166" formatCode="_-* #,##0\ _z_ł_-;\-* #,##0\ _z_ł_-;_-* &quot;-&quot;??\ _z_ł_-;_-@_-"/>
    <numFmt numFmtId="167" formatCode="_-* #,##0.0\ _z_ł_-;\-* #,##0.0\ _z_ł_-;_-* &quot;-&quot;??\ _z_ł_-;_-@_-"/>
    <numFmt numFmtId="168" formatCode="yyyy\-mm\-dd"/>
  </numFmts>
  <fonts count="4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6"/>
      <color theme="8" tint="-0.499984740745262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22"/>
      <color theme="0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14"/>
      <color theme="3"/>
      <name val="Calibri"/>
      <family val="2"/>
      <charset val="238"/>
      <scheme val="minor"/>
    </font>
    <font>
      <b/>
      <sz val="12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sz val="14"/>
      <color theme="3" tint="-0.499984740745262"/>
      <name val="Calibri"/>
      <family val="2"/>
      <charset val="238"/>
      <scheme val="minor"/>
    </font>
    <font>
      <b/>
      <u/>
      <sz val="26"/>
      <color theme="8" tint="-0.499984740745262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0.79998168889431442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theme="3"/>
      <name val="Calibri"/>
      <family val="2"/>
      <charset val="238"/>
      <scheme val="minor"/>
    </font>
    <font>
      <sz val="14"/>
      <color theme="4" tint="-0.249977111117893"/>
      <name val="Calibri"/>
      <family val="2"/>
      <scheme val="minor"/>
    </font>
    <font>
      <sz val="14"/>
      <color theme="4" tint="-0.249977111117893"/>
      <name val="Calibri"/>
      <family val="2"/>
      <charset val="238"/>
      <scheme val="minor"/>
    </font>
    <font>
      <b/>
      <sz val="12"/>
      <color theme="3"/>
      <name val="Calibri"/>
      <family val="2"/>
      <scheme val="minor"/>
    </font>
    <font>
      <b/>
      <sz val="26"/>
      <color theme="4" tint="-0.499984740745262"/>
      <name val="Calibri"/>
      <family val="2"/>
      <charset val="238"/>
      <scheme val="minor"/>
    </font>
    <font>
      <b/>
      <sz val="12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/>
        <bgColor theme="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7" tint="0.39997558519241921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18468B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 style="medium">
        <color theme="3" tint="-0.499984740745262"/>
      </right>
      <top style="medium">
        <color theme="3" tint="-0.499984740745262"/>
      </top>
      <bottom/>
      <diagonal/>
    </border>
    <border>
      <left style="medium">
        <color theme="3" tint="-0.499984740745262"/>
      </left>
      <right/>
      <top/>
      <bottom/>
      <diagonal/>
    </border>
    <border>
      <left/>
      <right style="medium">
        <color theme="3" tint="-0.499984740745262"/>
      </right>
      <top/>
      <bottom/>
      <diagonal/>
    </border>
    <border>
      <left style="medium">
        <color rgb="FF18468B"/>
      </left>
      <right/>
      <top style="medium">
        <color rgb="FF18468B"/>
      </top>
      <bottom style="medium">
        <color rgb="FF18468B"/>
      </bottom>
      <diagonal/>
    </border>
    <border>
      <left/>
      <right/>
      <top style="medium">
        <color rgb="FF18468B"/>
      </top>
      <bottom style="medium">
        <color rgb="FF18468B"/>
      </bottom>
      <diagonal/>
    </border>
    <border>
      <left/>
      <right style="medium">
        <color rgb="FF18468B"/>
      </right>
      <top style="medium">
        <color rgb="FF18468B"/>
      </top>
      <bottom style="medium">
        <color rgb="FF18468B"/>
      </bottom>
      <diagonal/>
    </border>
    <border>
      <left style="medium">
        <color theme="3" tint="-0.499984740745262"/>
      </left>
      <right/>
      <top/>
      <bottom style="medium">
        <color theme="3" tint="-0.499984740745262"/>
      </bottom>
      <diagonal/>
    </border>
    <border>
      <left/>
      <right/>
      <top/>
      <bottom style="medium">
        <color theme="3" tint="-0.499984740745262"/>
      </bottom>
      <diagonal/>
    </border>
    <border>
      <left/>
      <right style="medium">
        <color theme="3" tint="-0.499984740745262"/>
      </right>
      <top/>
      <bottom style="medium">
        <color theme="3" tint="-0.499984740745262"/>
      </bottom>
      <diagonal/>
    </border>
    <border>
      <left style="medium">
        <color theme="3" tint="-0.499984740745262"/>
      </left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/>
      <top style="medium">
        <color theme="3" tint="-0.499984740745262"/>
      </top>
      <bottom style="medium">
        <color theme="3" tint="-0.499984740745262"/>
      </bottom>
      <diagonal/>
    </border>
    <border>
      <left/>
      <right style="medium">
        <color theme="3" tint="-0.499984740745262"/>
      </right>
      <top style="medium">
        <color theme="3" tint="-0.499984740745262"/>
      </top>
      <bottom style="medium">
        <color theme="3" tint="-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double">
        <color theme="3" tint="-0.249977111117893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ck">
        <color theme="4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10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0" borderId="0"/>
    <xf numFmtId="0" fontId="25" fillId="12" borderId="21" applyNumberFormat="0" applyAlignment="0" applyProtection="0"/>
  </cellStyleXfs>
  <cellXfs count="181">
    <xf numFmtId="0" fontId="0" fillId="0" borderId="0" xfId="0"/>
    <xf numFmtId="0" fontId="0" fillId="4" borderId="0" xfId="0" applyFill="1" applyAlignment="1">
      <alignment wrapText="1"/>
    </xf>
    <xf numFmtId="0" fontId="3" fillId="4" borderId="0" xfId="0" applyFont="1" applyFill="1" applyAlignment="1">
      <alignment vertical="center" wrapText="1"/>
    </xf>
    <xf numFmtId="1" fontId="4" fillId="4" borderId="0" xfId="1" applyNumberFormat="1" applyFont="1" applyFill="1" applyAlignment="1"/>
    <xf numFmtId="0" fontId="6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5" fillId="2" borderId="0" xfId="0" applyFont="1" applyFill="1" applyAlignment="1">
      <alignment wrapText="1"/>
    </xf>
    <xf numFmtId="0" fontId="0" fillId="6" borderId="0" xfId="0" applyFill="1"/>
    <xf numFmtId="0" fontId="0" fillId="3" borderId="0" xfId="0" applyFill="1"/>
    <xf numFmtId="0" fontId="11" fillId="7" borderId="0" xfId="7" applyFill="1"/>
    <xf numFmtId="0" fontId="12" fillId="7" borderId="0" xfId="7" applyFont="1" applyFill="1"/>
    <xf numFmtId="0" fontId="12" fillId="8" borderId="0" xfId="7" applyFont="1" applyFill="1"/>
    <xf numFmtId="0" fontId="12" fillId="4" borderId="0" xfId="7" applyFont="1" applyFill="1"/>
    <xf numFmtId="0" fontId="12" fillId="4" borderId="9" xfId="7" applyFont="1" applyFill="1" applyBorder="1"/>
    <xf numFmtId="0" fontId="12" fillId="4" borderId="8" xfId="7" applyFont="1" applyFill="1" applyBorder="1"/>
    <xf numFmtId="0" fontId="15" fillId="4" borderId="0" xfId="7" applyFont="1" applyFill="1"/>
    <xf numFmtId="0" fontId="16" fillId="4" borderId="0" xfId="7" applyFont="1" applyFill="1"/>
    <xf numFmtId="0" fontId="12" fillId="4" borderId="13" xfId="7" applyFont="1" applyFill="1" applyBorder="1"/>
    <xf numFmtId="0" fontId="12" fillId="4" borderId="14" xfId="7" applyFont="1" applyFill="1" applyBorder="1"/>
    <xf numFmtId="0" fontId="12" fillId="4" borderId="15" xfId="7" applyFont="1" applyFill="1" applyBorder="1"/>
    <xf numFmtId="0" fontId="11" fillId="9" borderId="0" xfId="7" applyFill="1"/>
    <xf numFmtId="0" fontId="11" fillId="4" borderId="0" xfId="7" applyFill="1"/>
    <xf numFmtId="0" fontId="11" fillId="4" borderId="9" xfId="7" applyFill="1" applyBorder="1"/>
    <xf numFmtId="0" fontId="11" fillId="4" borderId="8" xfId="7" applyFill="1" applyBorder="1"/>
    <xf numFmtId="14" fontId="16" fillId="4" borderId="0" xfId="7" applyNumberFormat="1" applyFont="1" applyFill="1"/>
    <xf numFmtId="0" fontId="10" fillId="4" borderId="4" xfId="5" applyFill="1" applyAlignment="1">
      <alignment horizontal="center" vertical="center"/>
    </xf>
    <xf numFmtId="0" fontId="10" fillId="4" borderId="4" xfId="5" applyFill="1" applyAlignment="1">
      <alignment horizontal="center" vertical="center" wrapText="1"/>
    </xf>
    <xf numFmtId="0" fontId="19" fillId="4" borderId="1" xfId="3" applyFont="1" applyFill="1" applyAlignment="1">
      <alignment horizontal="center" vertical="center"/>
    </xf>
    <xf numFmtId="0" fontId="11" fillId="8" borderId="0" xfId="7" applyFill="1" applyAlignment="1">
      <alignment horizontal="right" vertical="center"/>
    </xf>
    <xf numFmtId="166" fontId="0" fillId="8" borderId="0" xfId="8" applyNumberFormat="1" applyFont="1" applyFill="1" applyBorder="1" applyAlignment="1">
      <alignment horizontal="center" vertical="center"/>
    </xf>
    <xf numFmtId="0" fontId="11" fillId="4" borderId="20" xfId="7" applyFill="1" applyBorder="1" applyAlignment="1">
      <alignment horizontal="right" vertical="center"/>
    </xf>
    <xf numFmtId="164" fontId="0" fillId="4" borderId="20" xfId="8" applyFont="1" applyFill="1" applyBorder="1" applyAlignment="1">
      <alignment horizontal="center" vertical="center"/>
    </xf>
    <xf numFmtId="0" fontId="1" fillId="4" borderId="0" xfId="7" applyFont="1" applyFill="1"/>
    <xf numFmtId="166" fontId="11" fillId="4" borderId="0" xfId="7" applyNumberFormat="1" applyFill="1"/>
    <xf numFmtId="164" fontId="11" fillId="4" borderId="0" xfId="7" applyNumberFormat="1" applyFill="1"/>
    <xf numFmtId="2" fontId="11" fillId="4" borderId="0" xfId="7" applyNumberFormat="1" applyFill="1" applyAlignment="1">
      <alignment vertical="center"/>
    </xf>
    <xf numFmtId="9" fontId="0" fillId="4" borderId="0" xfId="9" applyFont="1" applyFill="1" applyBorder="1"/>
    <xf numFmtId="0" fontId="22" fillId="4" borderId="0" xfId="7" applyFont="1" applyFill="1" applyAlignment="1">
      <alignment vertical="center"/>
    </xf>
    <xf numFmtId="0" fontId="23" fillId="4" borderId="0" xfId="7" applyFont="1" applyFill="1" applyAlignment="1">
      <alignment horizontal="center" vertical="center" wrapText="1"/>
    </xf>
    <xf numFmtId="4" fontId="22" fillId="4" borderId="0" xfId="7" applyNumberFormat="1" applyFont="1" applyFill="1" applyAlignment="1">
      <alignment horizontal="center" vertical="center"/>
    </xf>
    <xf numFmtId="2" fontId="22" fillId="4" borderId="0" xfId="9" applyNumberFormat="1" applyFont="1" applyFill="1" applyBorder="1" applyAlignment="1">
      <alignment horizontal="center" vertical="center"/>
    </xf>
    <xf numFmtId="0" fontId="14" fillId="4" borderId="0" xfId="7" applyFont="1" applyFill="1" applyAlignment="1">
      <alignment vertical="center"/>
    </xf>
    <xf numFmtId="0" fontId="9" fillId="4" borderId="0" xfId="7" applyFont="1" applyFill="1" applyAlignment="1">
      <alignment horizontal="center" vertical="center"/>
    </xf>
    <xf numFmtId="0" fontId="22" fillId="4" borderId="0" xfId="7" applyFont="1" applyFill="1" applyAlignment="1">
      <alignment horizontal="center" vertical="center"/>
    </xf>
    <xf numFmtId="0" fontId="8" fillId="4" borderId="0" xfId="6" applyFill="1" applyBorder="1"/>
    <xf numFmtId="2" fontId="11" fillId="4" borderId="0" xfId="7" applyNumberFormat="1" applyFill="1"/>
    <xf numFmtId="0" fontId="9" fillId="4" borderId="0" xfId="7" applyFont="1" applyFill="1" applyAlignment="1">
      <alignment vertical="center"/>
    </xf>
    <xf numFmtId="4" fontId="11" fillId="7" borderId="0" xfId="7" applyNumberFormat="1" applyFill="1"/>
    <xf numFmtId="4" fontId="11" fillId="9" borderId="0" xfId="7" applyNumberFormat="1" applyFill="1"/>
    <xf numFmtId="0" fontId="11" fillId="7" borderId="0" xfId="7" applyFill="1" applyAlignment="1">
      <alignment horizontal="left" indent="1"/>
    </xf>
    <xf numFmtId="0" fontId="11" fillId="7" borderId="0" xfId="7" applyFill="1" applyAlignment="1">
      <alignment horizontal="left"/>
    </xf>
    <xf numFmtId="0" fontId="11" fillId="4" borderId="14" xfId="7" applyFill="1" applyBorder="1"/>
    <xf numFmtId="0" fontId="11" fillId="4" borderId="15" xfId="7" applyFill="1" applyBorder="1"/>
    <xf numFmtId="0" fontId="0" fillId="4" borderId="0" xfId="0" applyFill="1"/>
    <xf numFmtId="164" fontId="0" fillId="4" borderId="0" xfId="8" applyFont="1" applyFill="1" applyBorder="1" applyAlignment="1">
      <alignment horizontal="center" vertical="center"/>
    </xf>
    <xf numFmtId="0" fontId="0" fillId="13" borderId="0" xfId="0" applyFill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10" fillId="4" borderId="4" xfId="5" applyFill="1" applyAlignment="1">
      <alignment horizontal="left" vertical="center" wrapText="1"/>
    </xf>
    <xf numFmtId="14" fontId="0" fillId="4" borderId="0" xfId="0" applyNumberFormat="1" applyFill="1"/>
    <xf numFmtId="0" fontId="5" fillId="2" borderId="0" xfId="0" applyFont="1" applyFill="1"/>
    <xf numFmtId="0" fontId="0" fillId="4" borderId="0" xfId="0" applyFill="1" applyAlignment="1">
      <alignment horizontal="left" wrapText="1"/>
    </xf>
    <xf numFmtId="0" fontId="0" fillId="4" borderId="0" xfId="0" applyFill="1" applyAlignment="1">
      <alignment horizontal="left"/>
    </xf>
    <xf numFmtId="0" fontId="6" fillId="4" borderId="0" xfId="0" applyFont="1" applyFill="1" applyAlignment="1">
      <alignment horizontal="right" vertical="center" wrapText="1"/>
    </xf>
    <xf numFmtId="0" fontId="3" fillId="4" borderId="0" xfId="0" applyFont="1" applyFill="1" applyAlignment="1">
      <alignment horizontal="right" vertical="center" wrapText="1"/>
    </xf>
    <xf numFmtId="1" fontId="4" fillId="4" borderId="0" xfId="1" applyNumberFormat="1" applyFont="1" applyFill="1" applyAlignment="1">
      <alignment horizontal="right"/>
    </xf>
    <xf numFmtId="0" fontId="0" fillId="4" borderId="0" xfId="0" applyFill="1" applyAlignment="1">
      <alignment horizontal="right"/>
    </xf>
    <xf numFmtId="0" fontId="5" fillId="2" borderId="0" xfId="0" applyFont="1" applyFill="1" applyAlignment="1">
      <alignment horizontal="right" wrapText="1"/>
    </xf>
    <xf numFmtId="0" fontId="21" fillId="10" borderId="24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/>
    <xf numFmtId="0" fontId="28" fillId="4" borderId="0" xfId="0" applyFont="1" applyFill="1"/>
    <xf numFmtId="0" fontId="28" fillId="4" borderId="0" xfId="0" applyFont="1" applyFill="1" applyAlignment="1">
      <alignment horizontal="left"/>
    </xf>
    <xf numFmtId="0" fontId="28" fillId="4" borderId="0" xfId="0" applyFont="1" applyFill="1" applyAlignment="1">
      <alignment horizontal="right"/>
    </xf>
    <xf numFmtId="14" fontId="28" fillId="4" borderId="0" xfId="0" applyNumberFormat="1" applyFont="1" applyFill="1"/>
    <xf numFmtId="0" fontId="28" fillId="0" borderId="0" xfId="0" applyFont="1"/>
    <xf numFmtId="0" fontId="0" fillId="0" borderId="24" xfId="0" applyBorder="1" applyAlignment="1">
      <alignment horizontal="left" vertical="center"/>
    </xf>
    <xf numFmtId="0" fontId="30" fillId="4" borderId="0" xfId="7" applyFont="1" applyFill="1"/>
    <xf numFmtId="166" fontId="21" fillId="8" borderId="0" xfId="8" applyNumberFormat="1" applyFont="1" applyFill="1" applyBorder="1" applyAlignment="1">
      <alignment horizontal="center" vertical="center"/>
    </xf>
    <xf numFmtId="164" fontId="2" fillId="4" borderId="20" xfId="8" applyFont="1" applyFill="1" applyBorder="1" applyAlignment="1">
      <alignment horizontal="center" vertical="center"/>
    </xf>
    <xf numFmtId="0" fontId="20" fillId="15" borderId="19" xfId="7" applyFont="1" applyFill="1" applyBorder="1"/>
    <xf numFmtId="1" fontId="31" fillId="4" borderId="0" xfId="1" applyNumberFormat="1" applyFont="1" applyFill="1" applyAlignment="1"/>
    <xf numFmtId="0" fontId="21" fillId="14" borderId="24" xfId="0" applyFont="1" applyFill="1" applyBorder="1" applyAlignment="1">
      <alignment horizontal="center" vertical="center" wrapText="1"/>
    </xf>
    <xf numFmtId="165" fontId="21" fillId="14" borderId="24" xfId="0" applyNumberFormat="1" applyFont="1" applyFill="1" applyBorder="1" applyAlignment="1">
      <alignment horizontal="center" vertical="center" wrapText="1"/>
    </xf>
    <xf numFmtId="0" fontId="21" fillId="14" borderId="24" xfId="0" applyFont="1" applyFill="1" applyBorder="1" applyAlignment="1">
      <alignment horizontal="center" vertical="center"/>
    </xf>
    <xf numFmtId="1" fontId="21" fillId="14" borderId="24" xfId="1" applyNumberFormat="1" applyFont="1" applyFill="1" applyBorder="1" applyAlignment="1">
      <alignment horizontal="center" vertical="center" wrapText="1"/>
    </xf>
    <xf numFmtId="14" fontId="21" fillId="14" borderId="24" xfId="0" applyNumberFormat="1" applyFont="1" applyFill="1" applyBorder="1" applyAlignment="1">
      <alignment horizontal="center" vertical="center" wrapText="1"/>
    </xf>
    <xf numFmtId="164" fontId="11" fillId="4" borderId="0" xfId="7" applyNumberFormat="1" applyFill="1" applyAlignment="1">
      <alignment horizontal="right"/>
    </xf>
    <xf numFmtId="0" fontId="11" fillId="4" borderId="0" xfId="7" applyFill="1" applyAlignment="1">
      <alignment horizontal="right"/>
    </xf>
    <xf numFmtId="0" fontId="11" fillId="3" borderId="0" xfId="7" applyFill="1"/>
    <xf numFmtId="0" fontId="11" fillId="3" borderId="25" xfId="7" applyFill="1" applyBorder="1"/>
    <xf numFmtId="0" fontId="11" fillId="3" borderId="25" xfId="7" applyFill="1" applyBorder="1" applyAlignment="1">
      <alignment horizontal="center"/>
    </xf>
    <xf numFmtId="0" fontId="32" fillId="4" borderId="8" xfId="7" applyFont="1" applyFill="1" applyBorder="1"/>
    <xf numFmtId="0" fontId="32" fillId="4" borderId="0" xfId="7" applyFont="1" applyFill="1"/>
    <xf numFmtId="0" fontId="11" fillId="4" borderId="0" xfId="7" applyFill="1" applyAlignment="1">
      <alignment horizontal="center"/>
    </xf>
    <xf numFmtId="0" fontId="33" fillId="4" borderId="0" xfId="7" applyFont="1" applyFill="1"/>
    <xf numFmtId="0" fontId="7" fillId="4" borderId="26" xfId="3" applyFill="1" applyBorder="1" applyAlignment="1">
      <alignment horizontal="left" vertical="center" wrapText="1"/>
    </xf>
    <xf numFmtId="0" fontId="36" fillId="18" borderId="27" xfId="7" applyFont="1" applyFill="1" applyBorder="1"/>
    <xf numFmtId="0" fontId="36" fillId="18" borderId="27" xfId="7" applyFont="1" applyFill="1" applyBorder="1" applyAlignment="1">
      <alignment horizontal="right"/>
    </xf>
    <xf numFmtId="0" fontId="36" fillId="0" borderId="0" xfId="7" applyFont="1"/>
    <xf numFmtId="0" fontId="36" fillId="0" borderId="0" xfId="7" applyFont="1" applyAlignment="1">
      <alignment horizontal="right"/>
    </xf>
    <xf numFmtId="0" fontId="36" fillId="18" borderId="0" xfId="7" applyFont="1" applyFill="1"/>
    <xf numFmtId="0" fontId="36" fillId="18" borderId="0" xfId="7" applyFont="1" applyFill="1" applyAlignment="1">
      <alignment horizontal="right"/>
    </xf>
    <xf numFmtId="0" fontId="38" fillId="4" borderId="2" xfId="4" applyFont="1" applyFill="1" applyAlignment="1">
      <alignment horizontal="left"/>
    </xf>
    <xf numFmtId="167" fontId="19" fillId="4" borderId="2" xfId="8" applyNumberFormat="1" applyFont="1" applyFill="1" applyBorder="1" applyAlignment="1">
      <alignment horizontal="right" vertical="center"/>
    </xf>
    <xf numFmtId="0" fontId="19" fillId="4" borderId="2" xfId="8" applyNumberFormat="1" applyFont="1" applyFill="1" applyBorder="1" applyAlignment="1">
      <alignment horizontal="right" vertical="center"/>
    </xf>
    <xf numFmtId="0" fontId="10" fillId="4" borderId="4" xfId="5" applyFill="1" applyAlignment="1">
      <alignment horizontal="left" vertical="center"/>
    </xf>
    <xf numFmtId="167" fontId="10" fillId="4" borderId="4" xfId="8" applyNumberFormat="1" applyFont="1" applyFill="1" applyBorder="1" applyAlignment="1">
      <alignment horizontal="right" vertical="center"/>
    </xf>
    <xf numFmtId="0" fontId="10" fillId="4" borderId="4" xfId="5" applyFill="1" applyAlignment="1">
      <alignment horizontal="right" vertical="center"/>
    </xf>
    <xf numFmtId="0" fontId="11" fillId="4" borderId="13" xfId="7" applyFill="1" applyBorder="1"/>
    <xf numFmtId="0" fontId="17" fillId="4" borderId="14" xfId="7" applyFont="1" applyFill="1" applyBorder="1" applyAlignment="1">
      <alignment horizontal="center" vertical="center"/>
    </xf>
    <xf numFmtId="0" fontId="11" fillId="8" borderId="0" xfId="7" applyFill="1"/>
    <xf numFmtId="168" fontId="0" fillId="0" borderId="0" xfId="0" applyNumberFormat="1"/>
    <xf numFmtId="0" fontId="0" fillId="0" borderId="0" xfId="0" applyFont="1"/>
    <xf numFmtId="0" fontId="1" fillId="0" borderId="0" xfId="2"/>
    <xf numFmtId="0" fontId="10" fillId="0" borderId="4" xfId="5" applyFill="1" applyAlignment="1">
      <alignment horizontal="left" vertical="center" wrapText="1"/>
    </xf>
    <xf numFmtId="0" fontId="20" fillId="5" borderId="19" xfId="7" applyFont="1" applyFill="1" applyBorder="1"/>
    <xf numFmtId="0" fontId="2" fillId="4" borderId="0" xfId="7" applyFont="1" applyFill="1"/>
    <xf numFmtId="164" fontId="0" fillId="0" borderId="20" xfId="8" applyFont="1" applyFill="1" applyBorder="1" applyAlignment="1">
      <alignment horizontal="center" vertical="center"/>
    </xf>
    <xf numFmtId="0" fontId="41" fillId="4" borderId="0" xfId="7" applyFont="1" applyFill="1" applyAlignment="1">
      <alignment vertical="top" wrapText="1"/>
    </xf>
    <xf numFmtId="2" fontId="42" fillId="4" borderId="0" xfId="7" applyNumberFormat="1" applyFont="1" applyFill="1"/>
    <xf numFmtId="0" fontId="42" fillId="4" borderId="0" xfId="7" applyFont="1" applyFill="1"/>
    <xf numFmtId="0" fontId="14" fillId="4" borderId="9" xfId="7" applyFont="1" applyFill="1" applyBorder="1" applyAlignment="1">
      <alignment vertical="center"/>
    </xf>
    <xf numFmtId="0" fontId="16" fillId="4" borderId="0" xfId="7" applyFont="1" applyFill="1" applyAlignment="1">
      <alignment horizontal="center" vertical="center"/>
    </xf>
    <xf numFmtId="0" fontId="10" fillId="8" borderId="4" xfId="5" applyFill="1" applyAlignment="1">
      <alignment horizontal="center" vertical="center" wrapText="1"/>
    </xf>
    <xf numFmtId="0" fontId="43" fillId="4" borderId="13" xfId="7" applyFont="1" applyFill="1" applyBorder="1"/>
    <xf numFmtId="0" fontId="43" fillId="4" borderId="14" xfId="7" applyFont="1" applyFill="1" applyBorder="1"/>
    <xf numFmtId="0" fontId="44" fillId="7" borderId="0" xfId="7" applyFont="1" applyFill="1"/>
    <xf numFmtId="0" fontId="36" fillId="13" borderId="0" xfId="7" applyFont="1" applyFill="1"/>
    <xf numFmtId="167" fontId="36" fillId="13" borderId="0" xfId="8" applyNumberFormat="1" applyFont="1" applyFill="1" applyAlignment="1">
      <alignment horizontal="right"/>
    </xf>
    <xf numFmtId="0" fontId="36" fillId="13" borderId="0" xfId="7" applyFont="1" applyFill="1" applyAlignment="1">
      <alignment horizontal="right"/>
    </xf>
    <xf numFmtId="0" fontId="36" fillId="4" borderId="0" xfId="7" applyFont="1" applyFill="1"/>
    <xf numFmtId="167" fontId="36" fillId="4" borderId="0" xfId="8" applyNumberFormat="1" applyFont="1" applyFill="1" applyAlignment="1">
      <alignment horizontal="right"/>
    </xf>
    <xf numFmtId="0" fontId="36" fillId="4" borderId="0" xfId="7" applyFont="1" applyFill="1" applyAlignment="1">
      <alignment horizontal="right"/>
    </xf>
    <xf numFmtId="167" fontId="36" fillId="13" borderId="0" xfId="8" applyNumberFormat="1" applyFont="1" applyFill="1" applyAlignment="1">
      <alignment horizontal="right" vertical="center"/>
    </xf>
    <xf numFmtId="0" fontId="36" fillId="13" borderId="0" xfId="7" applyFont="1" applyFill="1" applyAlignment="1">
      <alignment horizontal="right" vertical="center"/>
    </xf>
    <xf numFmtId="0" fontId="36" fillId="13" borderId="0" xfId="7" applyFont="1" applyFill="1" applyAlignment="1">
      <alignment horizontal="left"/>
    </xf>
    <xf numFmtId="0" fontId="36" fillId="4" borderId="0" xfId="7" applyFont="1" applyFill="1" applyAlignment="1">
      <alignment horizontal="left"/>
    </xf>
    <xf numFmtId="167" fontId="36" fillId="4" borderId="0" xfId="8" applyNumberFormat="1" applyFont="1" applyFill="1" applyAlignment="1">
      <alignment horizontal="right" vertical="center"/>
    </xf>
    <xf numFmtId="0" fontId="36" fillId="4" borderId="0" xfId="7" applyFont="1" applyFill="1" applyAlignment="1">
      <alignment horizontal="right" vertical="center"/>
    </xf>
    <xf numFmtId="0" fontId="37" fillId="4" borderId="0" xfId="7" applyFont="1" applyFill="1" applyAlignment="1">
      <alignment horizontal="left"/>
    </xf>
    <xf numFmtId="167" fontId="37" fillId="4" borderId="0" xfId="8" applyNumberFormat="1" applyFont="1" applyFill="1" applyAlignment="1">
      <alignment horizontal="right" vertical="center"/>
    </xf>
    <xf numFmtId="0" fontId="37" fillId="4" borderId="0" xfId="7" applyFont="1" applyFill="1" applyAlignment="1">
      <alignment horizontal="right" vertical="center"/>
    </xf>
    <xf numFmtId="0" fontId="36" fillId="18" borderId="27" xfId="8" applyNumberFormat="1" applyFont="1" applyFill="1" applyBorder="1" applyAlignment="1">
      <alignment horizontal="right"/>
    </xf>
    <xf numFmtId="0" fontId="36" fillId="0" borderId="0" xfId="8" applyNumberFormat="1" applyFont="1" applyAlignment="1">
      <alignment horizontal="right"/>
    </xf>
    <xf numFmtId="0" fontId="36" fillId="18" borderId="0" xfId="8" applyNumberFormat="1" applyFont="1" applyFill="1" applyAlignment="1">
      <alignment horizontal="right"/>
    </xf>
    <xf numFmtId="0" fontId="39" fillId="12" borderId="22" xfId="11" applyFont="1" applyBorder="1" applyAlignment="1">
      <alignment horizontal="center"/>
    </xf>
    <xf numFmtId="0" fontId="40" fillId="3" borderId="23" xfId="4" applyFont="1" applyFill="1" applyBorder="1" applyAlignment="1">
      <alignment horizontal="center"/>
    </xf>
    <xf numFmtId="14" fontId="5" fillId="11" borderId="0" xfId="0" applyNumberFormat="1" applyFont="1" applyFill="1" applyAlignment="1">
      <alignment horizontal="left" wrapText="1"/>
    </xf>
    <xf numFmtId="0" fontId="5" fillId="11" borderId="0" xfId="0" applyFont="1" applyFill="1" applyAlignment="1">
      <alignment horizontal="left" wrapText="1"/>
    </xf>
    <xf numFmtId="0" fontId="8" fillId="4" borderId="0" xfId="4" applyFill="1" applyBorder="1" applyAlignment="1">
      <alignment horizontal="center" vertical="center" wrapText="1"/>
    </xf>
    <xf numFmtId="0" fontId="8" fillId="4" borderId="2" xfId="4" applyFill="1" applyAlignment="1">
      <alignment horizontal="center" vertical="center" wrapText="1"/>
    </xf>
    <xf numFmtId="0" fontId="8" fillId="4" borderId="0" xfId="4" applyFill="1" applyBorder="1" applyAlignment="1">
      <alignment horizontal="center" vertical="center"/>
    </xf>
    <xf numFmtId="0" fontId="8" fillId="4" borderId="2" xfId="4" applyFill="1" applyAlignment="1">
      <alignment horizontal="center" vertical="center"/>
    </xf>
    <xf numFmtId="0" fontId="21" fillId="4" borderId="16" xfId="7" applyFont="1" applyFill="1" applyBorder="1" applyAlignment="1">
      <alignment horizontal="center" vertical="center"/>
    </xf>
    <xf numFmtId="0" fontId="21" fillId="4" borderId="17" xfId="7" applyFont="1" applyFill="1" applyBorder="1" applyAlignment="1">
      <alignment horizontal="center" vertical="center"/>
    </xf>
    <xf numFmtId="0" fontId="21" fillId="4" borderId="18" xfId="7" applyFont="1" applyFill="1" applyBorder="1" applyAlignment="1">
      <alignment horizontal="center" vertical="center"/>
    </xf>
    <xf numFmtId="0" fontId="20" fillId="15" borderId="0" xfId="7" applyFont="1" applyFill="1" applyAlignment="1">
      <alignment horizontal="center" vertical="center" wrapText="1"/>
    </xf>
    <xf numFmtId="0" fontId="20" fillId="15" borderId="19" xfId="7" applyFont="1" applyFill="1" applyBorder="1" applyAlignment="1">
      <alignment horizontal="center" vertical="center" wrapText="1"/>
    </xf>
    <xf numFmtId="0" fontId="19" fillId="4" borderId="0" xfId="3" applyFont="1" applyFill="1" applyBorder="1" applyAlignment="1">
      <alignment horizontal="center" vertical="center" wrapText="1"/>
    </xf>
    <xf numFmtId="0" fontId="18" fillId="6" borderId="0" xfId="7" applyFont="1" applyFill="1" applyAlignment="1">
      <alignment horizontal="center" vertical="center"/>
    </xf>
    <xf numFmtId="0" fontId="14" fillId="15" borderId="0" xfId="7" applyFont="1" applyFill="1" applyAlignment="1">
      <alignment horizontal="center" vertical="center"/>
    </xf>
    <xf numFmtId="0" fontId="18" fillId="16" borderId="5" xfId="7" applyFont="1" applyFill="1" applyBorder="1" applyAlignment="1">
      <alignment horizontal="center" vertical="center"/>
    </xf>
    <xf numFmtId="0" fontId="18" fillId="16" borderId="6" xfId="7" applyFont="1" applyFill="1" applyBorder="1" applyAlignment="1">
      <alignment horizontal="center" vertical="center"/>
    </xf>
    <xf numFmtId="0" fontId="18" fillId="16" borderId="7" xfId="7" applyFont="1" applyFill="1" applyBorder="1" applyAlignment="1">
      <alignment horizontal="center" vertical="center"/>
    </xf>
    <xf numFmtId="0" fontId="5" fillId="17" borderId="8" xfId="7" applyFont="1" applyFill="1" applyBorder="1" applyAlignment="1">
      <alignment horizontal="center" vertical="center"/>
    </xf>
    <xf numFmtId="0" fontId="5" fillId="17" borderId="0" xfId="7" applyFont="1" applyFill="1" applyAlignment="1">
      <alignment horizontal="center" vertical="center"/>
    </xf>
    <xf numFmtId="0" fontId="5" fillId="17" borderId="9" xfId="7" applyFont="1" applyFill="1" applyBorder="1" applyAlignment="1">
      <alignment horizontal="center" vertical="center"/>
    </xf>
    <xf numFmtId="0" fontId="34" fillId="4" borderId="16" xfId="7" applyFont="1" applyFill="1" applyBorder="1" applyAlignment="1">
      <alignment horizontal="center"/>
    </xf>
    <xf numFmtId="0" fontId="34" fillId="4" borderId="17" xfId="7" applyFont="1" applyFill="1" applyBorder="1" applyAlignment="1">
      <alignment horizontal="center"/>
    </xf>
    <xf numFmtId="0" fontId="34" fillId="4" borderId="18" xfId="7" applyFont="1" applyFill="1" applyBorder="1" applyAlignment="1">
      <alignment horizontal="center"/>
    </xf>
    <xf numFmtId="0" fontId="14" fillId="5" borderId="0" xfId="7" applyFont="1" applyFill="1" applyAlignment="1">
      <alignment horizontal="center" vertical="center"/>
    </xf>
    <xf numFmtId="0" fontId="13" fillId="6" borderId="5" xfId="7" applyFont="1" applyFill="1" applyBorder="1" applyAlignment="1">
      <alignment horizontal="center" vertical="center"/>
    </xf>
    <xf numFmtId="0" fontId="13" fillId="6" borderId="6" xfId="7" applyFont="1" applyFill="1" applyBorder="1" applyAlignment="1">
      <alignment horizontal="center" vertical="center"/>
    </xf>
    <xf numFmtId="0" fontId="13" fillId="6" borderId="7" xfId="7" applyFont="1" applyFill="1" applyBorder="1" applyAlignment="1">
      <alignment horizontal="center" vertical="center"/>
    </xf>
    <xf numFmtId="0" fontId="26" fillId="5" borderId="8" xfId="7" applyFont="1" applyFill="1" applyBorder="1" applyAlignment="1">
      <alignment horizontal="center"/>
    </xf>
    <xf numFmtId="0" fontId="26" fillId="5" borderId="0" xfId="7" applyFont="1" applyFill="1" applyAlignment="1">
      <alignment horizontal="center"/>
    </xf>
    <xf numFmtId="0" fontId="26" fillId="5" borderId="9" xfId="7" applyFont="1" applyFill="1" applyBorder="1" applyAlignment="1">
      <alignment horizontal="center"/>
    </xf>
    <xf numFmtId="0" fontId="21" fillId="4" borderId="10" xfId="7" applyFont="1" applyFill="1" applyBorder="1" applyAlignment="1">
      <alignment horizontal="center"/>
    </xf>
    <xf numFmtId="0" fontId="21" fillId="4" borderId="11" xfId="7" applyFont="1" applyFill="1" applyBorder="1" applyAlignment="1">
      <alignment horizontal="center"/>
    </xf>
    <xf numFmtId="0" fontId="21" fillId="4" borderId="12" xfId="7" applyFont="1" applyFill="1" applyBorder="1" applyAlignment="1">
      <alignment horizontal="center"/>
    </xf>
  </cellXfs>
  <cellStyles count="12">
    <cellStyle name="Dane wyjściowe" xfId="11" builtinId="21"/>
    <cellStyle name="Dziesiętny" xfId="1" builtinId="3"/>
    <cellStyle name="Dziesiętny 2" xfId="8" xr:uid="{00000000-0005-0000-0000-000002000000}"/>
    <cellStyle name="Nagłówek 1" xfId="3" builtinId="16"/>
    <cellStyle name="Nagłówek 2" xfId="5" builtinId="17"/>
    <cellStyle name="Nagłówek 3" xfId="4" builtinId="18"/>
    <cellStyle name="Nagłówek 4" xfId="6" builtinId="19"/>
    <cellStyle name="Normalny" xfId="0" builtinId="0"/>
    <cellStyle name="Normalny 2" xfId="2" xr:uid="{00000000-0005-0000-0000-000009000000}"/>
    <cellStyle name="Normalny 3" xfId="7" xr:uid="{00000000-0005-0000-0000-00000A000000}"/>
    <cellStyle name="Normalny 3 2" xfId="10" xr:uid="{00000000-0005-0000-0000-00000B000000}"/>
    <cellStyle name="Procentowy 2" xfId="9" xr:uid="{00000000-0005-0000-0000-00000C000000}"/>
  </cellStyles>
  <dxfs count="42"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yyyy\-mm\-dd"/>
      <fill>
        <patternFill patternType="none">
          <bgColor auto="1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rgb="FF9BC2E6"/>
        </left>
        <top style="thin">
          <color rgb="FF9BC2E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  <dxf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yyyy/mm/dd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11"/>
        <name val="Calibri"/>
        <family val="2"/>
        <charset val="238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general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yyyy/mm/dd"/>
      <fill>
        <patternFill patternType="solid">
          <fgColor theme="4"/>
          <bgColor theme="7" tint="0.39997558519241921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Moc instalacji w poszczególnych latach [MW]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22308663326107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Analiza!$F$14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Analiza!$J$15:$R$15</c:f>
              <c:numCache>
                <c:formatCode>_-* #\ ##0.00\ _z_ł_-;\-* #\ ##0.00\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9.9000000000000005E-2</c:v>
                </c:pt>
                <c:pt idx="4">
                  <c:v>0</c:v>
                </c:pt>
                <c:pt idx="5">
                  <c:v>0</c:v>
                </c:pt>
                <c:pt idx="6">
                  <c:v>9.9000000000000005E-2</c:v>
                </c:pt>
                <c:pt idx="7">
                  <c:v>1.3240000000000001</c:v>
                </c:pt>
                <c:pt idx="8">
                  <c:v>0.95199999999999996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E-41DC-ABE4-C6CD63AD5E39}"/>
            </c:ext>
          </c:extLst>
        </c:ser>
        <c:ser>
          <c:idx val="2"/>
          <c:order val="1"/>
          <c:tx>
            <c:strRef>
              <c:f>Analiza!$F$9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Analiza!$J$10:$R$10</c:f>
              <c:numCache>
                <c:formatCode>_-* #\ ##0.00\ _z_ł_-;\-* #\ ##0.00\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0.61499999999999999</c:v>
                </c:pt>
                <c:pt idx="3">
                  <c:v>1.159</c:v>
                </c:pt>
                <c:pt idx="4">
                  <c:v>0.77600000000000002</c:v>
                </c:pt>
                <c:pt idx="5">
                  <c:v>1.2729999999999999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DE-41DC-ABE4-C6CD63AD5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20960"/>
        <c:axId val="110122496"/>
      </c:barChart>
      <c:catAx>
        <c:axId val="110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2496"/>
        <c:crosses val="autoZero"/>
        <c:auto val="1"/>
        <c:lblAlgn val="ctr"/>
        <c:lblOffset val="100"/>
        <c:noMultiLvlLbl val="0"/>
      </c:catAx>
      <c:valAx>
        <c:axId val="1101224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120960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37264099021302338"/>
          <c:y val="0.89718559352212646"/>
          <c:w val="0.25471801957395335"/>
          <c:h val="8.318866989470483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Skumulowana moc poszczególnych źródeł OZE na dzień 31.12.2023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'PV na tle innych OZE'!$F$51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C000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42D0-4648-BDEC-9822E0BF8DF0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42D0-4648-BDEC-9822E0BF8DF0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42D0-4648-BDEC-9822E0BF8DF0}"/>
              </c:ext>
            </c:extLst>
          </c:dPt>
          <c:dPt>
            <c:idx val="3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42D0-4648-BDEC-9822E0BF8DF0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'PV na tle innych OZE'!$G$50:$K$50</c:f>
              <c:strCache>
                <c:ptCount val="5"/>
                <c:pt idx="0">
                  <c:v>PV</c:v>
                </c:pt>
                <c:pt idx="1">
                  <c:v>BIOGAZ</c:v>
                </c:pt>
                <c:pt idx="2">
                  <c:v>BIOMASA</c:v>
                </c:pt>
                <c:pt idx="3">
                  <c:v>WIATR</c:v>
                </c:pt>
                <c:pt idx="4">
                  <c:v>WODA</c:v>
                </c:pt>
              </c:strCache>
            </c:strRef>
          </c:cat>
          <c:val>
            <c:numRef>
              <c:f>'PV na tle innych OZE'!$G$51:$K$51</c:f>
              <c:numCache>
                <c:formatCode>_-* #\ ##0.00\ _z_ł_-;\-* #\ ##0.00\ _z_ł_-;_-* "-"??\ _z_ł_-;_-@_-</c:formatCode>
                <c:ptCount val="5"/>
                <c:pt idx="0">
                  <c:v>17057.099999999999</c:v>
                </c:pt>
                <c:pt idx="1">
                  <c:v>293.8</c:v>
                </c:pt>
                <c:pt idx="2">
                  <c:v>981.6</c:v>
                </c:pt>
                <c:pt idx="3">
                  <c:v>9428.2999999999993</c:v>
                </c:pt>
                <c:pt idx="4">
                  <c:v>979.1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D0-4648-BDEC-9822E0BF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51232"/>
        <c:axId val="76752768"/>
      </c:barChart>
      <c:catAx>
        <c:axId val="7675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76752768"/>
        <c:crosses val="autoZero"/>
        <c:auto val="1"/>
        <c:lblAlgn val="ctr"/>
        <c:lblOffset val="100"/>
        <c:noMultiLvlLbl val="0"/>
      </c:catAx>
      <c:valAx>
        <c:axId val="76752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FFC000">
                <a:lumMod val="75000"/>
              </a:srgbClr>
            </a:solidFill>
          </a:ln>
        </c:spPr>
        <c:crossAx val="7675123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instalacji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/>
              <a:t> </a:t>
            </a:r>
            <a:r>
              <a:rPr lang="pl-PL"/>
              <a:t>w poszczególnych województwach </a:t>
            </a:r>
          </a:p>
        </c:rich>
      </c:tx>
      <c:layout>
        <c:manualLayout>
          <c:xMode val="edge"/>
          <c:yMode val="edge"/>
          <c:x val="0.23464388385149637"/>
          <c:y val="1.541319187178651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572503815025408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val>
            <c:numRef>
              <c:f>Analiza!$L$44:$L$59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D-4439-B469-F0EC132085E5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Analiza!$F$44:$F$59</c:f>
              <c:numCache>
                <c:formatCode>General</c:formatCode>
                <c:ptCount val="1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4-4091-9BAD-26AEF0C3D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507776"/>
        <c:axId val="110183552"/>
      </c:barChart>
      <c:catAx>
        <c:axId val="1205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10183552"/>
        <c:crosses val="autoZero"/>
        <c:auto val="1"/>
        <c:lblAlgn val="ctr"/>
        <c:lblOffset val="100"/>
        <c:noMultiLvlLbl val="0"/>
      </c:catAx>
      <c:valAx>
        <c:axId val="110183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507776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3991319641745811"/>
          <c:y val="0.91942434987953869"/>
          <c:w val="0.76690900235408721"/>
          <c:h val="6.177919304642094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Moc instalacji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w poszczególnych województwach [MW] </a:t>
            </a:r>
            <a:endParaRPr lang="pl-PL">
              <a:solidFill>
                <a:schemeClr val="tx1">
                  <a:lumMod val="65000"/>
                  <a:lumOff val="35000"/>
                </a:schemeClr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Analiza!$K$40</c:f>
              <c:strCache>
                <c:ptCount val="1"/>
                <c:pt idx="0">
                  <c:v>Rozkład małych instalacji w województwach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solidFill>
                <a:srgbClr val="0070C0"/>
              </a:solidFill>
            </a:ln>
          </c:spPr>
          <c:invertIfNegative val="0"/>
          <c:val>
            <c:numRef>
              <c:f>Analiza!$M$44:$M$59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0.999</c:v>
                </c:pt>
                <c:pt idx="6">
                  <c:v>0</c:v>
                </c:pt>
                <c:pt idx="7">
                  <c:v>0.32500000000000001</c:v>
                </c:pt>
                <c:pt idx="8">
                  <c:v>0</c:v>
                </c:pt>
                <c:pt idx="9">
                  <c:v>0.30000000000000004</c:v>
                </c:pt>
                <c:pt idx="10">
                  <c:v>0</c:v>
                </c:pt>
                <c:pt idx="11">
                  <c:v>1.0509999999999999</c:v>
                </c:pt>
                <c:pt idx="12">
                  <c:v>9.9000000000000005E-2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CD3-9BDE-085F738A9766}"/>
            </c:ext>
          </c:extLst>
        </c:ser>
        <c:ser>
          <c:idx val="1"/>
          <c:order val="1"/>
          <c:tx>
            <c:strRef>
              <c:f>Analiza!$E$40</c:f>
              <c:strCache>
                <c:ptCount val="1"/>
                <c:pt idx="0">
                  <c:v>Rozkład farm w województwach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strRef>
              <c:f>Analiza!$E$44:$E$59</c:f>
              <c:strCache>
                <c:ptCount val="16"/>
                <c:pt idx="0">
                  <c:v>zachodniopomorskie</c:v>
                </c:pt>
                <c:pt idx="1">
                  <c:v>pomorskie</c:v>
                </c:pt>
                <c:pt idx="2">
                  <c:v>kujawsko-pomorskie</c:v>
                </c:pt>
                <c:pt idx="3">
                  <c:v>łódzkie</c:v>
                </c:pt>
                <c:pt idx="4">
                  <c:v>wielkopolskie</c:v>
                </c:pt>
                <c:pt idx="5">
                  <c:v>mazowieckie</c:v>
                </c:pt>
                <c:pt idx="6">
                  <c:v>warmińsko-mazurskie</c:v>
                </c:pt>
                <c:pt idx="7">
                  <c:v>lubuskie</c:v>
                </c:pt>
                <c:pt idx="8">
                  <c:v>podlaskie</c:v>
                </c:pt>
                <c:pt idx="9">
                  <c:v>dolnośląskie</c:v>
                </c:pt>
                <c:pt idx="10">
                  <c:v>lubelskie</c:v>
                </c:pt>
                <c:pt idx="11">
                  <c:v>opolskie</c:v>
                </c:pt>
                <c:pt idx="12">
                  <c:v>podkarpackie</c:v>
                </c:pt>
                <c:pt idx="13">
                  <c:v>śląskie</c:v>
                </c:pt>
                <c:pt idx="14">
                  <c:v>świętokrzyskie</c:v>
                </c:pt>
                <c:pt idx="15">
                  <c:v>małopolskie</c:v>
                </c:pt>
              </c:strCache>
            </c:strRef>
          </c:cat>
          <c:val>
            <c:numRef>
              <c:f>Analiza!$G$44:$G$59</c:f>
              <c:numCache>
                <c:formatCode>0.00</c:formatCode>
                <c:ptCount val="16"/>
                <c:pt idx="0">
                  <c:v>0</c:v>
                </c:pt>
                <c:pt idx="1">
                  <c:v>1.083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5-4DD5-AAD4-E0701B0DC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8608"/>
        <c:axId val="110230144"/>
      </c:barChart>
      <c:catAx>
        <c:axId val="1102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30144"/>
        <c:crosses val="autoZero"/>
        <c:auto val="1"/>
        <c:lblAlgn val="ctr"/>
        <c:lblOffset val="100"/>
        <c:noMultiLvlLbl val="0"/>
      </c:catAx>
      <c:valAx>
        <c:axId val="110230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1.3023423704271888E-2"/>
              <c:y val="5.7059268475719363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10228608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15678297602665198"/>
          <c:y val="0.93445112734360758"/>
          <c:w val="0.75698683585971593"/>
          <c:h val="6.3533962187960091E-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Moc farm</a:t>
            </a:r>
            <a:r>
              <a:rPr lang="pl-PL" baseline="0"/>
              <a:t> fotowoltaicznych </a:t>
            </a:r>
            <a:r>
              <a:rPr lang="pl-PL"/>
              <a:t>w poszczególnych przedziałach mocy [MW]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34A4-41E1-A5E3-75CD0AC2AA63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34A4-41E1-A5E3-75CD0AC2AA63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34A4-41E1-A5E3-75CD0AC2AA63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34A4-41E1-A5E3-75CD0AC2AA63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34A4-41E1-A5E3-75CD0AC2AA63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Analiza!$J$106:$N$106</c:f>
              <c:numCache>
                <c:formatCode>_-* #\ ##0.00\ _z_ł_-;\-* #\ ##0.00\ _z_ł_-;_-* "-"??\ _z_ł_-;_-@_-</c:formatCode>
                <c:ptCount val="5"/>
                <c:pt idx="0">
                  <c:v>6.093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A4-41E1-A5E3-75CD0AC2A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00416"/>
        <c:axId val="121902208"/>
      </c:barChart>
      <c:catAx>
        <c:axId val="12190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02208"/>
        <c:crosses val="autoZero"/>
        <c:auto val="1"/>
        <c:lblAlgn val="ctr"/>
        <c:lblOffset val="100"/>
        <c:noMultiLvlLbl val="0"/>
      </c:catAx>
      <c:valAx>
        <c:axId val="12190220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.00\ _z_ł_-;\-* #\ ##0.0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004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Liczba farm</a:t>
            </a:r>
            <a:r>
              <a:rPr lang="pl-PL" baseline="0"/>
              <a:t> </a:t>
            </a:r>
            <a:r>
              <a:rPr lang="pl-PL" sz="1400" b="1" i="0" u="none" strike="noStrike" baseline="0">
                <a:effectLst/>
              </a:rPr>
              <a:t>fotowoltaicznych</a:t>
            </a:r>
            <a:r>
              <a:rPr lang="pl-PL" baseline="0"/>
              <a:t> </a:t>
            </a:r>
            <a:r>
              <a:rPr lang="pl-PL"/>
              <a:t>w poszczególnych przedziałach mocy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Analiza!$I$106</c:f>
              <c:strCache>
                <c:ptCount val="1"/>
                <c:pt idx="0">
                  <c:v>moc [MW]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1-A84D-4AE5-99C9-CA9F9E504DE6}"/>
              </c:ext>
            </c:extLst>
          </c:dPt>
          <c:dPt>
            <c:idx val="1"/>
            <c:invertIfNegative val="0"/>
            <c:bubble3D val="0"/>
            <c:spPr>
              <a:solidFill>
                <a:srgbClr val="70AD47">
                  <a:lumMod val="20000"/>
                  <a:lumOff val="8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A84D-4AE5-99C9-CA9F9E504DE6}"/>
              </c:ext>
            </c:extLst>
          </c:dPt>
          <c:dPt>
            <c:idx val="2"/>
            <c:invertIfNegative val="0"/>
            <c:bubble3D val="0"/>
            <c:spPr>
              <a:solidFill>
                <a:srgbClr val="5B9BD5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A84D-4AE5-99C9-CA9F9E504DE6}"/>
              </c:ext>
            </c:extLst>
          </c:dPt>
          <c:dPt>
            <c:idx val="3"/>
            <c:invertIfNegative val="0"/>
            <c:bubble3D val="0"/>
            <c:spPr>
              <a:solidFill>
                <a:srgbClr val="44546A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7-A84D-4AE5-99C9-CA9F9E504DE6}"/>
              </c:ext>
            </c:extLst>
          </c:dPt>
          <c:dPt>
            <c:idx val="4"/>
            <c:invertIfNegative val="0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9-A84D-4AE5-99C9-CA9F9E504DE6}"/>
              </c:ext>
            </c:extLst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Analiza!$J$104:$N$104</c:f>
              <c:strCache>
                <c:ptCount val="5"/>
                <c:pt idx="0">
                  <c:v>0,5 - 1 MW</c:v>
                </c:pt>
                <c:pt idx="1">
                  <c:v>1-5 MW</c:v>
                </c:pt>
                <c:pt idx="2">
                  <c:v>5-10 MW</c:v>
                </c:pt>
                <c:pt idx="3">
                  <c:v>10-30 MW</c:v>
                </c:pt>
                <c:pt idx="4">
                  <c:v>&gt; 30 MW</c:v>
                </c:pt>
              </c:strCache>
            </c:strRef>
          </c:cat>
          <c:val>
            <c:numRef>
              <c:f>Analiza!$J$105:$N$105</c:f>
              <c:numCache>
                <c:formatCode>_-* #\ ##0\ _z_ł_-;\-* #\ ##0\ _z_ł_-;_-* "-"??\ _z_ł_-;_-@_-</c:formatCode>
                <c:ptCount val="5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4D-4AE5-99C9-CA9F9E504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943552"/>
        <c:axId val="121945088"/>
      </c:barChart>
      <c:catAx>
        <c:axId val="12194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21945088"/>
        <c:crosses val="autoZero"/>
        <c:auto val="1"/>
        <c:lblAlgn val="ctr"/>
        <c:lblOffset val="100"/>
        <c:noMultiLvlLbl val="0"/>
      </c:catAx>
      <c:valAx>
        <c:axId val="12194508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_-* #\ ##0\ _z_ł_-;\-* #\ ##0\ _z_ł_-;_-* &quot;-&quot;??\ _z_ł_-;_-@_-" sourceLinked="1"/>
        <c:majorTickMark val="out"/>
        <c:minorTickMark val="none"/>
        <c:tickLblPos val="nextTo"/>
        <c:spPr>
          <a:ln w="25400">
            <a:solidFill>
              <a:srgbClr val="70AD47">
                <a:lumMod val="50000"/>
              </a:srgbClr>
            </a:solidFill>
          </a:ln>
        </c:spPr>
        <c:crossAx val="121943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Liczba instalacji w poszczególnych latach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Analiza!$F$14</c:f>
              <c:strCache>
                <c:ptCount val="1"/>
                <c:pt idx="0">
                  <c:v>Małe instalacje 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Analiza!$J$14:$R$14</c:f>
              <c:numCache>
                <c:formatCode>_-* #\ ##0\ _z_ł_-;\-* #\ ##0\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5-48F7-8590-AE53FBF06ACD}"/>
            </c:ext>
          </c:extLst>
        </c:ser>
        <c:ser>
          <c:idx val="2"/>
          <c:order val="1"/>
          <c:tx>
            <c:strRef>
              <c:f>Analiza!$F$9</c:f>
              <c:strCache>
                <c:ptCount val="1"/>
                <c:pt idx="0">
                  <c:v>Farmy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Analiza!$J$18:$R$18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Analiza!$J$9:$R$9</c:f>
              <c:numCache>
                <c:formatCode>_-* #\ ##0\ _z_ł_-;\-* #\ ##0\ _z_ł_-;_-* "-"??\ _z_ł_-;_-@_-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5-48F7-8590-AE53FBF06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3472"/>
        <c:axId val="120475008"/>
      </c:barChart>
      <c:catAx>
        <c:axId val="1204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5008"/>
        <c:crosses val="autoZero"/>
        <c:auto val="1"/>
        <c:lblAlgn val="ctr"/>
        <c:lblOffset val="100"/>
        <c:noMultiLvlLbl val="0"/>
      </c:catAx>
      <c:valAx>
        <c:axId val="120475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70AD47">
                <a:lumMod val="50000"/>
              </a:srgbClr>
            </a:solidFill>
          </a:ln>
        </c:spPr>
        <c:crossAx val="120473472"/>
        <c:crosses val="autoZero"/>
        <c:crossBetween val="between"/>
      </c:valAx>
      <c:spPr>
        <a:ln>
          <a:noFill/>
        </a:ln>
      </c:spPr>
    </c:plotArea>
    <c:legend>
      <c:legendPos val="t"/>
      <c:layout>
        <c:manualLayout>
          <c:xMode val="edge"/>
          <c:yMode val="edge"/>
          <c:x val="0.40477722102918956"/>
          <c:y val="0.87646284887199399"/>
          <c:w val="0.24436331822158594"/>
          <c:h val="0.12197928296912172"/>
        </c:manualLayout>
      </c:layout>
      <c:overlay val="0"/>
      <c:txPr>
        <a:bodyPr/>
        <a:lstStyle/>
        <a:p>
          <a:pPr>
            <a:defRPr sz="1400"/>
          </a:pPr>
          <a:endParaRPr lang="pl-PL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MOCY PROJEKTÓW DLA OPERATORÓW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5061687986652E-2"/>
          <c:y val="8.2474308203169325E-2"/>
          <c:w val="0.93054938312013347"/>
          <c:h val="0.681206105750549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'Operatorzy zestawienie '!$E$7</c:f>
              <c:strCache>
                <c:ptCount val="1"/>
                <c:pt idx="0">
                  <c:v>Liczba projektów</c:v>
                </c:pt>
              </c:strCache>
            </c:strRef>
          </c:tx>
          <c:spPr>
            <a:solidFill>
              <a:srgbClr val="F79646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'Operatorzy zestawienie '!$C$8:$C$26</c:f>
              <c:strCache>
                <c:ptCount val="10"/>
                <c:pt idx="0">
                  <c:v>FOTOWOLTAIKA BOĆWINKA SPÓŁKA Z OGRANICZONĄ ODPOWIEDZIALNOŚCIĄ</c:v>
                </c:pt>
                <c:pt idx="1">
                  <c:v>Kozarek Spółka z ograniczoną odpowiedzialnością</c:v>
                </c:pt>
                <c:pt idx="2">
                  <c:v>Fotowoltaika Wesołowo Spółka z ograniczoną odpowiedzialnością</c:v>
                </c:pt>
                <c:pt idx="3">
                  <c:v>Voltico Spółka z ograniczoną odpowiedzialnością</c:v>
                </c:pt>
                <c:pt idx="4">
                  <c:v>CORAB Sp. z o. o.</c:v>
                </c:pt>
                <c:pt idx="5">
                  <c:v>Daniel Gramatowski Kancelaria Prawna Consultor</c:v>
                </c:pt>
                <c:pt idx="6">
                  <c:v>Krzysztof Kozak 'KOZAK KOLOR'</c:v>
                </c:pt>
                <c:pt idx="7">
                  <c:v>Energia Odnawialna Spółka z ograniczoną odpowiedzialnością</c:v>
                </c:pt>
                <c:pt idx="8">
                  <c:v>Przedsiębiorstwo Wodociągów i Kanalizacji Spółka z ograniczoną odpowiedzialnością</c:v>
                </c:pt>
                <c:pt idx="9">
                  <c:v>Zakład Wodociągów i Kanalizacji Sp. z o.o.</c:v>
                </c:pt>
              </c:strCache>
            </c:strRef>
          </c:cat>
          <c:val>
            <c:numRef>
              <c:f>'Operatorzy zestawienie '!$D$8:$D$26</c:f>
              <c:numCache>
                <c:formatCode>General</c:formatCode>
                <c:ptCount val="19"/>
                <c:pt idx="0">
                  <c:v>0.77600000000000002</c:v>
                </c:pt>
                <c:pt idx="1">
                  <c:v>0.69</c:v>
                </c:pt>
                <c:pt idx="2">
                  <c:v>0.67</c:v>
                </c:pt>
                <c:pt idx="3">
                  <c:v>0.65900000000000003</c:v>
                </c:pt>
                <c:pt idx="4">
                  <c:v>0.61499999999999999</c:v>
                </c:pt>
                <c:pt idx="5">
                  <c:v>0.6</c:v>
                </c:pt>
                <c:pt idx="6">
                  <c:v>0.58299999999999996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F1-4359-8409-5520E7B4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036864"/>
        <c:axId val="108038400"/>
      </c:barChart>
      <c:catAx>
        <c:axId val="10803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8400"/>
        <c:crosses val="autoZero"/>
        <c:auto val="1"/>
        <c:lblAlgn val="ctr"/>
        <c:lblOffset val="100"/>
        <c:noMultiLvlLbl val="0"/>
      </c:catAx>
      <c:valAx>
        <c:axId val="1080384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txPr>
          <a:bodyPr/>
          <a:lstStyle/>
          <a:p>
            <a:pPr>
              <a:defRPr sz="1600"/>
            </a:pPr>
            <a:endParaRPr lang="pl-PL"/>
          </a:p>
        </c:txPr>
        <c:crossAx val="108036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Rozkład procentowy liczby projektów dla największych operatorów</a:t>
            </a:r>
          </a:p>
        </c:rich>
      </c:tx>
      <c:layout>
        <c:manualLayout>
          <c:xMode val="edge"/>
          <c:yMode val="edge"/>
          <c:x val="0.1857735306301099"/>
          <c:y val="1.08915786541915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3.1824692918178774E-3"/>
          <c:y val="5.0446093626920485E-2"/>
          <c:w val="0.6648590628527471"/>
          <c:h val="0.76855784138001315"/>
        </c:manualLayout>
      </c:layout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2-446B-8630-398B1D378B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0D2-446B-8630-398B1D378B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0D2-446B-8630-398B1D378B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2-446B-8630-398B1D378B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D2-446B-8630-398B1D378B2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D2-446B-8630-398B1D378B2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D2-446B-8630-398B1D378B2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D2-446B-8630-398B1D378B2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D2-446B-8630-398B1D378B2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D2-446B-8630-398B1D378B2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0D2-446B-8630-398B1D378B2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0D2-446B-8630-398B1D378B29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0D2-446B-8630-398B1D378B29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0D2-446B-8630-398B1D378B29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0D2-446B-8630-398B1D378B29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0D2-446B-8630-398B1D378B29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0D2-446B-8630-398B1D378B29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0D2-446B-8630-398B1D378B29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0D2-446B-8630-398B1D378B29}"/>
              </c:ext>
            </c:extLst>
          </c:dPt>
          <c:dPt>
            <c:idx val="19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0D2-446B-8630-398B1D378B29}"/>
              </c:ext>
            </c:extLst>
          </c:dPt>
          <c:dPt>
            <c:idx val="20"/>
            <c:bubble3D val="0"/>
            <c:spPr>
              <a:solidFill>
                <a:srgbClr val="D3D3D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0D2-446B-8630-398B1D378B29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0D2-446B-8630-398B1D378B29}"/>
              </c:ext>
            </c:extLst>
          </c:dPt>
          <c:dPt>
            <c:idx val="22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0D2-446B-8630-398B1D378B29}"/>
              </c:ext>
            </c:extLst>
          </c:dPt>
          <c:dPt>
            <c:idx val="23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0D2-446B-8630-398B1D378B29}"/>
              </c:ext>
            </c:extLst>
          </c:dPt>
          <c:dPt>
            <c:idx val="24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0D2-446B-8630-398B1D378B29}"/>
              </c:ext>
            </c:extLst>
          </c:dPt>
          <c:dPt>
            <c:idx val="2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0D2-446B-8630-398B1D378B29}"/>
              </c:ext>
            </c:extLst>
          </c:dPt>
          <c:dPt>
            <c:idx val="26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0D2-446B-8630-398B1D378B29}"/>
              </c:ext>
            </c:extLst>
          </c:dPt>
          <c:dPt>
            <c:idx val="27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0D2-446B-8630-398B1D378B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'Operatorzy zestawienie '!$J$9:$J$28</c:f>
              <c:strCache>
                <c:ptCount val="20"/>
                <c:pt idx="0">
                  <c:v>FOTOWOLTAIKA BOĆWINKA SPÓŁKA Z OGRANICZONĄ ODPOWIEDZIALNOŚCIĄ</c:v>
                </c:pt>
                <c:pt idx="1">
                  <c:v>Kozarek Spółka z ograniczoną odpowiedzialnością</c:v>
                </c:pt>
                <c:pt idx="2">
                  <c:v>Fotowoltaika Wesołowo Spółka z ograniczoną odpowiedzialnością</c:v>
                </c:pt>
                <c:pt idx="3">
                  <c:v>Voltico Spółka z ograniczoną odpowiedzialnością</c:v>
                </c:pt>
                <c:pt idx="4">
                  <c:v>CORAB Sp. z o. o.</c:v>
                </c:pt>
                <c:pt idx="5">
                  <c:v>Daniel Gramatowski Kancelaria Prawna Consultor</c:v>
                </c:pt>
                <c:pt idx="6">
                  <c:v>Krzysztof Kozak 'KOZAK KOLOR'</c:v>
                </c:pt>
                <c:pt idx="7">
                  <c:v>Energia Odnawialna Spółka z ograniczoną odpowiedzialnością</c:v>
                </c:pt>
                <c:pt idx="8">
                  <c:v>Przedsiębiorstwo Wodociągów i Kanalizacji Spółka z ograniczoną odpowiedzialnością</c:v>
                </c:pt>
                <c:pt idx="9">
                  <c:v>Zakład Wodociągów i Kanalizacji Sp. z o.o.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Pozostałe projekty zidentyfikowanych operatorów</c:v>
                </c:pt>
              </c:strCache>
            </c:strRef>
          </c:cat>
          <c:val>
            <c:numRef>
              <c:f>'Operatorzy zestawienie '!$K$9:$K$28</c:f>
              <c:numCache>
                <c:formatCode>General</c:formatCode>
                <c:ptCount val="20"/>
                <c:pt idx="0">
                  <c:v>0.77600000000000002</c:v>
                </c:pt>
                <c:pt idx="1">
                  <c:v>0.69</c:v>
                </c:pt>
                <c:pt idx="2">
                  <c:v>0.67</c:v>
                </c:pt>
                <c:pt idx="3">
                  <c:v>0.65900000000000003</c:v>
                </c:pt>
                <c:pt idx="4">
                  <c:v>0.61499999999999999</c:v>
                </c:pt>
                <c:pt idx="5">
                  <c:v>0.6</c:v>
                </c:pt>
                <c:pt idx="6">
                  <c:v>0.58299999999999996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8-70D2-446B-8630-398B1D378B29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26"/>
        <c:splitType val="percent"/>
        <c:splitPos val="11"/>
        <c:secondPieSize val="135"/>
        <c:ser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Skumulowana moc poszczególnych instalacji OZE w poszczególnych latach [MW]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5144810297757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'PV na tle innych OZE'!$D$12</c:f>
              <c:strCache>
                <c:ptCount val="1"/>
                <c:pt idx="0">
                  <c:v>BIOGAZ</c:v>
                </c:pt>
              </c:strCache>
            </c:strRef>
          </c:tx>
          <c:spPr>
            <a:solidFill>
              <a:srgbClr val="70AD47">
                <a:lumMod val="75000"/>
              </a:srgbClr>
            </a:solidFill>
          </c:spPr>
          <c:invertIfNegative val="0"/>
          <c:cat>
            <c:numRef>
              <c:f>'PV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'PV na tle innych OZE'!$E$12:$M$12</c:f>
              <c:numCache>
                <c:formatCode>_-* #\ ##0.00\ _z_ł_-;\-* #\ ##0.00\ _z_ł_-;_-* "-"??\ _z_ł_-;_-@_-</c:formatCode>
                <c:ptCount val="9"/>
                <c:pt idx="0">
                  <c:v>212.49700000000001</c:v>
                </c:pt>
                <c:pt idx="1">
                  <c:v>233.96700000000001</c:v>
                </c:pt>
                <c:pt idx="2">
                  <c:v>235.37299999999999</c:v>
                </c:pt>
                <c:pt idx="3">
                  <c:v>237.61799999999999</c:v>
                </c:pt>
                <c:pt idx="4">
                  <c:v>225.2</c:v>
                </c:pt>
                <c:pt idx="5">
                  <c:v>240.6</c:v>
                </c:pt>
                <c:pt idx="6">
                  <c:v>249.5</c:v>
                </c:pt>
                <c:pt idx="7">
                  <c:v>271.7</c:v>
                </c:pt>
                <c:pt idx="8">
                  <c:v>293.8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D-436C-97B1-3477857FD35A}"/>
            </c:ext>
          </c:extLst>
        </c:ser>
        <c:ser>
          <c:idx val="2"/>
          <c:order val="1"/>
          <c:tx>
            <c:strRef>
              <c:f>'PV na tle innych OZE'!$D$13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</c:spPr>
          <c:invertIfNegative val="0"/>
          <c:cat>
            <c:numRef>
              <c:f>'PV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'PV na tle innych OZE'!$E$13:$M$13</c:f>
              <c:numCache>
                <c:formatCode>_-* #\ ##0.00\ _z_ł_-;\-* #\ ##0.00\ _z_ł_-;_-* "-"??\ _z_ł_-;_-@_-</c:formatCode>
                <c:ptCount val="9"/>
                <c:pt idx="0">
                  <c:v>1122.67</c:v>
                </c:pt>
                <c:pt idx="1">
                  <c:v>1281.0650000000001</c:v>
                </c:pt>
                <c:pt idx="2">
                  <c:v>1362.03</c:v>
                </c:pt>
                <c:pt idx="3">
                  <c:v>1362.87</c:v>
                </c:pt>
                <c:pt idx="4">
                  <c:v>812.9</c:v>
                </c:pt>
                <c:pt idx="5">
                  <c:v>815.2</c:v>
                </c:pt>
                <c:pt idx="6">
                  <c:v>819.5</c:v>
                </c:pt>
                <c:pt idx="7">
                  <c:v>849.3</c:v>
                </c:pt>
                <c:pt idx="8">
                  <c:v>981.6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D-436C-97B1-3477857FD35A}"/>
            </c:ext>
          </c:extLst>
        </c:ser>
        <c:ser>
          <c:idx val="3"/>
          <c:order val="2"/>
          <c:tx>
            <c:strRef>
              <c:f>'PV na tle innych OZE'!$D$14</c:f>
              <c:strCache>
                <c:ptCount val="1"/>
                <c:pt idx="0">
                  <c:v>WIATR</c:v>
                </c:pt>
              </c:strCache>
            </c:strRef>
          </c:tx>
          <c:invertIfNegative val="0"/>
          <c:cat>
            <c:numRef>
              <c:f>'PV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'PV na tle innych OZE'!$E$14:$M$14</c:f>
              <c:numCache>
                <c:formatCode>_-* #\ ##0.00\ _z_ł_-;\-* #\ ##0.00\ _z_ł_-;_-* "-"??\ _z_ł_-;_-@_-</c:formatCode>
                <c:ptCount val="9"/>
                <c:pt idx="0">
                  <c:v>4582.0360000000001</c:v>
                </c:pt>
                <c:pt idx="1">
                  <c:v>5807.4160000000002</c:v>
                </c:pt>
                <c:pt idx="2">
                  <c:v>5848.6710000000003</c:v>
                </c:pt>
                <c:pt idx="3">
                  <c:v>5864.4430000000002</c:v>
                </c:pt>
                <c:pt idx="4">
                  <c:v>5868.9</c:v>
                </c:pt>
                <c:pt idx="5">
                  <c:v>6327.9</c:v>
                </c:pt>
                <c:pt idx="6">
                  <c:v>7007.7</c:v>
                </c:pt>
                <c:pt idx="7">
                  <c:v>8129.5</c:v>
                </c:pt>
                <c:pt idx="8">
                  <c:v>9428.2999999999993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6D-436C-97B1-3477857FD35A}"/>
            </c:ext>
          </c:extLst>
        </c:ser>
        <c:ser>
          <c:idx val="4"/>
          <c:order val="3"/>
          <c:tx>
            <c:strRef>
              <c:f>'PV na tle innych OZE'!$D$15</c:f>
              <c:strCache>
                <c:ptCount val="1"/>
                <c:pt idx="0">
                  <c:v>WODA</c:v>
                </c:pt>
              </c:strCache>
            </c:strRef>
          </c:tx>
          <c:invertIfNegative val="0"/>
          <c:cat>
            <c:numRef>
              <c:f>'PV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'PV na tle innych OZE'!$E$15:$M$15</c:f>
              <c:numCache>
                <c:formatCode>_-* #\ ##0.00\ _z_ł_-;\-* #\ ##0.00\ _z_ł_-;_-* "-"??\ _z_ł_-;_-@_-</c:formatCode>
                <c:ptCount val="9"/>
                <c:pt idx="0">
                  <c:v>981.79899999999998</c:v>
                </c:pt>
                <c:pt idx="1">
                  <c:v>993.995</c:v>
                </c:pt>
                <c:pt idx="2">
                  <c:v>988.37699999999995</c:v>
                </c:pt>
                <c:pt idx="3">
                  <c:v>981.50400000000002</c:v>
                </c:pt>
                <c:pt idx="4">
                  <c:v>978.1</c:v>
                </c:pt>
                <c:pt idx="5">
                  <c:v>980.6</c:v>
                </c:pt>
                <c:pt idx="6">
                  <c:v>983.9</c:v>
                </c:pt>
                <c:pt idx="7">
                  <c:v>985.2</c:v>
                </c:pt>
                <c:pt idx="8">
                  <c:v>979.1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D-436C-97B1-3477857FD35A}"/>
            </c:ext>
          </c:extLst>
        </c:ser>
        <c:ser>
          <c:idx val="0"/>
          <c:order val="4"/>
          <c:tx>
            <c:strRef>
              <c:f>'PV na tle innych OZE'!$D$11</c:f>
              <c:strCache>
                <c:ptCount val="1"/>
                <c:pt idx="0">
                  <c:v>PV (wszystkie rodzaje)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</c:spPr>
          <c:invertIfNegative val="0"/>
          <c:cat>
            <c:numRef>
              <c:f>'PV na tle innych OZE'!$E$10:$M$10</c:f>
              <c:numCache>
                <c:formatCode>General</c:formatCode>
                <c:ptCount val="9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'PV na tle innych OZE'!$E$11:$M$11</c:f>
              <c:numCache>
                <c:formatCode>_-* #\ ##0.00\ _z_ł_-;\-* #\ ##0.00\ _z_ł_-;_-* "-"??\ _z_ł_-;_-@_-</c:formatCode>
                <c:ptCount val="9"/>
                <c:pt idx="0">
                  <c:v>86.715739999999997</c:v>
                </c:pt>
                <c:pt idx="1">
                  <c:v>187.59958</c:v>
                </c:pt>
                <c:pt idx="2">
                  <c:v>261.79728499999999</c:v>
                </c:pt>
                <c:pt idx="3">
                  <c:v>505.65713067682481</c:v>
                </c:pt>
                <c:pt idx="4">
                  <c:v>1529.2</c:v>
                </c:pt>
                <c:pt idx="5">
                  <c:v>3961.4</c:v>
                </c:pt>
                <c:pt idx="6">
                  <c:v>7681.4</c:v>
                </c:pt>
                <c:pt idx="7">
                  <c:v>12114.7</c:v>
                </c:pt>
                <c:pt idx="8">
                  <c:v>17057.099999999999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6D-436C-97B1-3477857FD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96192"/>
        <c:axId val="76697984"/>
      </c:barChart>
      <c:catAx>
        <c:axId val="766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7984"/>
        <c:crosses val="autoZero"/>
        <c:auto val="1"/>
        <c:lblAlgn val="ctr"/>
        <c:lblOffset val="100"/>
        <c:noMultiLvlLbl val="0"/>
      </c:catAx>
      <c:valAx>
        <c:axId val="766979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FFC000">
                <a:lumMod val="75000"/>
              </a:srgbClr>
            </a:solidFill>
          </a:ln>
        </c:spPr>
        <c:crossAx val="7669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9731710515841312"/>
          <c:y val="0.8873952296379386"/>
          <c:w val="0.32924320868726159"/>
          <c:h val="4.0657025952174575E-2"/>
        </c:manualLayout>
      </c:layout>
      <c:overlay val="0"/>
    </c:legend>
    <c:plotVisOnly val="0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</cx:f>
        <cx:nf>_xlchart.v5.1</cx:nf>
      </cx:strDim>
      <cx:numDim type="colorVal">
        <cx:f>_xlchart.v5.4</cx:f>
        <cx:nf>_xlchart.v5.0</cx:nf>
      </cx:numDim>
    </cx:data>
  </cx:chartData>
  <cx:chart>
    <cx:title pos="t" align="ctr" overlay="0">
      <cx:tx>
        <cx:txData>
          <cx:v>Średnia 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Średnia 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_xlchart.v5.3</cx:f>
              <cx:v>średnia moc instalacji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1HvZbt1ItuWvGH5uKmNmsFBZQAd5eCbNkiVZL4QmkxGcIzi/9UX3R/S9n3E/4d78r97HOdlKl8sF
ZAFtwJB8xOEEY8Xee621GX99mv7yVLw82DdTWVTuL0/Tj2+zrmv+8sMP7il7KR/cUamfbO3qD93R
U13+UH/4oJ9efni2D6Ou0h8IwuyHp+zBdi/T27/9Fe6WvtTH9dNDp+vqon+x8+WL64vOfeXYFw+9
eXgudRVp11n91OEf3476pcjrpi5crl/evnmpOt3N13Pz8uPbz059++aH1zf8w5e/KWB8Xf8M13Jy
RCnmEmPMfUIEF2/fFHWV/nIY+0eEERoEBHMRSPj/r199+lDC5be1OXpz+61D+ziwh+dn++IcPODH
31++x2ePBKecv33zVPdVd5jPFKb2x7fnh5l4ePtGuzr8+UhYHx7o/PjjDPzwORR/++urP8CcvPrL
J2i9nsB/dOgPYC0PT1n9XGnAq6ztn4wYPeKSYIECFvjIRxR/jhg/4oIIGfiAqZSB4F9A7P6fGt9X
YPvSjV5hd/+dYVf0j/2fjBg5woFAAsKIU4Epka8Ro4zyQFLBffgRAKA/h/cnMXb8DaP6Ck6/X/4K
nWP1fUXWvyKg2BHmFCGfI59ChsPB5/D4R4EvCBUAEpXUl3D4D/Ccf0ucfwWfT65/BdD5yfcFUPmw
1FCrnv70KsVYgH0S+AAEkZ/nPIKPEORCiQhFPibyixF08m0D+wpIn93hFUwn//P7ginvzcPo8tr7
VwQUPYJI4uwXqAhUoE8phTxi0ueccY4wgBZANvxDPO1/Hd4ngfHzSV+iPF/B7Es3egXd/jsrUM91
UdU//Ufx3//nTy5TEEWABlQpCumQ+JR9jps4YkASkRCcSEo+8o4/4BZ989i+gtnrm7zCK7r6vkLt
p3/7r/98Xv7cfIiPBOLEZwQhRgPG6edQBQCVz7GA8KI+g7T4hRD76X99w7C+gtIn178C6Dj6vgAa
H2ypf/rfh2wI1av/8/m65AxB6FAuGED1qnahI0k5YlJATqQ+Rl+iF7e/jxCK0D8e4Vdg+/KtXiF4
+52RjqZ+Lh7+5GxIj8gBLuCFH0mh/Jy0E3IUkED4DDPJecD9L0TY+beM6itQfXL9K3zOv7MI+1dU
KwTGBSWc+8KXBJyLV8aFPDqoLV+ygBHQw8GXZPBP//4NRfQrAH1y/SuArsCF+J4MCxC9L3+2s4SP
CEEkkADQgVewz+nEIYAQnIDAVpKccPqlvAey9R8P6ysAfXL9K4CO331fAP0LnD90JJgPBianEkke
0M8THDh/MgBo4Aeoqi8nuLNvsCO/gs7vl78C5+w7Y+RQfvIH2zz8uaKXBUcHv0hi4HcSytBr0Quu
ko8wElLCIR+siS+XoG8a2VdQgir0yS1eIXW+/77C6Kf/GPV//9+uzu0y/8l8AR0dXCIC4khIkEiv
1BOBw+DWQiSByx4g9MV099O/f/vovoLYH2/zCrWr2+8LtfLhp3/78xMgxBekPYY4B60EIfTKpwDE
CMQX+yX9fVnvnnzjyL6C1ue3eIXUyf/nmfDvcJxPrZrPTvnnu1OYMAE5kGB6sF4/104YdC4IYOh2
CCbIH3Xurz2ivz+cL+Py63WfDf1f3XL6++2o3/p30UP3sPrY+PukI/X1ox8fEHqSry79xXH7kpn2
y6Ht849vMTq0/RAQt996iof7/NGu+0Sp/DzXn1/98uC6H98SehQATBzUMAQVBg/w7Zvx5eORg51B
JBi3PjS14BBQkaq2XQb9SXbECHQmYSRMMnq4xtX9xyME4lNg5PvyV/7y68MCfnNaV7/NzC+f31R9
eV7rqnPwaKAb3r5pfj7xMFofMVBygkGlFSIQmGFodTZPD5fQ5j2c/z/MwFzbsbGK2kDkGw05PGwS
1oV5w9SEbJR6MQtQWOPyeMhJufIWzm6X2p4L3ut9nqF0vQxzOIoJ3YwBe05zdNxl2fvBpfWtTKdV
vfg3VdDOYePxdoOyzEVlZ0NmxLxO7FxFc+WU0GOYXnIv8FNFRhlJq2iQqNp6zRUasVFNtqL+GFZB
rgba8ft+ZCjkrBxO8MRW5eJsVIi+ULmcChXI4n0li9ivzXkw9DqeraahkblamjRT1bKgcMK5Xs9W
FYUeL5K8i6aE+qrl3bPsvSRyTAaXidY6DIJOMVMNcVuyxzpH2c70fRLJHrtIav9Dg32x4ThVaZkp
0AN476NUubmanFoWm67zornNNFK5CxbFZ7QiJlCBoUosbrtk+QrhZdclN94xznJl2HNATrtgDnF2
lxYXUz3tKzmsUKoVyZutSOZV4ZqwbX1V+v2KDF0EN1yXAwuROZP22A/SDfEHZVIUesysakIiVJqt
S267aYpF1myRmKNGbCuEw6wb1FCUyhC6x+l8lQxjsi/Tsbhm0oU9GdFNqfVwVt7MjNwwa8xpO3VN
xMyYrTv/aegkU2Ji420hXLUqdKWoEUE0erCkkux8JI23Nv12mFzUBHW3032xyYOOrofBVBHPpj72
MpOrifFC1eMIay230WBcHya5ZOFESxGms67DyfV9aOyKStX5YywKG6f0qu1r1eI+QoQrPFXRRMJ+
wucZMnaH2+nRzI3djLWd18s0TGHNcu8aIzXXuFKLbnxFcI5Cwiu64uLM4dGDxVZdT/IqmdNTnTlF
0yzqhqdFlKo0KLJjqkzVhdhaFfAlTJZ5JVuj0HRSV5kaqjJkeBfMQygarexQrMiooyRLlT8QRYdF
1QytfN6rNKWqGQJFSYSHDwWxylZ1OLB3NO02YxfVlqlhuXTeqIL0sSUmkoCW4Q9eWYS9MKqoN46j
SLIoz6Sq9bNPTeyJVDUpD+cerk6lyhan6rzYlN60cXo38fuy6uK67rcJfxqsrzzeh03wDpuLQgs1
cV85Fqg6HaOuWVu2IWZSRqzNGFNchFO7LqolxrSNR91ExUjU4hvloRxW/13FHwwzYdCd6mJlm+uy
uZVtpwbktiaXaql3dcLCwb+os0kFXqmoLMI6KBQPlkgP7weWhGW7gWaYqpE71v4xdRcNzVRJTZSj
+xHN0YBva5cpmiOVNSb0kmuBbFzUd0OVhtiQyIkq6hatpikNK1aoEmbNLUmkqz1pPthGeeWs9Lye
5RglEisrzvzAKOrnW5tFVb6oTghVuV0zV6tZ5yEfx7C44uJi7te4O0Z6z23EkzMhxgjlc5x1yXpi
69H5kc/vB3zZ+E5NhqtsjoWuo3pZZZSqNhmUNNvAS1akJGEgm3XpgtBraMjmUmXPLGjCsjumvQld
ZUNZ7XP9nJk6IkWvhibK8vuySSJenyXtKa6q0ENWoRqSwUNdXumq3ZCyUw0qVrR3IfaGiLtWcd3G
E0wN6Y+TOWpFH3r+XdAFqtd3DUzNxOEcQKUekKrbuB90JOUQYjIrf457ebt0MuT4tHFmX9NGiUEf
V41VTXNn3LYt87BLdqYtwxYWHt6nwwtJzpvzJLdq0IMaycmEuqiyOzdPoTdsHd+PCVKdYapZLr2O
hSIrIs/u/eSazJ7yId9XebqeiuvSDLucZWHWXM3jitmnpQ0gws/b7LnVO9dnqu/f5ePJHLwkQ7PC
aaNKVik3rmTaKTpylS4o5tl7f94Is56rNCpfAmdV1WTbAoLYpnXk8S4WwQdRQHZZ7DqfeMjFC8pc
KMdVt8BTmDRuq51hTmH2Dk3rBMpZn7ldYlZZstfmXdVNiptW5STWzYduggeQp27c1OwC8p1q6xiL
RiXFFJaQuvGulpXKkvXCZZwybztBKunRhdeufI8pjc+oGZWT65muanuHU7Efi6c0bcK+kyqpb6Zx
j0Qs5zXSbnVYOsuUKTNjhVoUieZh0pA7YjrlYVvuAlOFaYqVOB/mKi7Jnc0/QKFVhA9xCtmS6jpe
KlgNxqmyvZkcDptyS/PrRby4YZMW9xytxva51nlUB+HcPYmSRV7yjjaujHlr0cYf3BL6SzXHVXHt
9NScy/rSn5HbYFcYZdvhaR6bNKrhDZ8tnnmx9aXGUS1a1fpVvXIVcTFPimztOeNF1uuV9rr6Ii/h
EYvlhSL2XizeHPJZ92HR8+Qq4Gej67c+1uzG00HUjKUMSZtO4djOzxkv5Y0bMhElaXtn+1ooXdcX
ydijUzni3VjL/Jj75Xqa5CkdDH/Xd/ekMv6qKkgZjVNoCuldtKJKL1nxFCRDsSETpCqPdX1EBfFV
Xg0fyma+FQVUT6QPCF7URQ3TKa5cYuU660UsUvceD5V7LNusVuWIFLNlHte4KRXpIeF7GcKrjIxp
XKKwH49xcJbi9mzu3yEIewYDob5WfnKBNQSDH5IAvodXa82uCOpDqbcaPU452lTVZZUf98EcG39R
vfwgzdpH53OdX895E4lq2VnyIekSGEW9XsYPnb+x43XrHcvimXnmQsP0xkz7amxv8vE6N2JT0X7V
0yHUda9GMUR+3ynBLh1wxJRDcivaEOcn1XQTDOw0CO49ipQ3zDAbp4fiSIsxspKt8mw8tgyeJit3
+cRyxQt/PK/RUEVEl6tOo/eFJadLmVWqs942X5Ig5LxtolTWkOZd2EknQiGwKjyJn91UrBnv8+Nh
CE2SLeetdtvMA8pT+gbqoyizOK053xeTadZQ+W87L3JFO57xnholFwAndWJjci9Y5zmU4QQd6yo/
1QPku1l6UPzwqOiSi6uiA+rltzyqPTQp0jTTNmghQLqSqo60fDUto4lGg/zzwjPHSQIpcIbkDLGA
FZEmj1s6h8XophjY+41shvqE9DZbDbkcVb8Ux5L2WC2IdZcJO23H9FIXnb/GqRsjWi2FWko7Ay8i
THmdOLMl1xClYx1qLcZY73BFpmgcMxKOwGbdNDcnxVJtpsQ0m6zNHwPoIhwIMV4Dp9sGvlsAqaiv
veusCzOZn9m0rEPu92ZlvG5VT+U9nod05czjzNG0C/o88hxf1i5vZzXkxQv2FuXV1awkhG1IexgQ
zEbUSnxTaz7CGjqHh9PA9uQU4k7HNoH6bi2alegDB5Fd70oOz9PCdIYlnTkwRrxOMr9Vrur8SGeb
Jqg6pdtMhoH1q3BxXhCmJo2mahBK2roIuynYel1zUCfAFFM0udjLqVv5ebYonRVXJR83k+bAIzKx
WlpShXUJpd/i+n3VmW1f6F2QLkNY2XxUAtRIVCXTu4GCfhhl3qwry+5AhnNl/TbC2bT1MH6HPHnM
UKBwYEFmtOUdrbr+bCpfhOxOPNaE3SxbtbTw5GPuIt0ReIx+LDcLKJ2Vj9o0GjR7pAPXUNPzUzw6
p5KFyfU0L6FpAUtD0/suTd9lZF73ImnXVbWs/Cr3QoDzXW7aXCW0S2PiT8Ha5HyfaPs4WJNum1Fs
y6nLwjll/WpxrArptKCItw54aNXCOjFjDmyzGVSwAG2puvLMk+iiZWI3i9KF7eQ1MW7l2TilH1Jq
l6g2bOVlzguJSIpNm9M0SiffhknvaYVmSzbIlOfMETUPzaKCyvtAaP6hhEA9ng2/taW1+9GxYS2z
wsRtC0yfV152LiABZ4G3L/FcrGpc33OcxGmedjHHkAqzctJhlU1SwQPnMbeeiVzKiq1jeQDraLid
oM0SNjJhCmai3GdkXy/VWd2Xbo8tYyvjk9s8n9B1pXu7oU3vhyWRSHG7tOvF0Mem9OzxXNo+HG22
1XJqonKer8omo8Bu3RNqebqRbEiVHOZj3blJ9WNLDusXEijFQpmCN1FPjgMt3GUjeKizsgY9UYV+
4OVA/ha6GeB3O6UqGYYpmgY0RVntzZHv3WZdy+MmB0KrA1CMC5rjfPGHMJl8s5d2VSeV3qRIWJUz
+NYcyGAuL7LMB5Fn3hWd2AqePfTWXNJOp0CDxXBpyLXNLfD949SwTnWFAHBzHWc0f9QZYbtqGY+D
1OKbvBzz1TwWWSgCdOKc/wC1GfSNdKuZBqBLctkoYyloHBBKfpUC70khIzvyJNjSKuiilAo7coNq
dtcBnRlrAKvmQ74F1YZAgUyNwnl2TfvaAkEN3Gr0EIunwazZqGW8mi0QbeOlOXAA6e+bZY4TzNlp
Orf7Gp+aipuoy/tuN1RLWNrSRQPNUkgdeXdXeixkgbZXE/DFNEX1eVv6F41ehpsuGVc8wc0ZB9mk
a784z5f2PVS4McIBqFNI/Cyo+1jIAjREwjuVj0my0nrfW5yGsFBMPA79hg75A2k0ChnLp6jqdWg7
ka2sbXHkp9P94PE6blgVy/FiJrSOJO7GEC+5UX6pVWJycjb19WPn8nRjm1yVmhbrgDeeQrbpQJaJ
7FQmj1BOYDn4tbISmzUuuh5YWRXmlSkjjwmperHcU9HEjtfitEeTPUcQe6C/zPFip5Urhmq9tOjZ
FCXU+UKIsKvH6WTpQQA5RqNZw6IdexeclpK6sCpXc+EBNng6B40uEpFs+FLcAjejO8kdWQ1LKtY0
bTcsI92mH0aQuEu7yn3gbZN953X5tQdzssMJXhSQ08uUQGru2zKyoOLOdV/d027azrkZIkRNEZd9
c0Kys7Y3YDGUOwnCpUztaWPGD0Hp3C6wwdbV7c0IdQxqASs3wXLSEvYORNs6S5YLBkWosgmIa9/0
ISMEGK8PRUB7U6WKSj8WbJxVWU4fOis2Lqu7sB96FM0Z6laSZx8y4K6Miv0y+TcoNWXY2WafD2Te
tcCWkqV5Mj2oNjyD34DNLl3MFJVojzAwC1N563QIyO3Qd008TET//LHAQOn8OQlnj5DTYvSGGNKj
icpC4qio9SO4HGnUpVV71oASWfHJO5+DeVdBCYqmIF+nh8VXLMnNzDEk/zwvQ88GPFrSYef5aXli
pVs3PQQB8D7YvvE8ZBAsZD6uOEmvmjEVUZ3LJCyCE2nMoz/4WB3euIkGlLH1jNl5PgZXwu6rRpwW
GUlXRTmICPnd1bLQ6y7rm1gv500n9yN7yjNwI2hefjANW0Co+yfT4t0P2tfhmMp0s6AmWY38ki3g
02186kMSTNF9vTASgQn0yFHtooV75NTm3r7j7EyLPN1NZLyckfbjqeYnIykuNA1MXFgHF/gS3Bt0
Ozpx0TufrXVrTwuQj4mjYeeRNjZgzsWmbGloEb0acQcCPcg2QQGOQu6eKrNs25aqSQQ3ZdlF0k9O
7VS9WPO0pMVdGVT3Q1Lx2NjEKb+bUDQk+p2eWwxuU1vE40QrxcXcb3u/e5xtHy9SnrgaCpUm3Av5
WVoW6Voa3QPdt4p44O0IH0jHUk4bk3YWzJgpjcSY0B1tpUJUrBPPWxcJB9VZs7jz7KrqV026LnPv
VOTipJzmYJXYnkWdBYcTvEQIkr7NVMOrVs3UbcegrRXLRxNSp7HScjP4frnK+/7Yw/kd07cIA8mg
Y7CsxXSpLSjgaricBST0Vm4bQW8rzp59v+tCkehrBotxeS+50REux16ZEq/zoD831QfdFEVUVRk9
zdruerFLplxry+PM7/eTgGXXpC9T5/iOkWYCm9AvgPhTDLYLWIqLu9OpvPcJ5KZi6MarrttZnZ6I
jq5wDmYrSTD4BgKVK99MD6lHt2ni6rWe6m1flWc60SCTS6gJC2/PYR2dS6jNcSHKaAFKXGYERsNd
uaZg1YKOTwwo/2nYD62/Addp2PVpHuwzj4Z97ZfbeparrCQJ+Io+DmswSwQrYmHrdNsH/U1bLkS1
FBJvkrSPGudr6SRai/4usck66UBAJwSS/BjV6Xw3dWkRMdmAXyc98Iow244oW6KhaYEsFvnOO/wA
pXCR1BtJ+vcAFWT5QmTr1mY7UlShLMCU4iPXYEkBPfr4g9nhzOkZ3OeKgdFXha7xsjgYsnPHzb03
SeAamW/VpCsdeZOXRrbTZNWO0z0dSlh13bWeGehHYfNoJt1jPeM7Pef1wYgEx6AZiqhApUoCUGI4
E7lq+u6swuwuDerQm8W72k8fksz0cZKXQwhG/UEOQfFm6RyhpGWhnsu1R24ZAusb7NOXlKRg8FV4
Zw3Basagv0s0n+E+SVSO6QnJMXhkGbkXer6Z5/G4wf2JCcCOLNvm0l/A0jv44TPy9Sro/NjltANo
8vsi6O8aV5/j7MYbp1xZhxPwi0CPLUn77OFGrlkK5FP2FehAeBQUkEv42vd11hVhBnxW9SzowQqG
DK4lSJZEew8j6UYI7sMSZcuq6xw0Ghaw41HXRjOPc91fJwU6advbuQSNl1SEh7ZilxO3t60t5L6H
7mgkQBlEPW6mfZ/RyDN9C+kDiq8o5EGLNpEpllPT2a0bAQhmmlXv5jvuD1dLDQImENk7r7/NsyoJ
l8V466wEAU3GaY0aDKkrZToaoQjOXCZnPAsDJsHOJvVGLEkWO5pX8LCjyoakDsG/6LfEGnC6mEDK
JV0bDgMD+p9ek7pfE2SmtQhsGvrDCtRhETZNkcY51MOhxTefbhv7rIH0VDfQFUmzXzbx/fbxbye/
7gz8uJXs978ftgH+/um6LuHfV0/5uzc69AR/u9PvW9YOTbjf9q+96uz9vN/w107YP3Pws57gZ63P
X18s+djVO/Rg/347EGbu47a8T9qAH3dj/NwBhJ02jEPDDrYZIgSNQHjn6+cOIIYj8F7EYbsa4wwj
DM253zuAh01Rh/1REkr2x+bgLy1A6OAjBG8w+YEPvTsKLzz/tgfzMwSh//nL509bgD68+fS6BSgZ
7C2BjUAc2AGjh60+n7YAfeyxFLbWBaFOujNv6va5bWIj0d7iK0h40M6AHEsoCOTRjxPidoUE/pln
K59mYFSYsLfPnQFbjAL3J2DI8xLaK5VKxLQRPYuH4r0RJ+kE7QWQWZ0y4DBSUofIojAvN1UOHHW5
9/ED805BxMS4wOE8dPFhvYNMD03fqLZ7aDKoXT1o75k8lHe4W9TsPOiqScheT61wUNiS1UChnTXf
HHoeae6Oc3Cb4RsoZNMuDYe+jUx5P3VQMugcy+ayaW+r3lzel+k1hIOS0wkJwEdf025P51z5AXBM
DGVQXlTutITUz40iDlxKYPrg3gloyQT2xGsueL2BvlvkHRoAXCXefVWcBGCgp+C9ZZ2JKh9MHP+u
gZuS/mwQlwH4YDTSzUONM+gvxkm/6RKwbbnbtTYkVQ9JHIUS1arPTqy3buWOWhm2oIDR+9zfmzyL
sL1sliAcjYGmKBiKbDfgD77bdBU46830Mtggph697HOo4NlJZu1qhm5Z5Y77iatFRDkfocFUrSoo
PIb1wEgRJE/w+gE0jkPUCeh9wjOCBl+XQCugWWTJe5K60KfbJI3nMYmojDvt9sQ/GcgAUvVWl0+H
8uOGHfcL0LaQ0OsFuk/jWett9dKG8AKrygg0zIJJHWycJfFDl+mQzEilQbaqdKIKocMFEWBKxQkh
FyWbAIQp8l0ETBDGirbAI2F2C1VkbVRLEw2bGShikEF5llubpKF1xQmbRVj1y46WbYiSEymuZh8I
cwmVnA8nQe8pkdNDagZWcBn0IuxxDxQIejH5cQUUzVOt2YJsVEZeg2020XeU8fMh6y8WehbQBhoT
VYgymCpwgeyxNMP5klooPl04grW5HKh/qjjLj8tlUa31VC2XbWNr4PKx74PZeOyzG5NcZDrSaWwt
eFprKu+ZUaXUoHwnMG5mVUCIjEaDERFcYtOtJlTFM5FrZ5ZVU7yTOSyafAzNNK3QkkL/MwmT0UJf
zdujKlVVVYESLlQGzdOKBqFt062nQZRm5xTsD5wtq15M0CRGYOnkYZ4++BSYUeTWczKcdAi8vRsD
PJs1pVH9lG24DZf6ZhH+qoVOkFDkvUyT02yaQqIbWLwQr2AZT0G5LzReF+TBLh8oedcWcMf5fLTj
KnHgjLYY2tYcvI5yzaEJhD2lHbTAM+rixbahXFZVsNFU7l3TbrpxvB67Z+qESqtpM+hbKduIgRfs
Z/m69u2tx6BBCz2sAe2yBq+86UxXDyyojlF73Tug8eAHcFiNtggHN96bfNc1T9ny6EMHjSTQgkxg
6QWPBb1Y5uJysFTNDLQvLKkG5lvU7w6E1RYz2GRsP2qwa9D/Y+/MlhvXmS39RIwgwQHkLSdRpCXZ
lse6YXgkOIMTCODpe6n+0326zyN01I227bJ3WRKZyFzrW1k0b6ur60NwH+aUW13CXJIhct/gEhVL
ZFyUhdkMxucA+wsz4aHufwUqETVxLc25Kdtk6Elqc/fY8s+F2hETXeo7sLEdkbhWkFfieXdETtgK
h/uhMaG82JfeY6nUVqI3ncA2zx2Ui2qeDkLbp3KhqQkZ2mnnY92YoTaKmVRe2NZ7g8ZyycpZfzb9
Fm/0TTNvvJuX3Q8hG34IO/EwbCWNGASko4okKw2GaLA83C5QYlKinTIEneKEi81ZuJfos5YZI3vQ
wlfjS64tenKDvT87rve0S84PVml7oTuq+3lujwO36sgR8Ba1/nZ0RzDMehKaiDGfxtyAyChDn7yZ
U/0laqgzrgF7LJA0J279QhCTPDSV8RUwr6Bu1eXSIMXilc9QhObDQGeIGXPnZpiOQ1P0R2VcIUHU
UbcEIvEhXA6kSYkwlrDjvhE7i62SG3diyWZKTX/7sRbthiN044i7rTy2gV8nXlBfWxxdU40xrbfX
qFyE9zYqqL+k5+GwwlqcrDq0TQw87lj/Vo0ZZCjtcKO2lsN/xmzj6MxgQkdVICBXlHI7TmFdd028
bZgCJnAjkrsjKvEmUoN7MnQeSIfJkc1x0I85G2Qb0xXu19xbMZvq32WKtsDhSWC6XSy70TxOXvMD
5W7FKzjxOhvVtoWGInU0Qf4J1/WwuK9r+S6R0w79tYWS2d07JURK8BBlFsj5WyV0NliiWXOvldzC
TgX9cRX7kTWQY/1p+iL1+rAr55OhL38IXJzgmPS3wzZjVNip3PKNmz/yZhtPEwpjqc6lWafowWlC
WXVwMA51lJ+3if6iuE2hZ83+0a816hvbH7t6oo/b3J0DC8W+DnhIoIVdrJKKg72cOrNTh5poC9Ub
OMyoShgNektmGTy3cpjyjqo/jdg/ieplwrWPN1Z4ERcWnm//hEa9C29XxkxCASEJBs7LUpJnbbYW
BHL/kc1vsG1xBwQLipgNB8VETV4pU5lCJXF3BzeHw14n6Aw9GVkstF4PohH+syEGHyIk7o9g3uFI
2jlj5lY0dbeku09eKkrZqalpmZUQPxUM1KmvthyaYbjgxQl7a2jyDSRBNTcw1OYXdxy7E5us1931
/diATEA2qz92yzxlezKpBXJyxXTEbvDPjjzPAdTTGYfhuXQqdil1454b6zyvYBumHg1SIPsPd/JE
5PvjtwvNJdkdcnMJcVTYRgTZrkoGNt7ZtoCa0cGqWFt7v5i9c1VV62bewHGC2Dhe6kZHC66pY9B5
V4eV7aGZTf9gTs5559FMzB1+RsPNeF1MF0YKc3NX2Q6M67WNHA5LplwwkEucx/g2zJxzLe7Kpnrx
aNuH650/Ux9HnremWuwh95sVik4/4UT1Rdqs9pTg2aEHnMYcz66B2fkdaHJ1dtPDpNdD8RDrnWvY
a7oEULqbUZzEOB1NsqZ9reBqBh/z5p8JDAljtu+xwyS21wb2PAEBlTlL7pcivjlpfJThjsOIkBG9
UOF2WTPfDfbRJwATGljNs4w6Y4Pdi+kUpBNYqQoyCAMGpo/W+qF5sluFt12WSUf2YIbwFUJ3p3E1
Thenyzv2h1lf3ljY1o8dXAJ2gCiMaxum3HL1+6sByQwTxWVeCJ7kpa+O1XAXmMbBaH+95tyu/NyL
HvcJSxY4QhBkNhj8Vr6qKuY3uGHMeTWkAhjTPoaYNrMbQbZazodyITBUMhe2mxF7j9uhzJQ5hH1Q
dGv9B6bQhwHZ3+1x8bYp6kxYGWtqCR89BUAh63Wu31XXpj3ePbGFsy4WY4oo3l8xVkU7PaKFpvv8
OqJ3XQMNHukPn2RSeufJWvIlJPP9wtsnb9XRhKvf7CGdeckm3hcxP7LmIm8qVJl5XZ+izwEwo0Ob
GfGKt12gpRKOg5b4ftvM1HNkvOzsju7gJJbc0o/j0IY7JYljmIVjFp41PjnW2oRuENwDnkwYnInW
OrvQ4JbpPeB9bFogA90yDtyDNoLchNkqhDo3NwTBult6I9O4sdH7jAeoQcp038TWAkU7+P2Qzhba
icAqxJBDmEylnzl8vYfAFVm4hwYgTXN5YitcTn0pCc+Eq5OKHgn7ZJLelIlw7gEjQbGQU2jiohLN
EX6c2UJQANtSChLP3hdrU3uTicR71ckVE8zJD1Ss5Xe7uOHSYuDSTsi2n83kodIYkuYukTjFPLrH
nhO2QdLMRVV9iDmV5b3JXcgld7Q7AfuLfGc8Uf/Qeq/LYbZg1MgHzR43QHAAawwgdYPlosq9lJ4R
Vej4A70mHY66sr/dMNaxqwGlEcgc9WUqVyBE4rzM7Vk5cd1TWAY+ADU4xbLjoUmrCwN4JbhzKB2o
XFajXzbgbziX48apoqUDf1R6keR+QsfjpNh9vTvgGPFbQKaBnpWsEu73FtfWUXgs8u1z5d5b4z13
cNoZ92b16Dv3YvcwaplHFuTTbsGceyeyj0BopKZ9CHo7Mr0m36UDmbyNl9YH0Pft1Xcl9eAyPfiQ
ahaBv7X807I2Jng9OWDDelrQ9bZRoIfUhrOmjBKmM38Urbp6/CwcmdvAlgij2bDwpLGHo+mzxFhk
zB0C0ei0jdurb4wHWxa2UVAGMxRIoFzfcHqF28399e4hMuMMPzP/6NRVaDRe3pl2bpITbsbG01Er
5hhCZtT3TVb3b2o4W5Y+Yt4ZKTgjGU9jEwbVH69CQ7C7BS8/tiaIMG0K72LPJX4/s0ot+jxVLFrF
lNaYvibCgBzhqvVHvANv7iyeHRgAG7XTUV2ItccKHpsN/2bg25FjvGjtHJJZupmnChDqvKPP1bCq
e7B0WS3EE6FPEp2PzfYkANNpexmAtswwbkMD/P/dOcLUU3x4Wvom7poq7OCy60FGCzRCOfPrajhP
ZWkdav0pJ/dMMMHLNABmo7SVDrKg+FVt66VElXDYiqq24CKia2J5WQtJQnIjlrLozS2uoIuvsI2M
Lw0mrFvR19RLGTNMsJDZMzlvwP36rKwzbvFD09B09jrQcB27VHYfDX5/Lx2ctqBA2XgZ+vfd9w9e
xY8G7oGpIpd+bz7HGqXdqmiiKno3DX0hjzaKl9VcKnKdfJ1Rth3ocqeBILrMwzTxzKU6GnN1VK57
R46zNx8CR+eUGoX2yijojajDDN8L2PjTeEVZSI1pud5wELO04h7cFUaUF5NVR8ebHzgOZtuf7voJ
Umn7oqAoyLFQsJkmMGPuo0uf3GWNOGlDVROIsap9C5qq6Nh82doU+Z1o8fihbLckYDh1R/JATaBI
/GDC3jJv8ntNnT+9j5feuczMOFHURqty0sGgK2ZGdRKgHCs5J40THKagAeoQ1a77LCF/w5lBNwlN
qKpo6PX2tyRdSDe8xcsL6XDQVFPBSuMb4E0igyEcB/+hpvrBxwjZ9yMU4PfGfKiCOXHHb+k9Lfpt
buwcODf632ev/O1qDt3BQbUPUDeWiDcitacawMc2PgC3KCz1Owk3JRVEC0wJlSu/OLgGX41Hvs4W
jpM59SgaWaC6vlxDMAEJUfOJdThyrBnY5QL3Vb4qX4LyTfdquYBzBlMxQ5EQb77qL9o9BACiJRBv
PTSQ9i/ErRJT0COw+9h2Hus+M8E2e7fLXZ8NDEwreg5hd0np5N1gxi+Wox5aMqTW8N4EoD3QKrs1
R+/7I4NX1ZlFBe5KOL8rlKOBX0Z7T/sSoKg8ejKvdoxsDsm7VuGlYuls30FOiSfzVKpD66Nd7fyk
7j/NoUy6md0ZjvtuseBcVnvU0uqB3U4yuSS1/WhOVQMC+KzdzAXY68IZcUkf0Q6DaQUnctiO7nAy
f2e02DXZkh1tBnyyDJrZND773ZY3XQvDLrXcORsZXgWAoACGItvDXUymnJY7CGB5N9IAJ5ETBcvZ
8B88FEAnwuq3brDfxjqzmiBvx+AwMn4HxiBuMI3xsljAAgPefCjVvc1mFFgUV/vC3b4YB3Idd8yK
97YerxweZJOPoAZwV+CWe6xBikgwSGL+DNj25JApsncFxNlGq/i7saziCBww9SlGF1dEGZd9G9ZV
GdZmn8LhvdbTM87RuXktg8+NfrL1TIOnnuyJVirq4ZD02zHo+wPkNQ/EkPGmJ/ZaQ7WZ9YizRsf2
JLPKHlOlu1j0SzoAmgKKOFRZU/dRcPU9wKChb6UguxcGiLq8c+695TLq26C5RkMFebSPRlhfs7p2
LeSOBcENf/cOCs/Rom3G6x3PYc9692xhuKPbnjmwd0SJiVQ0p7p3E28kuZ06LuYrK4IysbYoHmQC
9F6/CIhVdXnfbyR8QMbj0NWgifnT2vmnhk/xrFt4wVeTFD4DpdC8BbUDAI4cl21POaxLWm8n3A2h
rb6rAC2bYx04bk4N7kqjDt7wG2s4jg3elAWFpSrTfbt1XqleHiRxICijJwQUKtqHtpQpQasymMFX
u9kAmVk08i5Ubptq89Uq66Tb1dfEfrvWSIidY6xM1rloZgy3iwAOXgy7gIupQyLBpP6YwCVxu4Wl
BJloerEbjKEUZdKDj6vIvVxQeQAgmgPcpMWJDO+duipmATQAlFUFhXHtwO6qS1vNGZwbPJMBJTXA
QNc8POoOCNGwJJWCd8sxA6kGo38XzWLL+w46Z3tpbEQYaoQUNhY1uN1GNj6odX70FvwIRtK+L8+V
aKKvddWgNE1aGMOSBnsKGQSzuRlSlKPWn6LxZ0Tpw7G0KDcx7RTaEHrW5QjONN0sIxJ9yIM6rTAr
B1AAtg5iqQv6ujvUsIhdcfA4ehygBOVwAVMClKKw6yPiK6cBlJy/XXZV5kt7dgJ8cxA7VSrgs0lQ
JKAUkxnyjwNUyHVOql3DqRVZgye87EWwt3Ewzpm40UDqzKc6ZAwqpP/tkzpUG5S5YYcCPR0ccL3z
rYviv518XZjOGrbFhiDpBoW3AexuBHXmbzE357DEXboZJJnXDe3iu8a1PKuvdg4Sjy+ZIB+VBaql
0lCm+owCgfdiirMaeQRYx50RrdOr4R7srUMLtYQcL4Pkpx0RIOB40bAD9hmipl5PsrnU6oPWIprG
KryJvoGFcuGj3qCqi7JH991ias8HR6d+l1ngGeYxrFS+r3fa6CKfvrkSCR6EAsYKkMIFiJYBL2NH
dmWQU7IPIt5eml1FtcDVv971aDGmseDeiXQKLx2OYP9iqgmVM/fRSfO1zLjzMiwXkCLgj41wHZ64
+weZkajD7wbOtjMgMVUz/BERWv3J0xdTuEnVhRVGp637cuoXvasjtfdMrWXENtwEC+zq4KHSJpIt
TYJRBs3MofNo2AgwDvSuqY+teZ5GnsDQAZaWya4KN0iK2EiZqMA49iel0N9RHSvvKtycQ56tZIfT
ppiMP9Y8Rg6qP89vKYqx+QLxHLdN9W2vP13wtGCM2vpHvqtDZ32w6arnzz3YDnuLRsiyEweymi/s
zJRvXqCjda2zqS4mlpuVl2Iv5hGQTWQB5GoM406VJFmQBSEEpAGPF9SelUKp8a/rPoU46G6Bm/qW
yYkr7UbQxZl7QoolbEavAFhuKZwCjoqU9UHno+2gAhs3zC/c3SmeiACsUD6vo0gHyhNhrX9G9KI3
uddw0h7qp9ZXkKzJ5gOjoF8DyriNrIQBcqEyEThqh5PXdrc3P7Tc9lpTN2+s6ShgmyFMxNB3VV4N
+KCPxJ4G7ANo9slTEHASD5Q4sThsCo0UApBYwEAy2SoZcjBSvQZm1Hy7jUoChERW48SnJ4lOxlZb
LCs49/UfA8ZytxW2z1MIQwotqlD3i70fSnM+aKQ/IKngzJhehXub3EHXWbJYBD8hLxX1Adyb/qJ8
9UzXKS2nDTg0AkxVk0Fg3ALAdzx3Ww6y2AiZ9c6YRJ92Ze3JB0On+/plxbVEyzLuhgdu3Q/8yZGf
YhqPi8+hmSCGAjrPgjszV8WNhTDWX84TBf45hMiDDBtkMQJev8eb2CRetYfGEiSWetPiVdHYpZn1
Vm5ftA8DIRMPRLyonsfRuXZver4sqFnSBLfgiOcWM3VrmvecI9IyIbYldb47r95Kk7ndgJr4j5X+
2HvcXKNfYK/pHbCwsDW6eLbWBDKuAk6FVhxIZP+kGUImuh5DX83v0tQvHYM65uFMd1W0D0s2QQyq
ggDC9rset7icUeRw1HJiZD4YsFF+aoyLTvOi9ktAYmV54Dj6fLLGpATVFEyvdgMXyuvedwhzlAWR
aYs7v1LhKpZr51oFuvTcnywoVJ6ZgnYAR3z2KZg1k6ZDWx9X985Yi8CvXgR6fhd10SlfZ4wEm0S2
BVksqI149cEubFUi6QCd23hyMXo3Rq4akQwyiDFVxkPfPDtw4kbeYBh0wkHu0Up24Mj3Tfvkc6Q2
Akh1+5JWpYraGrRhWaLZ8Z/Y4IaB6RyY2RcWZG8raLPVe3MkQwPJsp36p91C/MJ70Csm4BHyJYY/
cy5TVhnx4D95QZk0/ns3vW6N96xm+bX1YIvPAFnAm4MS9wp7JAkE1liInK+F7ilk6iHqyDOtedKu
z0GxcnbZGE/JdE9MGSkP4BCYChP2dnkdyaW2mAg7+7kE3BK6guGuREMHMVj8tnS5LO1wYJodGiFe
S/ztLiC1fe5TCh/M3NajsuxYgAji0/eyNAlQvWLG7KPnpli9mPn1HR2agjmwk2/l/9LgPJlcGUHj
jwJ1t4ry6AL/2xsWEQdaNrJTELohbh7xPgCFFfaMYUTkDtT8ynrHQZiJL1QCkMbVdmfqAzKZMnhC
DoSlFg5cS3zjJDbYpa1f6OwgeJHq6bXpHvzmXikAj/f9SIrJC/dHvmYVO65BujyDa2rFiZRZi5Cm
CpfglhjqEOTDKfYxdfqr7a1UGujsmJMuxAbPD2BdIP3GvDpWG7TwAbwQRwZA/fSWk3v1lFnjkqqt
eW0miTwZonj7DkmXPuz+/QqBo/euut8KY+8PFTKEqO+rbk7DjSPg6rEGQDAtzUegSOgiN7XCk3F6
ElPLSoRBoD+eNfGSm/Ex6jaV+5A0cOInwY8tmg34hrkJw2HCCUtctFESMUT/OuDCqIBmO1VeOzB1
ccAPszx00xJ7csmQKDna5buhfz0kODstcTLyaCHsrRctSHoajxNMUUBp6K3a0rur5wqKm0z2EZaj
3CDq3Uvf+Kjo1QiGR4c8OOudgxxzC4t7AbY7eQRq7ivQIXQEAMl16tnkkW5G3Cp1cOknsbINav06
WPFS/pjqDd18gsDPqz1OUWX9Mcc6XLYPsosTaoEDM5lrTG7teW0uAwYBghoFRCnWJZjUwYrowjGz
Y4zl+x/efni1E7MO4UWOWh+scdWtB/q5EoYhWODJIndJoXbceAyCd+Wh9p9HwHsL8ADgwAacrS4y
Fe5dUtR/aDle6hENi4mU1Hoe+8/RfR/2ADEQ9mNMOCz78j6okBvaP10DCRI3ZuSFUfO0juVhxbVt
kJ89ODNtvaL7Bl6yRIuB8OrWJb6YsgYmrdFA0pRwvxlOdWdFAAPthHEwcaDDT40a5r0M9Lnqfwek
A+fy0kMOa211aSxAajglnVYke+eFrF8wmz+OiHeU5hbq5ThLFll9H82dkSBbFmnny+cLUmHBwSvZ
0+iq3HeCY2DTzNzufPGskP4jiAlO6O324NXrf90Br0HuA2JvoAEvXVqCUHdxuk6Q1Zwb5F2Gsw26
A702aJXEYcYTSAxUAJRIvC0Y53YO8HQ7jRuGWmrFW+dle3emfFSo603GOhaTTR6ps+dVJ7LNYFes
BPe7/V6sxhdZg2SiW65NDTVzPay8yzUfQ+zZiwSM1rWfk8pPHPB2BhJ5SIf8UKYhXAArUMjs6Z9O
HNj03lDkTXxxMRcb8OAPQXLAx2wAMhJigrwY9YxW6sX14XK3UdWVIQd0MUzTCeH8V0UeDOqktTUW
+MGCtx0sGTyL100/3QYGWPLvq4fXrlUZJcGG60tA9OIYfDDV/6KNynrCn/vATpGcLB+3DVJe6fCj
G3xbeo2CrT7M6wISKV+kne18AecKtQrwQbO9dq15wGrDH2qAafeD68hhMplN5FsAj0vzMiJ8iXbD
KZsVrQMJ+2U6rBJhLtXfQXgvLNd4bIg6LvN4rBi4VjDlCHRhxrQO83Ywl/080u24s4v9jWBJupvd
B4XlgZfFG8/mjA6cWFe72goQAXfTNv/KIe0qgBfaO3DfObJFp9zdD5XPitGD2gOGlfETEwWyv1ir
cMvKUgj/8CVdBHfsrQTOUozKCa2ZpOXo54G0AGuj0riBiOuNhtYCN7bXRnTLmVvzevXl9mWXa1y0
3nzcW7w/zaOeccB0A5S86YHiWFM2JPn9s3QWeJtWsUMghLfwGLSAXdVQIk0VBgA/tn57BC+SzKQ/
mGglbGCahutFBCK1Qay3Ve95g0ML6a8n6tpIlIPWMcwPGAJxX9IY3eeRgx2COxl15cO+d4gX8/vV
wkICCi7LtI6bWDBRvPs74ki9V2HJwyjw/5ZJp8aMIy8H7TOpagzc3Zi4rfcgti2lBDEFkBvl/WSI
UKFhBqIkri0L3me/Qt+7h9P+bHUOdDfwWdue1NU329Cd4OIfLTOpMTpOTtHDVxwM584i6x/ZGwBQ
nm9B/roBlRxOKAFbZrhwmcsE2DAO4B+pvzcDYcRpjVVXIiEL2Ic4COOI4cdhN917zRFbPS5oyQxW
oC3Z5+VluN15iJ0qZFM1/fWBLw2jPMwKUSqQRwPQTm/GBgDAQR2lkRbkBZBfbJc+sm2IyvYBvbeE
iAeFHvSwYzQpx/XP2o4Za8ClrrBamwNf9qxZkVMb3n3gpuMMMbqqjEwMBljoVEKz6NEJwCjZcXEM
yPEb00EtD+vKTq2ScYnX3XHg+2K4Rj5cALUoERuoqz7hfh2V1pQZNxOuMl5QNBEyuPesm++8p+18
dh1duKDOQF4gdOWcrRIXt4rb1gi7ertUZbZYIi13WpC6SpBUyKwAfNciwgoSPfSQsKpBvCFK4Vg4
PMkWzaOXczJcyh6886ePC3IDGXiziqC0Awsa34YRjDC5dOvtcIesgJUdHPsFdvBb+BcBHgfM5mUL
pRmT4eDN8fgwzQikeCKksz4aIPmHll+bTUXLOEBAeHec91qjEaUYRcyYIpYrNeJmpIDJ8ELR/M6C
Qps7IfISdpt44uuQz275RRzcxaPkWe2IR8QN38mCVskevMMCDaY3zWRWa26v7WHajLNU6IqGHmqW
zkwsACHolcK9MpGtJLFj4YUnmMKhX0wkpVxD1pj2c+2r0Jb20agg5vgsbTFFNkjq+ejEW2gI5Xdd
bmmPoaxrq2ejCyIkWEC/8Ph+CoYDwmuRv+q80d8tADa5APIe7beyOQr4W8p5dYwfDiFFgmAMhjff
UoeqgdM9fSv7YCOtaLHLivOzVLd1HYDoyJMhrUxhRUHt1g+8cjJERUMarbUXBWN5nCqk5mF7E3B0
a3+yhI00f3N0WqSBwMY51dV2/+jh2JvYoLLhv8DO5+WTB1fSGBl33agcGJz9szYfK/5I5Mc+QBRC
fg8bGTanQYYHXbIF4MteHjbt/yAKsQ84GdDKrhI3yfAxMgRXhHtl/Y44gBuifTyNtZHsNseKBw09
bI1st7lTYvmszf3d6q3Q2pGVMUYYMF5mwCix0AnS4GAYJznuGAcAiqCYcb0+yA29i4eqTx0XSo91
t2OnQbBjvcDoBz87Ze/AxpPRbVFM7O00o/htSmBOkH90ibKwfI59hVZqaE8wqFt7PqOguu7VNPot
WiwSabmCURHlW+dgHQtuzf4MOBRXQyVC3qn7TU/XaWQnV9rRogj4ALO44YzI5+3rCmX5S0CvnXmu
NdbFSo1lOf8W+Pxb4PNvgc+/BT5wt6Cz/1vg82+Bz78FPv8W+Pxb4PNvgc+/BT7/Fvj8/7PAp3Lc
CaqauFfSs++o18X7zhOjaoIMCXNw9G2IOZXCmwUjrSs401heZ9XAHSQy9hzbAIq/nzsTUuiO1V6V
bOEO3h7azlgwrd8+/PvFvw+dS1XekH2FLXn78O8X18mAlWKLSzAFQY7tobsb/f1QAbcZwspChNEb
mznCwI5VhCM8zcUczHy7PUha6v88/P3af3/690//x9f+/um67v/3j/FBs9yf89HGDqnIw/6kXIkS
MIu1NE1sGNA1qL3eB1aFtEKNjY0hl/ZYGJPZ/NeHZk/BdgfmvB79qYw2XfEC5OFY/OcPLOxHM5FW
8DuVG3xHNs41N5X/50E0WGGwC7DBBDGdWXk0//sR/z8f/efT2uVHG0Se0Qis6mn/94ONaH9E/MqI
ODaKFC6QKwizbgFHTR+ARpeDWgtiGIgX3h7cBl6ffXv4H18rJ6M7Gr2Alt5Q7MpbsU7m9hHmeMhQ
rYImAT3DgbUaqnWwSYodf+NhbrZ3bG5AInvAv456t3V+B/axHNKR8CaDAHrPNtcpfNnWM/ZP1li1
1O5OYTT2//M5k5Uu2Ot/f8Pfn/r7rduANVel5Q2JNqVxBw33vx42zefiZ6MwmkqzKf4+7IGNcOZ/
f27jNYA/ukE4cJBfOMjS/FjJTArXHRCr8ekEoLVzr1r4r3xdwTMgzEOcByypsM4lg/5hNPNZ2DTR
WD7w4GBLUA7b9g9BLgiUGAh1gC3+YV9drIiaZXeqdoRWNxLkerVAKCOjk2BDhsY204bdeQ35AKDj
potjLiECFhBaoWAWfx8Q8FygAhlAHzY+FbLufXxoYAPaNgRrYkQlne2i0stniw1PoKMBy4CVWMrR
wG6M6rkqnQkmXCsKCoMLghX2fAz+firn2UgYFMawqZHxM7ko5g1gzGSYj1p4ZtZTfeyHHVjBgq0S
HsWSxQCgKfcUksgt5DiLLek42AfX0wDGzGlOZNVRWMfbpSmd8VjvTx7zjZcKvPcgIDkS7bIDIaAT
wJqXRxrUAH0R4RfwlxNbB6llyHi0QVg7w/8i6jyWG+e5LfpErAKYORVFBcuy5NBOE5btbjOAmQTT
09+l7x/ciaujZVEkcHDO3mtnwFUtumewSi6Jwt0nhJg2a2pAgABbu1kVwwV/GXZDK26zjOypAhUV
9utQ3NdJC06x7K/1efUGYwdmJ40yhy59BlWJSQ9tsrbrL2mx+e+lnT7G/BALB5oLXoQpW1+qBdvg
EjOZcobxxTWwsyBN+e8fLi1tdAkt9liZqF2senD3TkGvdQxAMi+YknyApNHYZi1DvnrYzXaM2KUL
8rCh1/Q4IdwCx1l+dCLXkdRlu0vLRG5yy3APpVuJa2VAl/Tatdzj/1mvgTckuGxHWvTD+iGCdXp0
cUJ6aNqU2S8HE21auua/dZEgq5ZSXetGnMe1sd74LMyoLhsvTFdGk7aElgKTUm9Nd0AyVqgXVc89
Us6b1jROfiuxOCcTqXBcHqE70/9XdX/OrcVAgD2/OmWndkCRls8Mf4zXVN01GdTT4pf+k7S8TZMZ
HrME7T0NpjXuTcjPDRc7nU330Q5a99FDeQvc1Sp3//9nbX7rSpsOSio964vuBUJIMVzHlfk9vvd6
n8M2vv73pS9TYEm8pGmJFc+Zl17c1byPzZtrtGaE31dcpl4mYl82QXc/Z5baSRKRN5k9JADRjORE
i7zc11ZPfvMG5LIHyW5I74vGTe4xnwvrPCrXZjCdBTfMLExsc0n2TuA1Z5QzzblNwADWTRNEuuhQ
HELK3PXDbG48s6wfWnBdOKCcbu/emNh919ZnoCioeT2NIMbBvpLQLN82Ws/3pnSzIxCn83C7G9WK
9nkdEX9I7aNVHCxwFK5Ovi0F+DoJtDxhm8SIOpvMZyvjPA6yvzcwhs+2Fvd6sPliasGYUMNW9s8u
W8qpkJl3TSVT0xix36FHoh5gKHxURQrirZP4cm/fq4XftnVs+zq0I8znyu4eTWPwrhB+5GiI7aRt
cRwWb373gJ8ySfV4XP44vY8otY+x8EBwdHPtXT3X6Z+UF78VCNGZTDHu4TWEP2ShY6TGKWtzrELa
N+mkrsk515lEVsyYt80fZp2K09g/9V0BDKgM/IcE5+tJDF5/UkD8Nlhq42gRYnwo6nZ8mGXy6Cb4
ufmobQBzafxgqdaPTJCOIMNGuTVQ7sCQScHQgWtLrOC1GZaAvQ8uqzm65p9+msbI9o9iZG1Giz4d
mZE8WRqjaSDccx0M5mGepm6ztHmBvmh5GZHi3xcOHqRcW1G6lutX4zcvk4kJPM5FezKyMn8JOgw2
MI/52NUfaqUyiqkijqZQ41ZaKFFaozw3DFCvFSNUeCN+kJlYs+YOS2rp7HWLeu6/RSp2aJqXTY6U
ITWf3La3D4MPbHCD7E/jJcRr6HXLdGpLPm09e9PJsTN1LIQXxRLlkNNhJLSXOpWbsefm8lO1wnNn
BjYmg32nECTIPPvf/eXh4jHMSd+BDkeBOc3peTDueyep+S8ZOsA5bpuPac3FxXKQbVbjs4iZAYuB
ob/bepc2XYzzfzdUoOBZixrWl5Ml2QG+5nEaA3Vi++qjtvFcAEe4vxFONYeehevSSWnsK79GOTzJ
4qLSNLm4z0ktjUvCYrWT2VSFsmn57e3PfGqLg2lifQhieO/SZfscLct7GG5fUqdAIJut4n9P9DLa
Z7821+OgEdHP9cN/D9w6McbMS76tPw4YQYz+vjEo7JIxSJEQBLCa7dTsL3Iq5aHj5twwCMMPJMbX
/wh0iCXMC4ACqoGqhDncunu3sLOHIR4y9KVZ/r9f9YODNUUjhoTbHyVzzLTU4csWjuGbtfQSpZhp
bX1CuI8KVECSdmY4DwIX4IhJfZ7H91kn9XnKELP56GWUBRIE90x2m7Coh3kY223S+HsrNxUjcme+
Qsr87VMv3wPii0E2Po0ij3dLs/wLUplsZW/t4lh4oWtl5TZbCxzmnrIj2He7Fi3ygRHY1WLMiYpQ
4G6PIS/aScwAdMJiP9eYpYjnOrXOTY7u6vccdJtXpb/ChLVVNJn1Zyx9NhQmPQs+OGeI8wN+7fyu
cBAr98rBrMXWH/QIEmLkuXvPHndLOV1m094GVX9EvEuhszhXLFFPrV7BzsXhJE25MwU+nWYIntYs
eSlgOsz7Can0XRZ/2k4ZPEN0QYrUFXlYt1GQodPUVoemsUzjOzfWYbrgQavsDP7csF7WrtuNylJ3
vQYiWIzOY1k3h9WvQLei3ZpsDO+wkKp0qXclI6zSuvkCZuMNFOgZx5A+i5uYpPUx6hjU/MDKLhVX
GtcPYpHxfpl9c5vldg3jwr/YDVBd4WfD3TQuGOgui6XY4VoBWVSxDndXFISATWA4tcAFYEcyJfOK
ix4rygz1A34mAeVYZ6HSFaOy8hXoxRQNRQSv7sn1K3iKos9D1SVfZl5YYdWiI3Cr+BSMpnkw/Nu2
s36PSX4UAvSMMNb2XlvTm0xQnzVyPct2+vQ9TltDP7AY2ejXfY3uVjTwKge7PbaC0aCN5FbNmN9y
x3mqMjcgI2IywtLzzoKnJpKZa94tte3dIiGgBat7gJbPhplsg3n9Z2aw84EFI/ZKdRLmRp3tjOJt
cSGVIFboQiF6+5Qs1klgPuhZIx+tenro7b6/T2z5kFRB9zoVoEOdkre+NI+Bv3ob1juQcgNCxbWq
weijHLsrEJqyWw9o08pxE2fAAdzM3PVQAQCFp8fUvmHpsuampnXTrXaCj9QE27Ko7j5w0vYhBoGP
MMOMKqnhc8YGIsvuscsL40P02d70h2fYf5em69ptUfZ3BqY/nNjmuiX/jB93yi+Ua90Bd7lx1GK6
q6SAfAJJ6m5y1pe5mKpnDy/jPVXbq7bSx//Kv/+Kvhgg353hm9++1SA/mVwK2Lrazw7nmqq18AQi
JhJeXAAjXDLUAmjSnUyjSK3Z9vycBIqyPs/IBjVn6jAXS2S6o94xbu3DtfgWQ/vqpoAHYi/GCNIN
0Tw+xnk/Xv3AijKzqQ+6mBc+nwBTDafQkZSTEOnEl0gBaXli/kYigO/fDYZwbOJuO6Uth2SkaIAB
BvzN0OyHUVPBY7HxSTE99MuPXDrwkV35xAUHNrlY/sYOJj/q+WA7O0cXjo1wb/fet1fbzknMf1ff
QYK13A2gdfcYtz+kSMytqhvnLLSDHX0hsHn6GCqAbqLNEZgt5n6Za663aWOMnbp/BiyG7ZIbWej3
iB7Tx9VBz5WhRMUv0o7bAkwoGJ7xefbUujc0bPhcXzEKm5tClu/pYv5K27M2Rd5Y29KETl0KhPc5
kvC4Qpm/YsTUqIvBy4EsGiQ6cm6/ExQQixHzYOVvPYeIaMjbdlsx2/4bLNeqL35qszhoDz9XJflQ
jdLJw9KRXdTlJFUUZWeESMh3wuzEdvUba2NAA0/hEblzCwUXzJvpLcXOzj9IMk/2k+6RBOj2HJQS
Yc5Qo0HQHP5746VREykbefGuHf2a1sk2XejW2o753K+SgJg+wr8j6mJ4F535D5BhcT9g9g5MtkFB
4QlXpGDPaoq901r6tABO0BI0iB1HqSq6aAC264x5FlmoUwavelx19ZE6DNFHB0HhlJA84wPVx0fJ
Agh9I8xUdrcM+ZNJWdrVv4lnxPsqb+2NkGAGguSfpUrge4Ao/BRzFBj+Q6rtJGoCqDyLn/zakzmH
o8IGbxvyX+2mcOKn+Ut6xp9qqhCDV8BqFioZ10zvrQ6IUzDZD1AWKAvq+q/dv9vuNCMtb7/bgOI9
XtjBDdl9LjGljuzdyIV8iIY/DhuLingcBeoMmmBx0Yeu6d8PZLzUS1pFSLzxIq/xbpbjQ1WCXGo3
9YvhckLX4oaP7N858GDVWdg/PesJxEa8fXSq/KsrWpy+SQGinwU+dqf3JL2ZDrX3L6lna58UdJpy
3GeCUyQ8EPkksx+VuC+D5+7tcX1dFMrmti8tOgso3WRLGoJ9tD2ltoM7GncqT/8YyiN3ZMipYOov
R6co82tkb7PvXG7WIhmbO8eexaaKu8fcdGjV5e0+y3oWFx9MenBDR/TVQgSCFLuuwUg/6dvPldlH
D58Jh2nig+bUerVXGmOuM2+V+9Op0rsLbrkta4OHneO+D8wAaGNk9+1rTjUaQcPY11Vyiud526l4
O2WsDJmFkhDgTGbBu65gpjqNVeyoqQiKceGxews2PBOPvgRUnfVTu0U8+pzP3ilBODj6K1SEeKD3
Ngb3YOMx9i5ip4zlT9Niku/Sgv1m4gV9d4X3sOTIUji3FHH3Y9/UnObXIMcSU6P3qSxEPV4FWLb1
EGbTzGj40co4e5/H4WVh6wT84h78VLRRor19zbLllpyLcOQDr8k2dlVeleudaySxFYd+kV+1D/HH
r/ms84pTW9kkf4uOh0R7DdYNcd/iAgDPUdwROIWgPfYOsXyCSyPCEVR50aOigj0um+p56gArGFWo
pScOMv2bpPNPSddpY2dI2zl9hlWF5JxlDg2rbL+CHsmZbIrHtYSRK8Q+r6rsBbDjceIQxpVsw6ya
itCKS3YXdiVQPePrACbvCDLT4jEmXUWUwHRgi6XRsoA7AZ9yovdlhaoFHqqKP3bVHRCqfgrxNA3N
c1NVYBKszg59bYXoym8XBmVityx3Y836E8f2QbTpuNNxXYPg6h7tPP3wVQBHnE1q0/fVqeimMiqz
r6VSbmRZwFmcZX4UGY4FMx5RNwNaox7t9l5eHKiq6AOzf3e9aHfDzEVqId+KeYiEgLNkBLj7PPVc
ZTa2pXLYCw1BHOR8cSwDGyug+9Q0xD/5ef8vi5eNvrkJsYyhUWzoFebYTQG0usjkHicegbjq8Gao
9qfIF3fX2VCB8viZmAS8YfNZ0ReHQQQRu53aMy2nxxzLw6G7Xb/Rg3EjgdVu0iC/EwF2Vum+pL5z
r4Daoo7Sv23ZxVtXjjBTqh91c/1ZtteGMwZiSLj2m2kO1qZaqhSig/lXD8UV6dxAYxG23ZImD8qi
sVev+cVqRBmmibMzEveNH3LFuJS/F0tagkzCe7fY6xmwH/0yX9I15AHYrw0U7g4DK67fkxeAzIbN
NXUZ6k9QmcAP3C2n6LC5VXhAfFoiqGBPZXKRoQYbsbiQvSyb2qH2YBjUtaA3go+sMQqirSa0ngrv
KRSRtzFo5ojRATdy13pHNvVj0VjdyVCET8A9WKvivuF2guY4HdSs7wMWKRNBnF157zLWJ5bmk06C
34WMgQNIRFRu0KMW036m0wboMLXYudXnuupun5TDQ9F5b8qrQbdU+7z+TozmzLP62f6H6KE3WeGy
wdBUcps14uQn5rnI9f2STNcqNtsopd4DB+xQLmLm4Z3jPfYcdsYuw7Ay3pA/LTSwXrnh6k2ggRp2
VwAKn9jgaI+MsroYlvsz9c3XuPgbn4iTnVUhoK7ti5cn010JatfxMcF0b0vr8hSu7lfu8ZGbq91v
Zy3gYVNfhwY7BjVBYT1M0GTWCegwrQkOgX0S8s5piLgzTid7fFn75g+ms3Jb9ZT/qWwF8QT+cNez
q1OYfRIeB7QjsYEe0DY6+cO8brgAL6jUgzIPrqWVbusJF9vkNzANTe8JwTAeQaKSNka2vN1QUg4L
fTFcJtN6dRPev6Q0jg1gL6sGOKh4wjmnLKiYDfLSyFBC5Pi09BauCcMAzdKIv969s3aswAU82lx5
PEBwdLZrYUOrN4u3biZNBx5MVHvNn4qzYpOnzUEVbbCZAK94RUYj18J0pvrTapjfK4axwU56TJwK
R01K8b/aCQv1rep9IpqAtcADIwwGGzF25Urofm0Run5eRIBYUmLzFKcjYIiLDTsMbNhhnYInmeIo
cA1vDafeSXkxOrr10MMwa1GK9iTbdXStFb1TEh34z/0YHForBthicKTTOUEDg/9WysfJi6kRQZBs
RKDQ7nZv/o3iY47xa9/rT92SEeQOdF+LegfS9yAL67knbuJRFwq/k+R/L0OJON6e93M/6NAhLsEF
Dp6pUxwT7hAPS7plDnNpEhmH8yRgVnbFj5wsVlM/iSa/eGPP4EZOAokwc+Zm7NwTLco2sgP3Yrb6
bPWvjrIkZL1xG+QTuni/3CVj9onVi7Jf1k8xDYcozr2zvql962zudtBOn4caTFJQWEg9Y7riSy/u
ewCKMSlW+yAxofGW8jNfydSxPPNYjizmupFHHkKWldwM49T926R1zC6QAE30WayHPtknGcjKho5V
4WNejt0Oh1lscIWdEYeD0zUUauzV/lo8MbfDBhRgjTKK+kXXMScCi37k2kC7spKfkrYgNSWkE+Yf
L+1sXmroXAQ+DWd7VXK30keny9fsfZMesciHBUfT2OFtHnaBEQQ7gwhBoTHxGzY07Xie1LmvynN/
o4u7fdlc8pnayukRYftZ4xxyOlRFws6edhpzAdAomeH8Wax0B5BYHOKWtrxmorra+iuvFbCqxxZ3
XEjtgsnawsFIDsCpzOYdZz+1nZKvSsSIXut0U5u0X+sVjF09gXYIYnNbeAwkK0V3RpaMP+YSRkW8
7royeS0AfxB1gea/0o8lmzQs7qYk1ALeGAk5pzIOVNSPhEjKtHipfE5tJSj2ycTWDagR5vQplRhQ
Yg8Oo3Cr66CMv6JsDHwj3hwmfvO4GvX9MMlPTRstrONs2eSBvP73O0iB9bYq4JEmzBS2HqOUTZ9N
xSFhyYwtMWx8D+d/v2B2TIqEJd3lQsfTznQh8zQFmTaWyH+HHhJaAteuR1HfZukv6ElITaa/3siP
BwKzxj/abO4o7qqDG5DYlTvY28yGULI0s/VOuERfiuqqM/LIEoHlbsnz3YodMzQ9qICj9I/JbbvK
BJ+cTvBIVfa0q8fhQWbjHaGGx9FQ8zVb5t+Wkyl1gRV6Jmx01eMdiGPU2Y03nxaFZcwZpmBrQacN
JR5HJ2Njut0esFsasDY3zk5NuWcVw2emh3lnQAfo7FmGgxp/s7V6G2O7jCwjGjgh8JhO0LOxwzUm
df1kA6q0C9KactK4gvjMqIjxg5/dNNo4IFgWx+GfEMlrCfHpvl+rz6JRC3XT8OjPrjq5XXUf+y1Z
eRAHM9WVZ6Zkb62op9BJUwhCBoE4tFKpX4jY6qx1b7tcjbw03ig1SUvwFUONlVOonxpMU3jkams5
FZObXykq54Lu8DLHkmqsmvfNWB4oo0/GAPHBWIUIV3dIt3wzC88z7lDnMMj0UNMO6mHE8OyDZFqz
eZ9nfGPHWgnw8fDdVpqkH3ISm9JWoRVwm6VDmUT0WLhFyrtReLRmUmfrajgdzsJ7cQEkdBroIPEH
JFlBvqq5IHijrJ6gKPHT8FymwkhZdnkfouqeYYGzw1U1RyRc52mzpldR4ExZsYgnJJWxy2esqlgH
yqnz2ebm3Wok03HJ4Ayt8+/CxHMz694nDMVMSbswrkXuJGeCMoHk5G9TkFkg0y2Sfmz8420CLQh/
R9sv26mzqbGJM+JSMwdcx2yvsXv0OGO2mY0GPUjTGRY8Nz9/95ROeiCmYVWwbvnRp33ZV5RVFqlN
XXNbMIjbUk3J/88xG7bJlSNhdrDd9sWtpcVMLN3bM0uzXryHokyuZUEilc24D4wHR9UWzJZO8oIO
SX3s2s8m/xTt4MDxnLfBGvjIC8zvpXa+7Zj30VcQXab0Rkx0VGTZ8nN21FNfOfg7K/2nc3GUrxWU
2AaIBQFgrNx0RFRBhkgQfPkkbuSrSZiD+kF//0ruzm6s88+Fs0U4m2QnxTVEkRln6FJVPHIC9ULf
TneLCTtRjpG2Kv1S6CbM64FBIWmzu6Vf9Z/Z7sE518sRz8yZzF0E/boeIlWtJLpU5HPSeQZeF7OT
gBvcmYTWlNz3YZ64oXNLrfLosWcJtvq+JjvidrgaMS1ExZoQOavHfcFokEyJvOQI3N3SxW7/AqRR
p5InOQq2VqIcvVvL1u9OjKtIfOgYhCWK3ENzgPY0yN+mywAXFPFnmaX3a9vYnASCH+wKJEPCbxX6
gxnEFpkCtGOhZTQp93sp5mcSufBGtru2H7eOuTwXzPEJQXoMjLveokVaxDR7q6IiNJVM9NDNJOi7
AlZeP47HMo6dU0KdXsWZfZeyoGxoaxL7S5bqWnJelh0wfcICmOvBhmQyQ9DPRylomo7LYLAEjXfr
5FPsG84UmftsatIwbpVPoBVhuHmV7wORf9IvbiBBwLEdnPGv14DVcDH1iYkMCijgpBNA0JhLOGxl
ZVqnFksRebC8JTr5xFq1Wf3rFXEAwzte996kXlv4FxPJRWFSAU5CjxNlI7T/AajQ5Ac0eoerqrEM
rg6TQbemyWLQunYbnI0mH7wRyMMkfRhuuLH5wEzBR6JchY1VccAgPvArwy7CGfRapB49p86+iIqc
mo40xrY1uRRe0G3ISk3oIK8RCQsufqmq3mV0P7cL0QLUXbKmglRhRl9648YOpV6DkXB06A/FuIXT
tOVQnCCSMfybLT6Vf4ui/tPCEqtMIz9pE7QATh8+hbJHITKfXOIIN7Y9fxSVwgdjq3fXbruj3Sdf
IsNZaXAS1n1UC1g43dCMB9MRD/HiHeque5EmLWlGhwAUkrPmuIvJqPrbdMkMEMv/sMrgq1YOaNvm
Ivz8RaeALJTRViCUipAact9boLcmaB2MlZjKO2yrPP88GgIXEeZKBp7TbnQ73EO+CmvZ5AgY6AYJ
5DCNMjDuAuz1b0hEUMhHe8C/PE4GVR9H7IApMUa1kfWus+AmzJfVrZ0b//vRUDixFFGf0rZfu6H1
+VBJS0mLbyP+VygXtZEnsfjTpQQSiPu3Ex4Ix9HbtCmarGSsT8Ni/Wbu+DOMJAamzaxDryagB4O7
TIJ9D3HTNexPJoBfiRhjbjtI58CMS49cy4R86yqmFO3bbyPTd4ZVB0f0PBc36ZrTMlC2Vdb4aIzY
+AaDNm3yDxHIKSeHBGBg9o2F6XU1MwMfkkEerfeBmoyT5tIeS1YOeqt2SL2NaZpY53CcC8hY42vw
MU72P9c12ZdGn+qKhkgxu18xJXw4ou9RxOTAa10sMCHxXok1DZuK0dC0OsBEYfrZPQ9u0430qCBM
DOn837r1pyxvBPZjwUMQjxjNVys5o+nZ8UE4e8QHWO7EwgJGZPEv1Ay4hXpmxlhaz3nMIKmkte/5
NNal4+Ml7T7nAr/85BDsISGzuLyFXtZ4H3NgboEN5sz5rYLF2g6xDJ1enwqOj/t1iV+078vToA8z
vMO73mx2oKDSozPMP0nn5gzVAo/GSxUGXjo+E4uLSmxS9wUr8xLk3b6d5EXpAAseoWJRR7hm6Krp
zgBdNgzPGnMzy0mytW0nYEwSQgHf5AiIULJc6SUdCYUApNdC/taiv/lDYdZlxfQn6PAODsb0WtD9
gccWXEhKeFQ23J0u9r9ZlekFWyvCmIXNqzc0gqVkNrZxsx16bps1hjLQ0EaidMRAdwGQunxZcPW3
uW5ZCXq49pWh45C5/XCg7KAvYNrp1gqq76rhG6TFa8u8lIEmEq0s60JtkLoyxe0BeqICXa7ushGT
p6IXZmUELcVj+2+gSTxN8t9kwFWrWEV5C8yte/aTfkFxY3bc4/MKbYKMaHflUOZkbtR2tOQ7rJIT
U/Rbc0+2wPhmOlb1TIJDASazHykpYKtHTOnuG58VVrtng/e4sboAy1wy752yrqOpnJ2tSaWVjSTf
VtkAfm8Sn6U7A+sHgWEjGqvo7Ez0UwDAtf42n/19t4LTqTlgRFVuvE4Li9bqwsEgPxvyAz03H6lF
PYD4mtbybV2JZKz/DRPM8oRXKxxrv4Cy4oVovyY2gz9SbipjZVI2xMfKCE4yI729IF01SIR7FMny
WM3wRiSinQ3BhmEtqjdqDxHNPlZsFB0lWbnDuKbM5n1Gig7T9/7PkLXPHXIi4BWAnIaFDpm2njlf
7bUlgcC3RNL1ujpx3KCpYjmRwemHtga5DzOiKxgr94S8vbDS9Bu1kB2Qs6L3mSsY8twOxgowiOkW
u8VgFXA65zhShId27MOvhYOzsc36sZhO3gJW280uIieNeVzf6/RjNsyjPaKSMwWn5KrSPH22dc7o
mlJggfCvyKN2iF4wLEYwc8b0nTn9LmDWw3Oj/Oh2czTA1phklSgp5vmc1h+CHTK0mTix77fvJt2d
xtXZrs6X16zQQzhrVpbJruH0k8oISj+f//JT3BeZd7mZgKe5vwfC/aclSRN0fKSyYDyslYETlJ52
YQNsXpPpw+uCZYPkbak8EJw0a5vYq8HaimsXXEbyK9EX968pPvxN8Fyl07eCrr9r3tecaqUZAPJ6
jftgFuk7RWcT1mYnI22/s4JKNJHTdR2MqwE6FLELbef2gYfw5M3OgWQpjRDQJSU7YDI/VfnfRuJ2
RmeR3NoIRjvvUslRe7WQHMmAPpJpQk/1APlJYX0xMtsaacZENKugr8JmVd8zPdd9X9XUWRPO9zG9
xW9BCgiN6ZDp1gKutefQBCXLdP19C52GzhGI4tWs1q17mzQOxqssmoD4azpBSV+nR6P5UxQzaHKo
vSYlE0UUlBGLoQxTnL3oYDznKyuJ8HDOr3I4SeaLy1iSGzslRbi0M2mUxVNSOr/lemoIlQ64yTM6
k2GXBj4wIMjq7kSHNqW9Q4VtbJrW7Q9FGdz3ctCnCV0QB3WAi3TxT75vv4mVR1xV7Rjl7o9hg/IL
nPZhkpKI5US/pBb9gmasXkmwJZs8Zo0hSrDadGW8FS49E492JAOAiRkUoA4Ez24EH+3LVsyX0B98
+wllk+PPLwWto206jTnsAjryjqSrT5mlCFaAa8uH3bVXhhIICXz7b+nKe38O/B09HrgJHY7nHuhC
utrbtXW+3MRFbO4y5GsdDksMoRZFU8IiyzyrgCPNrQL57xesvSt/btyY1tPBMJZ/qdW95amz52Dz
NJMc0pgx8WI2LGS0T7jVgzL1gbelDm3w+dD7sd4y0BkRrvLkSfOQODxIHs2SCqh5kpUueYqxsSeu
xId9am3ncrxaymyvhg74edLuWDLjJCxW74nqe5DtkEVtzUF4muKj7zQ/MyMCY2FklaceomAN3LkY
L3W+3iaqM/iAythSv/BOpZJHYdPvgUxzpHrcmgEdZ683f1DTuVwk1gMiDKJ+ZZoOTNHY1lX+k87G
Y1UXz7k9vq0xsgF6wj91YNbRQGHWDM4B3cVP3gXqiJQ9Kpz6YlrdsO3HtD8ErhuZMxCvJv0iFciD
N1PdO2BUN7MT+0ghca6TXXej5pMnORA/3beApgOk/AyyzolYjTttG38Q5Xyn0CojuKvvSzYzA0j/
CMC3oS7JiZHP60KjwEHksaoSBPRAS2Ci3bbOHi0+QveCGvmsatRbrCjRO8S1pC/JD7Nb6AhVn+zv
nve3Im3T6ijVjZjIkry/Noa+GxQHkHquPnMf3mIpP/w5VzySDPhVl1pR62RPo/VWi+Kwtpm6R5Qf
6jiSNrITRSL70IPON6av0ZIfVTdcbGW/9pJCcswsIj0JWiPLdHYJpB2zr5YEANmh9ulHE4yok0dW
jWZWMkvwXM1BUooHxgTj1qTnEmVcWKHtGmFFdenYconnfF0Gp7nzJn5Bb+hOutMla9F/6wQu/urE
19ypaJQBVAIFByFTzupZC59ZKq3NefgTB7ROXQ/tcVCo97YmuyJvWgqxXQCfJO3Qcu10BxunVy3R
8MuNKQEZeCyyezdDwU6INwtkN0OFgEOycy5+NTJpv5kyzNYENmnX74FN42NZ3hIHFKdZpyeAMBWv
Z7eRqa+uR8KRZojgAEzf5jGgGF9KTvJLApJB33ZQml9TStAR4anB4r6SmgI3N6NpVL4jeWx3o+CV
6IqgXkc5yvNju/y128+/1aIegjJoN2a5PIxIwLZZl9PEld8IGsuTGZBUTcirye0Jq8NydqlSTC4q
9yKy4tV7picYgEZgcqxyxItER/n1dGnm4boW5DL6lOQW+x3l5VpGhuEcrZKxbptfpu5W3CzJy2ip
/TCO1oMDp8k1TWfja/Z4kaKTc7LuKNv8V9bq0PevhWo+vZSA6bXT1zrmRyqnrR14H43FctMi1dwW
6fB/7J3Hju1all1/JZF9PpCbm+QmoKrGOTzehLcdIiy992zr1/RfGnwJSFUJuVI1pAISSCTyXbyM
G3GCZq815xxzWRyX/IJNd+8L49cfkIBEVXsGDUZAdaEgBXjFMdZt7c56AED/XHZwmJYCz9xmuMor
bdNH3budZCxUhvHctmm+zbtWeHOLIdnZGDEIDKUs5bmG+VoamtdxVPMwGT7FOltaQf2Tp5WYXbt+
ggA34N7C/knsxsmpI8i+Y1R6L1KO2EocTMlixTOy6ZsqFA4e7fjYRTOf3dIWjIXzlAqLjtgJXdFc
0GAOSLGJIr8VtHnbeIoUPjhW27pnOmyfxYRgqQLUDzlohxYOOjaEjWbqnwFVUpHvvFkSmmKv2CX0
6llnVb8rbaTHAnrW0c69vLDLNY6GGi5K81wWboajFWRE0EWes9AdUhzO1GHiTp5cCK1a9WRVUEtg
gncSBkoX+8cs5L2txxpvJdtyVorDiG/iWvUjlN+26faxKT6DYWKzZcIdrMpVBoiDfl88Z9V4F0XD
fohpWSwXitcUSSrNnfK9Kin+pmqFUozE+gkG+31WdOUUdoS8x/gcGhmvCCs5XwoE+XXa8hIoTOtr
ct9isBeCMI0HVmtpgBeP4Hrj9YhDyDPx8HujRm2l7iyBLQE5LqPxqEURHMGjeRQ6xPRiEsdSYfjS
Scf2eF0eeOtNnhloh7l27zWTHS8BDLeWO9MZKIWOk3O59JqhbVjrKVVP7PTxOLYzl6ahsQUfKgpK
OCs0XQoIEaApgh3Hycr5GUHC09dDV4+Rob9w1E7GpzGlAZYyR5+JAvad67bWXWt+W0X3a/GL2PaZ
rTwj+SoVC31ai6jlzXmm43VkMOzWbg+zi8It2dspD6Wc+Fmhb3mH+Jxr8VQqY2RYkrZaFxmCQpNT
/RTglsCHbW5pAAayH+TadjIRL02h7/SiMa4ttKC5r8TOCGALFzO1ud24lmZ2awWvztBcQKOcbIB6
cfWk+b8sFm9NkT0wwFI/H7NbtlNrE1vxU2eh8dVl9EOm5FVQmwQvsaNuwTAskCpg0d1+3k4helAU
lXS+a+YT1WSFnZ2cghxLGZY8X0VJZwOXc9IuvNPqPe94ak/4s3ob95xjALfCkT4HH1WAhbKZ7BzB
LXzKu2bfLQ8UlZ20uvsOxAT/mg+9iOHR4N1ZWd+q1D6M0nS2fRT/WrEod73QMY7JJN4UMzM3r45L
Vnf0HLvOwSIXeMQ4Cuzf1zn/S5bPlV3X7A9ZbkM5cqHYnpvUB54dvklLex2ZILZ2Xzxj93xoXL0l
IXbvGk29nUX3K0bgVNTQlxuZY0UpudhSTcYb/CDYf+yDcpyW2l4eT8nyl4/3I86fzKBPAF4jwlVg
jgd2MN9YmzZ58MnjC4z4gsGhGISz+tL1NzjLi/l+SbuE8fQyGylGnrdWDoiikLL08hBBTpKZvQsD
TF2le8IYgXkxKI+c8/l2imMXUg9II83AtcWkSYfA3CW3Lg+SDh9jBlPaXB7wtHHM/r7ukn3vZm8V
p4JoDE7TnLwZM48kbdwW6q0WjOWDbxxdM/ykzlm4X1Vun8rornqzyuDWMF4C85077jjwFkxhAMFn
RBl0j1hqrhyMvLisP+3c+mhodhxeujqkwK/rn6C1XpDpvVIthgq+RbjJ3ZC/VhWfQsc4YDX1CfJP
ItN1huuAlwynU303triHjY2Zu1v3Bm1kY1lAWVPjjoPHe93LjfJvfVaZbiDvrLHxclqK3cWVYI9I
EJ1/8lNwxlH2sLCenO43MJFBe9ecVgMNPoNrHOw43ncifLHKkBfBeO34ZJhI3wpc1xzjV2YndqEz
PgZNcswTfJzVbSf6b2E8GdQd8TRZ5VGyiRNuT6ij0r6f9IAZZVqFmrp2+XWaGIH+7XWstKzyn/+7
otV/2bP6z7uf4vqR/TR//6X+37WxfnxnUe5FDdGnr/ZftbHqwrBs3flfVbK+FPEff3n/+AqLb4Iy
ZZFB7k2in//xl/n5aNp/+qth/+EigCqdUdm2DcOkKPX/pKjVsl0XdJ7jcK3prvzrX5qia8N/+qsl
/rB1XTkMFa6hWCSa/5aiVsMS/IAcUuglypcOWoqHlem4avkOTWtpk+Wv+pdFrUytjkRIgQkn8n3E
SwL4FjhMDqSTv+TTepbjUkKZa5kmO1dwsAK+y4KgDkTu1WzF9/oE8owGhInZKk01Lv9GwroEbZmj
XO9KatuxVmWruHPPUZRpR+dRDPm8DzX/UMg82FYG8kyWtue4cq9TLTgDcSSvAhwSohr5TngdGLH2
YrTDJ71KGI/0hF5SC/IXQkLJNv/Yl1G7nurUpODIUFgTh1tHi5ot/+JLIR8lKgRub0w9vJDXUcZq
ew51uSlpe5JhFnl5X9zIUcuY/F6moMGRhgew5HcDRm/ivNtFr4kWlR5GfithMWeXvK2k2/I6D7Q1
ujwQbn/eE1e9CV2xFYtIQLIOx3QGvhEaPecbSt/Mb5NgFE0/w8fQuohd+fsw6ftC6Dd6pywobSO4
6HkkdP3czZjYEjCM9ry1WoQjK+QllmWIfQ5RNVPDT42oO5kXbRZf3b6M25duyYJOc4NBCF/40ECT
jR5b23QR8zkwdDaWDo2Az1mLsYyMZrlq1HyusmFr+vUL1XnopLzu4gvzTr6bfTfdOAxKvCR82K89
e86G9YGrgqtRuhe3VkRWI+NhKJ3wlHadcaMRe8ytcb5Mc2zcKC0VR1rq7qiZLfaBkLcz/ekwHHmX
Fx3o1SXWZHdVfmaqI5wB+hNFYJPpSI94WWniJZ6+tdzqO2rZ73DUxE9i4/BTkeCMZTzZGmsHX6eG
tzTiW7Obxp1o02jLumPjdsBYJ96QeXsYa/PUD8m7OzF/ZWIytkSk6fxy3PFIL8w5lN05bzVc1aM6
dflsrlS+JL0Ged85MttHKVC0Wh8wzpCEclPeeL3lIh4bfYsuG8UA4EM2xjgVGjrHN75q6+tET+Pf
/qt2gec3mKJjgM/G+Nv1aF9S0rFuz7w76Xtk4w0qX6O0ih8LNTunZ2pq9qJxqApgSwobudhHpvZc
4r0+k4lcPGUVxkM9ZcVVPWUDAPFO8jpgZ/lb99WO3kA2OwkIXYT6ha2ZPJdRU3KJhS5lV2+pVmFc
14LPmd42PydTa4XQrUg7U1cORxxU8/PsyGtU6w+mIjjafWTRoqEU+W8jkzuLr0vPGTWydzicnpku
kPmeC9LfaWTeDRhna3Y0bF+eSQ+Zq3kixeFM6iq15M7H5ElWcm3rJZHObC8z53457Qv3pY96Vpaa
9TJrGu4d4mMzR6jGKl9VlT+klbnOcHhjVT1xMmClHKilUpdYfxcEt0oCHDTS56JiD5kuaHglWNeX
cVFzOpHbuNCAJzSxInQclCyY/c90nqxDi2hQZFSM+RR3tOiFK0cjrUMYePC1fmVPuAMHYUzbJpoj
L4zH517JU6wj90PS48HmPKHq3TDynliwrnkM49bg++b1HWArIoVQ88xZnWljfrb82r4pgnJjzRpG
YBW+Q2Cn5Jgfjysg2MVO3BxSR0N3E2SVO9ewNjIOoksthnhX+QZuc2fS9rpln8usPnZWEzHxZrkX
WrQ6VjJ9nwdZn4fiiyklW0kAAZsyFpjCCwMjQ35P1gTBcMltjbb2aw3GPd78XRYudFYt3lLn9I5X
8F1UT37JjM1BkftNXk/1ovCi7qHajNFdHMj7hM54Cix2Dvlb2iPGVYhhatuZR7OYb/nf48ZJDECK
fkxtSOO+FUlk0IDYvqmg/IlGRLMgWA93xAiHdVAiN3coaJ37WdtBdyDIFRWfee6SchTq4qb+85iV
634eDhmDrluwnXIsLJSufRS6BSq0xkQZRRjx9Vvb0te41pebp3v9JUHE8jgnr0g+WseWjI18UscR
m09AUo/3VPw0F72xzovhQM7nI7DZpF5iw31qkhqrTO48UoP5mDjTixiB14+KraM733bcY3Fh3JMZ
hg0cEDuOtBu/afu9Hi9CVW0/5FgIAg7vJYRYnsozjWqZ9phHk+0x0i/2kGg/LrpuxQCDAWmx/ywX
6Kh9t4xFRAh1LX0flm6WKMuPVtTztIuueYwbaLI1ZmliyVR3Yc1JnZY8jR7uNdzI1nbyiW66RkyT
nKDDufwO0T3Lyt0mznA2TCZUuBi3vpVTz1A9EDlkTS9xbxu92hMAX+pZMGjBgmanL4sbsKJPlgBi
keYvVc39nXNkngfLkzpIWe7/9TRRT+e4DRHIjh0fbUJ0zcmLnoPJZ2tYsMs7dFN6KAOCgx2WPK/v
6xv8EPhn9BA8PttMmWl0mvoauAJJMTpJdCzBmCJJumxSVBgIska5cVR8CDLdOEHPfTOkle2yKmF5
ERJna7TpIVFii8BRHTO2DRz4w1OtWPtnlXzFfvWNQQZjQrfHqP2dhv63FmM/d/WQDkFt38qROhej
gqib09w0K+xeN4lFeAA/NovMDuR2iC5LQzHSNiMGxcdHX3K3V+AtVrIefS/y6ZvJEExAdp4A8L91
ThUhZ6xGAor7eqCxCyrIU0RvuG89uZirvYjwCfadjBFK+8oM84l7MNi2crEpG/JkJaNNCREWdRNC
8L5wg11eUVFotgUuDYovcVBHNxpQ9XNKnBxLflE9z8gGOPSxhzpt/FqyEE5T/IuWMj6dsUbebZ4d
vyf/0O9qhUeUJU2GJukcq7F+dbGvq5qV4rJUQJV+HkNJCVyER3Ia2Ol3VfeJ1/I1Si15pvqHNStb
mzh7w7lknxDsm22lA7aQfoTZGJyFhR/M4Gq6ZHHwQgkGrOb5wqZ2F+b5LqUZcTuPAgY2GtgO1ylW
keUioF4uGbHOiT2C93zq7ZnaT6GvKz2vKHTNd8lEm8FAy5QYCx+/N4TZ0qbLVY+JXiyWo00/xftT
wiGH3jG8vApvI2+/gerADuxIHd8ZA32lgxreeCO7ivGwlNnaYNvJqmBejSbF39S7Oxo7o9ZN3gQa
oZc0HD3mpkmQPf0btewldDya5YgoIQLOz7M0iPBYD3/7hxakOAZgkMm1uTPo4R0bp/a6YfoiV723
0UD3QQVW2gKJv3I7jmezqfNJWxjNM2QU1iHVurWhWbNkAULs2+XNbEZkwVjBG3p1tVs6jYtAUlAB
PdelU7EeJrHwYQNNzSd30tk3NPS1UlLlk3GsW55czdY25iUwUUI3V0ytfmbct2gAVR4d7AlhQQ00
eGrTO70qhYcnq1yFdNTENB7JVNDnN1+z4mbqmu+cPOMuzKwz1A6OQs20TAdoiGW9Ya7lhZNjFKoK
sCup9RKGzOJCImB3Z9ENV52ffYWr5gkXuevlcVPe5gvE246AInAbu3+mAxoOhFZycewM4r0mnolk
TzjC8welymOomUdtbB7wf9zjZ2Wn+MPD9p0zur7WM93c4Kzw8WdzAxmbtojstylqmn2g6zsRUPqp
h8ku4hWSOdgpS3nwB7Jgbih2Zjd8wOs/Z6SaMfEGl+Z5GGj/aE1+I4VFiZZp846K0rTdUtMe7In0
/mDbqY6RavYhSHoTUPie1fOBWvD5PoW15PccgemO9R35RTzqxpmDdF8t8Gqcj5ZZ2Luo5dUS1NCI
a9v9aAysJxCYUOnj4ZTrOKoxtZLLB0cC38Ld4GfANtCpu76RFEou3sfJ3yjaB1YjxvZ8susNCr3q
n2OqbKkG4Is3nEPs/l2z9UehukOAUX+Mz07IuvEZvMYW3MJTWqj7trOuS1ggAv9fdBaNxHSnUWTR
Y3wSBvYcFaytTG6NTJb7MmzJO3IokpZ0SK59TXljEnmePxSp9SkQ0U4hPKeJ2mkzmo0ZzqgXqvWq
SLqrwppvo8amTozGpghE/8W0bTDsvjjSC812RcDWxlB+dcm8erru61Si9J+1qS3wcHEtq7zwCoN2
L2YtCgO1zD5Qtb4vVUB3G2ZoCngA8ncWFRxx3RO/srFODLwPo8YCYzDOjKnEEK6FBVcclwXL5kY7
WdGwU9M4Qql/jav5UjNH3bSdn11bUErIOzd6NVc8CVk4D/WjY9AT3aBPbNOwOehO/0zxNDwa3mPH
RGbPqT8Vd6Lb9djVPD3WFYui8cTFYaBy+qlnmTaDnVvnKCo6dTfAWEY8SacmCPJ9gXq60jXnlaq6
5iVFnDiga/UeFRgq6l80SAWDtFk+q2xxxpt3tNNmBJVvet1OdyZxJhq6iDW2o43bgGMO5eH6trFb
41JoeMH95FzppuuVKZU7HXmpEycwlvvVe+BYNImYttpzNRyxR/Wnyem/qIjrtlMem3x87qPKUsGn
Eu+EXU4Xh0O9PbKLZ381YZsT8pyQRB8XrgOdnz5A9RjvSDx1uCkwM+hT/9xZNr13iVscOs14KPVe
v3Dq5VnqYPKJbdGecPpc7DKodvbU3/vDYhBI6DHmQOy2Q34kIfclJr8/99QKtZgUNSy4rNlt80jJ
cbJXVnhweqbDWtJkZOTUy4SdeqgXNA2F2RR8WEFA2nYIzmZE6RNixnEw0YAIfclNXaePbBjfef9Q
LqiKHwAB097G0nPTvOrhPF7JEcYb0Vgmlc5qOlkaIQ7biGDn1+GxkR21ullw7ThCov1wo1rodjNV
9XRL6e2nKWq6Atp0WOnsIPbqwTDh65RmG+/Jm/3Oy1DpGzPHREx2XmUGUAtysmzRC6788EJxXXxl
eYVpkKm0c3jtkO7SvYhl/Oj22gGS2E2jN8yAmd16pBmxa4+wJ/jzGj2ZfkFTV7chrVBR1xj8ulZT
4Q9XWVrXInHlodH1R8rM0wPdqTjIfBSqq8kxtDX5LgjuP8b1iCi5tJ9y7RTiWy31eRkqbp2lZHt9
y3MrxjrDJfGQ1dJFiuqd3SR8uSvcPlnPagSjFPF8nEg5mllmnKBNkOMDpzIERJJSDffVnN6Fwzhv
UADp3glJShUgp3ydI8pS7gz/nDCwGY0cYjmUFpgZ6QrI1ObfBwKJs+iM2EsgO5lST5SkFfAZmGRf
NqUWyAOdKPlAATg9q46cMDna/oU3uvBcvANkofpVHLMgs00/3fb4e0MGD0caj36BoKT69F2Gh3Kg
hccmOuwJgwqunqRsIo4q4Q/0dFCUtOGdHhfEja+Me+gXybbV5e/AC4iu7OxBt/LPmFSOFYhX/8+/
FgWAXXp41w0jMbiMeARO9CdCJNz8z4NrvWpwDODY4PETMRUjMGgOdQxxxXFGGvyK4jAb8LQAadB0
HhTvbahoODA9qXH0SlN5nEU5n0TqH2YG9WveIoeojN9LhyOOvoD8OZ1ZAWhIrSiNFmEjF8t0bFvr
IR5fWhJx1AyplU/yhBxaUvH/S4K1z62/FoNFgOVX0PLoxbGFJzoHY9Q4j07pNAAremhe/jIe1PU+
0BZTX20fAgGUUddBLxF46tfwPGjVOKYO45C2/F8XB5CfzodgpB5OsU9UEvp/o0bcsOIBM42+8l06
skaNyVcN2NXzLPVaoCXRn4nwmChSOsU0rQzUEIsSwbEfB292OKaplsWIKJprieKGAMz3Zwhqs8Zg
a+tHoxonomvJ758/XMvLBXoU8kFXhJ+2tKgvEp6hTS+NS061s4d+/eeHjj2d5qOcPwun9F7VElM/
P3M50nE34auqdA4b4URv3bZBzXvnXHQ3+tgfWtVXpyYmg4MiCsTDpv9WWL+SxR2QPIwuwo9zLx2q
zJvdal+lmnkwijna14bcB1m3sTvExATC2hZZb8smw7oZHeO2tAT9PTEYmpL5fg6lz3LqNJj9hMnO
/8zm7ItkRrSvumnj5O4yJy6G/14CpIhctSp1thSdywVbsmzZFYtJf0wGLulBe1UWnupKYr3Rq/y1
p46uEPgNG215yBffwKpWldvdaiNLlEGrbw1XuwZP9s2ULJH8f+Bz9H/gc/6Bz1H/MfE5/3Yx8xJ9
1UVT/LZ/L0L+K6Xy3yN5/v+rZlr/WzXz5aPOov/ynxtqzS4f4AD+J3omX+hveqYQfyj8WmDOHCls
1qvqv+mZ7h+GaaFJsng2XVsqlMS8qP8ULeUfUjowOYTlWLYyLfe/65nmH4Y0+ILCdJ2/SZ3//J/4
zQQ/xe3fZMrm7/75L3mX3RagQBrUVVzDf6dnsum1UUh1qVAVpKXr/1rPTInRiSZI2dKnLDwAQs1e
O8YZ5FhzWb45FyPZ6rmBkXfe+lp0Y1GsQ2GYOPmVcyWNQA8gSJCDg/Upr52v0Bx+Sq1/w4K0Gzlj
486/RBM0mYlTkZ7KDwY/F7s6Tbg5URnOYO8ps1nTlR+t9HEilgo+asNauy8ufTBJr+/i/sPS2L5Y
zo7hhc4g3BWeITJ0/cIqjIugaLtPWySHHkMWiDToxvVzaEDkwPXB4Q0udNFam3Ya4aaFpFTM7tav
6ne/PQe0HmW+8T5grlwr3RY4IAEskLIlk0dSmK5qKhYTaIxzFp7ynuN3E2rFrsWWG9sER4Kixaoe
4/VIYxZppfZbUM0VflhVddX66FbQiTUV6amhsZKPeBnvsHpFUfjyDS8xWZXT9F6RN3YrdhABiwYG
e5y8MfxSd06TGwyKG10fs2OcG8vONXE9yeEO/34Ss5mx9m4Tj1vTCp9ZKWaHkWzAKslwO2AjXePs
7VaVU5ESsNPfOGatpNuvHBfOcZnKjRu0als0yWOn8Y2FuEk4DEBSOoy6+xR09tKgPBKJkRidi5TP
3KE5MG6D/FwPObQX6UtPVuaTSFLnNGI6dHXTuen7C0aSnT5xoAtbss5VYmuU4EIWs/r9QL4RE/ra
mIp3qybB1k5B/iyXWJdWPGaa1uA5qiF8G9O7X2JA1Ujv8xPpHxr1pUJQ5gkT1z+VVVihwcMECMnq
j4MPjgRQk9/ovjct9mjdGe9ZddJG2JvjjYHX+5ogbir7M+HMJBL7CLT4eaj9R7fsDsYwbOA1v3PL
MStkz1pCptgFV8ulBLKucE9F2acbvQ2JRij3XWrQWAcDwVBoJAoFzXPBxZzYWM+6a1BBj49M37qN
cSwZnXfkpSjsSopznNPxZc/93idJMMc0v/k12ptN6/QaIi9YxKG/w2uHu9B4C4OQfWuXGF6Ui5r6
QQQ0JxsaD9v/uE76iNwiLDHYNGXb4E/1vxwL+yu4YfMo5/Sl8iNtj8FKN8ZbpAmEt2bTFapZF4GJ
cUCSvsF6YNIhSzClGMaLRQRiHaVZ6U2V/o0eme9IpWx0s4ppV4evoI/1bU1f/ZVtxba18RUZyzhQ
FHR740kIrbnbMi3EO63Ftw/Lx1PtV2on0bUxQQWWFklQ5M501+NxDlUd7FOcEL7fiZt+iTjTs7Zy
sC2w+scB7Qx3+B22HVv6LZoQeBRQrSba3mZxiwZxReJYgT2aQwrInB5ojh5vM24r0vuneCACFtdY
DgDiYRt1C/i70cEKAXiB5R28JGrf7CLLbg0MpdgSqpsxoMs7DYbnqHDvJLf5LUCf9RD2xLyZNzOC
rK9xXgWQpevGqxcwLuuVo4Z3ndnuOqQNFqfEuhKM5vifqVOu8cuJaCZdXYqmVNsUn29gLap9Ebeb
GZ8VqYL4kWQY95WS0LVYtB36YsQGD8pnLuRracpnKwxyZnaTJWFofenkPxCCoicLk5mm2zwVagav
qg/lKgujFlHQ4fDvfmAkvtgjMdvGh4lCCN54nsvpHClfHgMz+cS5F0Fptu+0CDEsuGpgiMiKPc1W
Ntw7JOXXeAPupzr5sJRzcOr4KQidmzhRdxX0+gSwUOBjnA/4XvYUo/sjCeR4dvo1msN2kigMrOKo
qCXzte3bV2P+EyhLHLyz9dGLGPFWAx/PNJv7XAPNIkgRThlDdYomPKq0vc+4p0oiczkAU8SqodhR
kbl4bvtx1WT6OdFxvhmVFeyF2XyJsDC3mak/xGrEeVKHhxk74hr5sD7DZ/ik9LHa5UKRjC27BUTS
QVxMRh2ZUryIWmJv6TJKVOf8JhIn0xmzU8VnRf4B+cTp+pdWJhTsBjI92DXWgwQ74pY7USE0jvS9
FzVEasA1WwrZt5LMY9ZJUtUAFaopO9u5Ft7WFReEyxZjOzay3zVZXZ9mJDu/MdSZhMivn2u/cw/V
jBt5ZcRcnPh79lrHzReOWH/rxAw80/ZBYUQN5kviiKRP4FmMwS980ZuaGXwLFKrBRKuOtS/u6KS9
Gct62joJScQimQkXjP3oGQWanBxn3ct1jID2knYSbMTWruZg562DgxBs1yTSVGm5OxbJwRbECd/+
mD0hhuMbLPVN56f1LoXBFBbREzCxd9ZyozdM89qdJUWZQwMYIU2uTudjnRb2pzb2+MIJd5FUwCiy
RJxIHuAWcQJQUQ6gn3qsoG72l1T8UCzb3YSkA3it4QipaUoV/jnA7yfC8dA4lWfo0loVtXxlsC13
s6WjcWf6U9UDEirqBH5JwCrgHx0VeEL/0VHBmfU/WEfFjBi8oc6839ZadwgnlrS8KyHPzvYn5r90
rSXyMxPuQPG4X6/IxFZc7iPERchVysVl7/WcBoHOPmgs471c4x98fAh9AxAsXcjGsjrKYepgSJWn
ZLCsje+igLj+LQSZ5tRWM9QBSHPrCDzfJpSUwhrUWAeUhdxogznv7QedZ0RbmtrWn9sMt8+8yZls
CCVo7Mt6fGpxjnunxQtVZc5d5FOjHjWKzl8281k0dQeNgtiEKJJK6UOuS91kmyp4SplAC4FQeroV
77UJf4iKzGHrWOhE88iyrOJoPhPJAORGgPTPjWj062rRb5r2gxf6erIXdfAyhd19ny8om6j/yfyQ
tvOxdjbWeNOhg0MnJi3FpJF7dvFkDDpgR3IeZ6Vr+6T3SfZUQ+mlpUGyrZoOdpP/jJ188CPzxxK0
vQY6G9QZBO5KmmDq1EyuAa8c1QkqPrmmvGvzr2GUxaaukh/FaQ5KI/FdX73Q3rvEmsMNcDJ3q2CW
c5rTWQDHZBs43+8AEKudncITNLvkikAYHl2QJpphXUK6BmBrAZ2gokVaxrktKm3bTjI4YeYCguMm
gACMCsugdnFxGu5ETx6FYO+UztBana9sTkKc3vLT6NicR+rVKFsy0F6apq/gmbyWAPO6xZe2baG8
36eWti9so4YenmzjBGJQBQgvyokZSDcPCSvi7LNLxzykDWXhZv7ouu6+mP2bMES76rzR8EskW2fi
cS/uSoOiaJcTwCiHTzFKYggpaFoKGBJFfSxWJByzDBD+RECxlagUFX7SjRz00OvD/HNQ3afVILIG
U/3r9OVNOYOutAwxYiGdiCuAUK98IsG8FrbFZF0nRU58mvHeGm30HUfuZ5ThHBwhe676yXm1RwIP
vnXk13BxBuiXiw9uMggH6R9JCk23HxGUJqS5zpwNFvFujEUuRc71h1PBwXW7JDnjKDpCaQeKNyIk
pTZV153aKxwLlRYDSC61p0D6xqrQ22rdO71XSejxsNiqXTmrbZIxpmqOwWkwcgnRTfUzDquHPptJ
SeocZU0bDo+vg1i6iDTqDl03YVSztpXq+ZMp+15UhDAmhaPqfam19Z0ZclRKI3YZJWaSHDtCBhvZ
bJ/K3iSqHX3wggTfN03OOtHkS9WOJxSimyoAudVl/PvJLq8bdJZFuhofsVAsSLP+ykZhWOUNywC8
WC8hqSeO89kulUF9ZlTsnInBPGhREOq62DZkG9Gbqr0poD51/XxvR9MVAXtwt4O9IHrnBLxEf7YG
Ti369BgqeZvXyUoLyyeObTet6B67ub+resJ+xMNfsGzmBL8FGMF0essLnXiVeLZj2rFT/p520JKz
oWwiOa2wbic7/e7UARLnPXCeXrOZuSEMYHd9mJv5I1UIBwMB17z41kJu8sUv6LREKq3ioWjN296O
f/TKPHFauZ2S5LGcmNyz4gHz3Y8RadzX9WMvHk3i3ZdZMjSEhQWGbZ7PehH9BnSd81Pu+ukjq/Kn
yoKrFuk5qQvVluuUNdO6BpirhEopQM+f+qRFnalGTjbwVVIB7ziW4bebqPnoIFsoaCsrpRHwc3UR
HWO6N7pk00XTQwSykUfLdyOdlPbmYgTxMT+Ndv5jYSaf2ujVKNzJS/lqMTyYMMuOczU9BZUK9ro0
/Z0oMTCFwVsSyFPyFWr6zl0CkVMGpQle2kNvoN5lZz3I70Bqo54790bQP6rgCwrmAfvmcywKlyG4
cXZ27VzibC42erRNy8k5moZzcn1+78L4iTTr1jb3nYwfmJsuCv/h2LjXJAivvU7sXdfxnE/Tpuwl
2BmGbmRUI2s2scJ+x6MLuJa5VaL7igeLVY0b/mJtnvdg7FIn/B1vCUu956G282tIw7X7FhSQZILu
mtHuoOzuWU/dN8siWqccXC4Sm3MBXwIOSrDPFSnnQT3HQXDnRvATY0dyGdUora+T1jBFij1yr67M
x7hh/CqL/MW2ikss9LeW0SV02lM0RTcLPU109kemuy95hh7oyrM7WgGtWh2cPv3sR9WheJDQYEsX
07jyfchDYQyKroJ+jto85rhlSp7wuM5WUVUGp9Bxuv9K3nksR46sWfqFBmVQDrENrRkMBuUGRpGE
Fg7AoZ6+P9Tc29O96G67Nqux2dAyy5JZzAiE+y/O+c4KvX2A5omF3lQ3xdYDUdPJzuJP7lthDevG
cYpNn4q3wZtavFn8BZMbSnpKGkdr8hBWtWdZ6WffmrGOI42EDHq1q6GGrX0HO9PI7Ad6DJTHzvst
cw2pOCTr+snOBG4HtXBdz1wj8MhwiiLkZjXlHSAVvjmGe0prs1nLHoKvs3M7MiNsOC/VGGGv5KUW
Nbw3BTMU0qDVkWrQHyY4htVkya3lwJzraYUujUnDM+q6hqQ8RSpvxNG5nY/7LMPl9vdvNZ187/KD
fRqkQYAGGFhhXxU/qibdyrRfka4vfRU8OpW2lVN2ZaP83PXKvbqOdhbKXaE46vZa0c74Gu82c7jl
VD6HDs1XJaF0jewKAWYsIhZ+YNgZ9WiXouOFSY3+a8r9WSsBnAJai61JAxIsIfS43Xq3fuD0+iBg
w9phYgajlICD17VbGljcAGwZ00Z/g4KdLv3IW9Q1iTp14zx5fkbMm4trRLdepOahzO+abRh2/MV4
5TYt3lrAEjC6Bh8bRpn5Dxo5O3414eN3sacmMv7ymOAulNaTTQ51V/bDb9Imr6FPblzL/GeUZ6yE
WE3r8kcJr1oO3x0Dz6MWdNDDYA4uOWQgcdjqO22r+FDa8aqetHzfgAfZJhjHE70ut//61uH/Zp/w
nxYT/+9ZqIz/eekQg6fCP5X9F9sG/oZ/uKfYKRjsDXzh2zTTJMH8+7ZB/OV6rm/6AkSiwfqXlcI/
tw3WX45rOJZne57r8Af46/7pnjL+MnST+h37lMALZdn/invK1K15m/Af3VP8J0+3TaYGvs3SweGn
+I/uKS4vO8my0VxqwJ5lPUb7cQLEaGAyBZ7+ZgcTIgEljyGIl4WnD2pNbkZ7AFOVd2ihIH2bMh0e
SfapDmaMLMsJLA++jPhEB0l8Toa6s67qq1lSrlsWXNEomtC2kcBoj9mjaNQ8iAGLIn06lOk7951m
40doj0fAiXUarbMOslCDYXFRZigjmM1qKYVzxWgIw0CAMcjojgbhIkDKYqA884AbZtVauOaHmff2
ws74FNnpT6yYCTkddGayzK52nqlVaXcgSTqcKGhFcDroK/nmD4kGMgFRcQpqYpmY+Wvata8q7J7S
3JZLAmEwzuLRYSMypWsdLv1aS8fH1KrfYp3DR9hZtZzDqjwASQu8dfqmCpoHvyI+T6tyrNtq3CGi
jXFZwh9udPNm1NF7nJCjZ5XQnJRna9s+D+tjMUSMXzvpQx4PsrUwyhWni7bkMksW9Zhfgzr9lZ24
IZkl5C+I1Kqt7fckxObNisFdyTSOwI2MFbV3+NHmVgLtVMyg3HgJ/Xx4cLuRUMme5UpppFhLUK8f
KgNdetOYL9z9V97BaFVUBWN7Y/zZAD/WGKW+pp5tbsLJXeq1iVRLg39QjPXaCAx/gcG8xUkOz22T
6AKywdh5K6kPLyLJ58uZVsxSBj8JconOBREkbGM1aY5aCX0CktYq9PdFD7JEEFhEbbLL49+4mcVz
5AmuQ6+Ra2BkxS5Tb0gmLjCqthVBhBrJjUzEAW4DWKb69GAEqsk52ZDeXStfoTB9L8gIWJaOOPUG
L60e7FJBCKa00LF4VRuuPQvrAqyoSfYXb8BzB1l52PljNC6Loc04e6ESYP6g/WkozPDeL8ER0+Mw
2UQ1jaRmgnfgj/D2cDOj9tV5P6MGgZDH09UzTccciQEXDiS+/NBZmV29ElNyH0jRWpNOFK4CE7kp
l96S2xeychB/aC7RA1MD9smwxicd2t7WFqm3isLkJkRuLCNFHkeYZo/KdfamE5BOMUwHKEjOvsmh
EQMyfa3J9tgxp/yABqDWCnbRUodCb+gVUBALymqWuxv8BGCXI4bBhqmvOKXm74B3qDOetWkOS43S
t65GueVy3Leura/Mgk+2/OwkWmvSBll+eatRYEMaJ9w/sa/311HD7+85J6acG72TJjqevl+aDcwR
6AaoPGXMbkdVDE1wlK7oi4HZOK9aqGEbq0Y06+pg2SQ3WKV+DmzLPNm8mHFu/fgq6lfocsUKd+eR
2stdAa4kumZs8F7N747lug+6nq6NKcoWOVaXldbI76TEqG5UFcucFqm13+zzEqKbb1sWuVJ2tnL6
6Q/OLCICSmaaIbIknHrLnKceRVd/Gsa+3UOlxkY+jXsDRDXOTXYHoQZ3F1PkooooC7JY3Hm+DnQ9
x3F4mRDyLsaaxNd2jh2U6N7qtjEWTlyxrXGbXUq6w5LVzd5B6EpaozgAeH8CuzVu0G/xZzpoLkZJ
waVjvkX4mX9LcU/MIpvR/69jkbXLKYUWbybtIlIGGVmepGrhgbJjRhtuIq/QqQkugKJfKfjOLm9a
bVm88Em4NVITenTB9wae/0juHsdYlJQbt8aRUEM9sQfJWo0VcJgUwVJI7IYZU5Fh5NOfAFpcugQI
ZI4RkdfD+9IX7QUGcrw2ayIZUeQLY2GxrVzGPgzP0gSdbbIctS2/34mRaQAg6bcy8N9gsz9nVvhJ
tAhP5MB626nJDnC6g50CsLUFn8sww06DpnDZl31zJGlx4wWY2V2zOQrnnnSRvuLTVCwB1P3kEydB
PdJzG9FGpfal1LwvoMLV0gm0Q24Tson1DFNIyVsztKyV66hb2U5tcp2JvWO5pJ2Ig59o13qPIvgI
1WXbVtOGgJl207BlBI2vPWtS3hh/XzKb41Ya4S4SDO4T48ntUXCSCnbz501yY5qvdUVyxpyjyH0Y
f7Gnv/Vu9uRH+qlj4gb7YqWE5m58zLKYoLaFDhzFCh8Lnzev5IDSePvhzTx0pvbsNcV9EOQumi2O
ZTPxvfXk1/uCZdZjkVTuHhQR3gS6i3AwX6c0/ijKlIPQf6hi7BxBmpHKBG0eoX+4w9SP6RIm8WbS
Y599SFcshtr8cNnCVkQPKMjti7QFAAnnAB6ppi8trKBNObr8VLpPYpevr82o/2LRhwI9Q78vUNui
Bh+2PUSQOTjlyCNyJCVGsaqyvqOxQS4aPda5dnYTCJI5cb9npefdKq3Ud9S0xxF2d2LKkz06xxkr
T7Dfmry1I6lWjEcrHxRRu40C63sqi9M4AyrKkFUIBhoKa/qcPBmey2L6sm106W03BBfyqpuHwWa8
ZsnBXHtoFNqArWTXtxTgYP9psBe5AnPgIQ/tuJdPlUteBIFUdgM1RwuHxzoacddFIFoKuL0sNbwR
hOLkPMYjzMFWNe6y+vEEUAthlrzGFp168VY1iCmcxnkWIitRx2ouomCuK5sLY992pOHkub+iKogJ
bm550fRZhx1BmkJ+QGmVJ9Bperhj+MJ8p4Xr6qy9kf6jmQM1MyVj0rbST6WBxc3bV9EyL4qZZmog
tT083E3AW1Iqjv6WvMlFpZf12R9uWMu5LYM42erysckoQxgGRb6NmwEAzujZD34Ure1G3+RD8+Wm
/m+bZ9amzkmrCQidSHXOv8aevSrDskxkBxGeHpnR9bWr60fDJf7XdA92bp4nB1iNZTjqwpOxSCvr
mHfiXpfpZ1+7/YrG1DhG1vDowMpd6Sm46Dop72FnVDtV65ci1L5ign3M4q6N5SUe8Sdm3YY+G19I
a5dLUbHwGsIPdp37RjyFcfw+RNnZMd2Vbl5BZWJVr8/EGAeMfaIZ8+aMT05Zvsisv5pF8RWVzkPl
+j3lC5JlS3tPpDomOV7C1imOmBu/vSB6MIlpjDSSZhKteRLTQLYSWmM6fQZI0xE77HTQGfGDl4OK
4g4WZisG6BtfkjLnkrzAXLS5sJTbUn3Ym1SrX/i0ZMda1L9+5MpLMiWglpKTVmbXzKCaApmXLzgq
XC1/MUL1YUj7HBNhs25Sq3/o3WiPwfaWg2XxEBrbRcembrg0DJSw2WHqeyK9B/hzU+yqvr8EmdVe
nJiws1QrzyzDJfbvdYDcwwyHfburbYal2DJq2zsYfvSGuNlgxFb9KTNEIhF73Iy1NS74d8H/CYvn
AwyxR3BHZAy6cbSJbK1Z4jpYp+BMF7GBtBfcFsv0QP9KBKVUUWCuSvvujzlymuWB2OTziyKaC5FN
KdIDUWwMs2RjwLzAtB9IlX5qvCRa2ZRoWenQoXgBH3/mpxs3nMZVmuovUUb7IbT4XQ4OTqqq3pEl
2q9dW6aY52xrPfQIqkHTZycQP0uHwQt5TslDMH6iYjmjRXh2nTLdog3+0iCk0nSgxPEZyS8Hxn+p
zHZM/x69Pntj1C4ORpytlD25V7iC/c2y2Vy4bs2qkwJ3lZCHswoN/yHSy6eao2fw8XSJ8s1JxWGo
1EEY6rECKg8tYQYs1E12sD3C5EgaqJkLYlyQxDpxFC57J3wGQbTCSPQNyfwIsPke5uatzAVa/hrz
TdLcWL16x7gaHl0lk3M0sDhhJvVcgryyxfSTp810AMLJaTt47hrtO4G+MLVAGaRb3eHzW2LSW1g5
gbawCLutMvAbgKDfqpQ9hVRMxzQrn4ecU/SYsKhfuh4kApMRNOkpQEPLJJuOfY/5pg6LnsaRHqcr
730CZGrUrYJKKyZ90sxvqQkDLOoxflbq3JAXzSGCyMpVDOg4C6Hjhb0y0Gv7w5oFFZ0J7v413Gey
mFt8odrS8oqbXuKASkMiHomvBHZl5RdOnXE/2YCX7e45r6K7AQ+zaQjwQP0+2t1RJ7n1OELcT3S2
dLA8ca07v7E3bvR4eJFj/+4a3afKUQgMhpufsqHZj2R4MQhUgvUZj6iXIR+jnl9KVf16wxY/0sSq
JX8yY+0+BMxCPehj2DVYJfRamV/I5sAXr8RvZFjNwSAjpzN0ckZ0c2dOxS7gFMENE1crrCP8aqpX
Th2+dHSoDAfDC7EnZ1OPu63tsQLzfe4VCOlrMieNlQgNEHsTmM16SPG6RwRZTpGpr13MlwDRWRWd
A6HvGqcRZ7IJnXNqVSBoPf3uuIAMi+bIlqdfw6hu1uFkvdsK4HthRYsYsdNqoBe94Yc4E/X7kk4E
KeCoyPGu1v2+U9xT5LdhfsjhBrBlWQbGnA6EXHFOxU2v01R+QAcBesaVJ814Y3IoxmDWfGFkLPSA
5zcloQEoEQMXWoVuNkuLfLuMBUTvNzgX23Mm9FMPHGXRD8FVlf65hgmQDtleNxL/AQ/GtTf0ddsQ
ROz260GlGU/la9SxmUUtAwXZ8c4Cy8mmhXq9r1uskNO4zGNuVVPDjp8PWFXrijWYK8kcH93gmLQ+
CJ4c2pPeeZ9SABEx7dvAVBexms6/fxOESUCEc9NBWHQTWJ+8ZXFu4suMtetkineBZI25J94lrSW3
QX8N546P3HOIGR2MMonFaHS+ylaHflXqjCyoVVkqEhFVqGA7Oqwf0jKp9oyXYVSUmIn6+MkOdW8j
jD7d1RXLBl05iif4Pg3MxrMA40zsrobe25kaHYnPcQxycTLgR1eWk2xIVd22GhtIGYxn/tbc9l8E
ucncjNERAikGZ5zOIxFUKxPz6MZFY3UsUDyxY+KaBn+mOuxvECdNs/4CQkoLYuH5N1ImzlRiLzFI
mk0RQKNhZBun1VvCCckZlq+JMQaXV26d2ayN/eelGKpHfBpfEYcvqiSNgip667TMRedKEEXhudUL
iCFAu5RcJ8ziDxzZEzIY3HCggKgcTbx+xHTsci0xVq3E9UYFYh8VfvNiNp4XhvVcF/534cOtMSFt
BLNJnWvmOQlAFQTPlhGGuFW9lPaeayeHiJVF7/hGmW43LKsxwFuzFb6aTfH5BAVT0xuiGeeoAe4n
DlwK4NlMH8+2+gR/ff6g/jbb47rvZ/t9Mxvx4Wiyb8SZP1v0hR3+CccW6BleOCz8TNR/CJN8k7O5
n+TaYzbb/bvZ+J9AAKi18WmYkQDZDAfgeM+3BrwADWXw0YEgUM8oAeDCLR/zfD3MmIEe8ZI7gwf8
GUFgzTCCesYS1PAJxAwqUBAL2hldUM4QgxaaQTFjDSaqlJMeHCLXPEe1ax0wtjxpAYuRaYYiFIAP
y4RlbTfYq7q1sB05AFKc9JWjcVdK/dl1c8j/oBb6GbrQNczweBx3xgDls0WMTd6dfPJhNegwG/QZ
3uCl3alNvE0M1cGA7tBDeYi86AJHgDniuAntS0iqTE4VzGIQRdz0NyhiRkaUMzyij6lfgEkkUCWY
wM/Q8+RDedsG6kQMfUIPQ+pSbS63O4kRHUSFyVrNq1ugFTO+ooJjERqQ4LMRyj+MOp+B/LrmVNRL
2lFlZB3BiPRJcDGsGZBBn3TrsDXzYF65vS4seKGydf0rILmnPBR3b+a2wuh9ZnlVkYGl3M9J4K/T
Id2UWOVwP0GDgtrRpcGBj7hqmrNNChwb9LUD44MJi1RvOUfvwtHQXzjj1cr8aBXlq4AkmoVRiwPw
ypM3s0MyICJu2u1bhdDTdV8q3znnM20kKuFas8G1271ynC+qmD43pjVRUf2yvzKiABc8B1rmf/pR
vttUZMwq/XesVAYsfvxQ4Uw+marhaqqDoXXVpmJprYUj/R9P4rZB34xzbxrCR7rgCKi2bFdbUjYu
rs4YcmauGPKZT+HHBIolDFnFz2yWfBZP9MYN6MevNdNbJPt6onqy2wTVcZ/5OjsypmAGUnKSCb46
TdWnmBSZzGG9hl+7gKgbxk8ts2aMx+gmpbYbBQ7dZibLCHSo526mzbQzdyafCTQczs0+BUqTzXQa
QnpZ2ACscWZyTYX7yplZNnQ9LxqDoHVSZq9akxibovrFNKYuVWTeVeehSkC/qEPKH+P6FEYdISIl
OZdoORdmYFz1qL/pTf2gsoY5Hi8BSR7SIFoFnS6KZGm8sCJIEVvLp7ydXvqhPqROOxywIzyK/guA
8gMgYg42xVg39cnpqc95TFcchCpYtLVEIAnOIAZLhQ69uncZ7ms9PY7AOo26JZ62Hi9JidBI2GSS
xa0DOobrnxkfTyPIF1aVlDmVhzq76ARZhvbVDOrnqI+2fcu8stfNT71uHhy3g00mgnRRDtcoVn+i
oXnO654wYhWcyxLIX80+DNP+L26I62M9tDvlyHenEtkKjLa1HUIdRmGVQt9My2c3gXo/l5M03+Rp
udlxrOuvLn2tCYbaSBeFSpYV/iqyZvIvrfBB6+T/Ni5LFZUb4Yw/qvGMgyDRbpNBamRg/zWkBIMj
/+SCtK5FlbwnnbtMnJBnqfR+zUB+jcjwDU4saVjMz//gffg04nqeyMvLFFZIQ+f8BrSJPDQ13B90
LGN9sOp5quUGN7+Yo/u8o5s7BtQh5wXRy8+QGohADaywwrauTl+9Y96+9lGSsWL0L17Y3HLlHwy7
ZJTBrU9Dr+Oy6ETyAvUgV4xpFbDYJaZ9mL0dIzi5yxvC8MieoYdoUP4zl9mkjToheyHZlMnucklp
eG2j7p5N5gMEcjwLTnPACnt2mmkPWQ1CGZfv3/5dArduvstLCOGJ1vFQ+0OJYmZkLArzN+lfOk+8
uVUBokODtZUzIVKfg8NU15ycr870nulsw4Vr9meGCDXtiP7R1817qwOlpcTnI9gla21qTngDTKgo
pYkPg9PCbFMMFFqfbSuiIvmR7dUQFJdkRO2gMGSvawfut2aisqo5YbAOSD6KWbVtnOgwJKF+HBRg
g8p1Sc/2x13tooivKrIkCr05+2QAFubJMj8idFfjBJzQBE8fDA9QzH4x6PqA6mTNeGr61lqePmnr
314HbcxsIzy7+WupePg73QgJ4pTeAg76FFJs0XpsfFUsbK/4oBUg3Faa77FjvwcdWR96T6Fgt8/2
+NQO1tojzn5h9ih+6i5/sBy2CqV/CSJrJyxIsSRkpo65tbtxAP9PcmTIR1NMMxQJxD4YPuZWFVZu
DwND44wPzhwUzNRn6Y4VY+movaIAAjoahQNpDMe+ndhbUdg7lYk7wy9/M7D2S5Mqlip4zwOxn0p/
Gc/kKIpGZAea99hjooHpgkTH7Y7s/R4HJbINC4vvZnL3jt0/uRH78aIwV7nwz4E5HuyEaKqwsdeB
yVGW23Uxyxa5VFCg+SH58Ckav8qMvvg/og13ZvCZ/G0TnUcmfQ3JTl7asXV3pr3dU8fhWZZGsrA0
EHtlkboL9muowZNbpjlfwQQ/hfzMLzwHL36gfo34Z+il2iRdh/7K15/jNGFDNht5WGZYabYrdCJ2
vBiNckNygUo88MZEhBdmJpcsj9ZhKbYugD4VjmctMh5EI1Y50bpntBzXgPpum/bVF8apaNPGxQ/L
qXEbzFD1qMzoNogJd22CykTNr/IgfdQFD570c3PZhtmwh2Ed7r1R+1BBd64U4jxDY+BCe669uY79
oY8agpzRhP2ETb9mrtALJ0cfmF+10heHosgXgjz0DSuaBAOH9hNm0y5GHLoc9f4OUayeDko76qOx
h7HTLCdJQGZFVqXjxMN20qIaLC36dKfVzpQx+7rftSlzl7x5HrvwZDbxR+Xa8EL0GYnfa+tBMJ6x
3fOYmc9+Qfp8VGL5ZrkjICweBzIK/apcobyrl6nzKHFRbxT4RV3LjdPYrTSd7pSSiiGhSL87CeI2
48AszGIpObWWj0Qsch2oE+KW/kLEzDrXSF8guXIWbxo+iie6WlbJGtNDhS5scnrKlJQGyDmFufzS
uznhvKGei/zfivUIFhuWMGn4EtrWn4whKwvLV1v2iDxIkVqVTb83WvsrlSbx6gYLojS8eATderlx
SLtiAwh83U76w+QVxDQR6raMHUs//v2FhHHemnqUaOwDjNdhpk491bVS6RPrkFeTsA3mNzzqEepJ
IYznTG/6tS3weKuAOOK/DV7OyPBa1mWyH3vGw7KyIXnatI2YOQB1VPHWyu0328IG17WgOU09gO/E
VBg8NijLFI/BRESY5TGVjhJzxaAcfEjjnyJF8WPJve/GxTk3iJxCn8sryJg28GImf4ORYPTB1aV5
ziZNmZa7g3dWsE5XU1UB++Xi2FbgKRrDgEFE2YMzC+9AeImAJqOz/dXKRqxFWSJotZEwujMqBrSS
yIlIEBS7KemvsrUYIlCaBpTuYirJJxyzQ6v3DsA3DAkZThOWzzQ/pX0LU2u8W678Hh2ZnruCgfOk
ImtD1opmg9aUt5wQkCPoVtsla9QbMUIAjzgyRweNo2FPINEr9yCcpKlgVmFTj1CqVSDjlw5NydZU
6eGng9p1rNkULZkpfIioZGJUfvqMJY9ToMBdShoiKBRLnFMfutj7VZKfY7OxOexJ2JVDwz7mUUBx
pj81yn03WBfHKoNbX+9aXgAzEbsimMHQnPQLqoFeI4SGLUYtK/xltGkNITmHqmGzH47uOcOad0xT
54jKgZBSDeFWYBjrcghyuH2DuU/S6TF2vCdbTw5ZgwbLlYWD86TdCaJbV6Sigl1r/TciKdy4hG/a
MF9oNP1D2uVzwhSHpVnsLsbEoF8xrZCpHFuWyNIPPkMmcrhPtjsR2ohlaTWXIv0RR9CwqydCw1s7
ujlW/03iJeQ4g3WiH7feSRzKJrn2mn4HGYl+QiCCHmp4Si5H9oRdM5LAKwqLEFmDugZPZbAYj1SY
49JRJDAABelhXmz00H/pREX8J/kaOklAKRfSWCCHI60HQW0QfQ+tShDyM9RKW+fY62V5jifF+UPA
DgIN46VhbtmIHpl1czXS+JQMMeQL3X8qIaPheJG3aCItiScNuH6XirUU/dlojRvP8yYjOGtRjgCz
6polFBkFWzQKT3rfTasGdss6hfSJS4bFCwksM9CqCQD/NX0AIZL4jdEIzuNoqlWjSODrBziKOPfo
N/iNnsnVv66c+v/Zr+38j9Kp638Dnea7/1025QgPtb7pGY7hmAYKqH9Ap52/XEMXiKCE5eP+xdf9
T9WU/ZdnMVX0HdsAU813/h/VlPWXYMxneoB/+Ga0Tv+KaooujB/sP6mmDN+0bRaZjm56yKb+9nB/
f95iNhZ4uv/XHOqBJaFFSaLFc3KfTnZNnN4MaV5ESKLlsKIPNfmwd1dn6FgqZ948E3Ze7EIwY3CL
u55OBRwrC+ZmABK08nYjGQ6XWGfRWZtkAzb+vSZgmmHFrquS10iaJzAxKEosLNWJZVz8oAoP+KBh
W8Yfc/LrGAWPle1u2C//KJOsLjkBaVbymZxVD52HxcWiUKPT3eDX6CMWu2VODII3vHhG+ejU2p/M
+mV/AkFl4GDsdXp2wGTEG5gS8+hMAZLp9GIERD+YpH8SjLcxyHJYl1ymGSEaoNBKBPzGpjMKubS0
eCMhu8yq9Xhlg44new98NcDfv794bvKNk2YkZ9jhlexuIqTJTqqtjYzmNv+iNWDcwjy6yVQRyZN6
SMuXugNrtR/BpY75HP1kZz/ORGpl09q7gUCGsM8eYj89UvQ310pj1djhaFxb+OM40T5nQ4KUFRVa
fVUedtqWdMRinCdF00CMRRkwOYXFyQaEPfNEUU7u0jirfbi5hm0xkSAaOmw9Wt//mDRUsYE2y2Vt
q9/KpsbPXeF0IDsIaXoWLn2TnEwGe+XGzlkhNCGKMtcyNmHq+jwk8s4wdpOop9LJ7hldc2L5r5WW
YgXyLHLd4Dh3bvrHEQpZqTiNWcwV7tCJjOegZ3yZRRVnLPWBx+pfZXg/JmaWazdifFXFPkGYTYFR
P0LS0fOym7h9k7C5aynIQwug9WB/tJ56jb35tcPenLzwYJDokVW0KOZH+kptIV6G7o6mBbFMzrwZ
vduP0+ZrUUcnLYaT12bJnZQ+hvTtS5V2iICoNfAsnVSmM9tFEecOA17WAtM1rGPLQsuB+GRpms7e
H4xiObVJjr9hUyQvZd1ZOFe8Zj+Ikjilst6PETVoETWfo7AfuXnKnSJzIm5D5yi5Bde2xMrgaOWf
UFbf6Aeei6YiFEXlF1Xi8K0l15DJSo92y7gSX/OOmf0PGmbeXRG8pL7+M6FJXDNoNBz7TxmWd+Ln
6rxOlkCeeaWF3FeqffD94rnSIaYaWZif//7CcBhwfCWoRiwyE9zKYZIhWhi6TfFCBqraZHM075jA
bWtNEM+e1XRr8xMyFtTL8Q/pemeT6JV9M+orwfKpx0yxYfmfhT5sMgC/j6kifqJPdLUsR16yGP1N
nMr30FHvcJWvspAxrc3JNrV7oNRD37YNFp9DPLgX1lv3qppAQhGfK8l0Y6AHz93SXFzJWgCwzHlr
oqw+R1iQ885Z+Z29mb2pqZuPm9ojOYuU+mP81eoq3AsPjrU37RNYbcupqdTG6Ifuwfa7cgM33X7q
woECoC4PmLs+Qrv4BFj24fj53WeAuTKrdBuR2c6qOrVI3NJRUMngaJNwsXNaeSo1Oz3aQf6PLxRT
1TZr/FvT8cZh433tvOyhGcpTVAUb4oq7KjsWZvTNBOGukrcaAbgj8ze9zmik2Y/pbZhs3Db74cnO
sb2Y1NmaPGh9UbjrrizuacAsvWRfozfWVcY5Lxf2j3o2guRj9ZxEXyQ8bzGOQF/Ifk0S6mfzypH8
cKRQTR2ek+S5ydVd4G3w8Zxw61HOgDnEi2LjScG6c0Sg+cduxNUS5ZMxm1cY6+7dftq7vvxx2Vfm
uFx03C6gF57q2f7i9v5Hj89K6beAuNCh/CFW3blWJJmwIIWMO9g1F4WqL3n66iaoRiJDf498zNgW
RxXDyNmHQ+Ol9OEx8vu71jUP+Eqea8YChutcC1e/Z2QhlVp/6nH4DLPVZ/A3drRkpn2JpDvdXKkf
i9kaVPPBCmazkDHbhjgFjXNKATgbisLZWhTiMcLW8kosHNqG2X404UOyqMGXhCfcLRxK+J4/km07
25bAHbINjqKrjKYjSTGviHfcZS4D/8oK89Mw7E0U9s8xbihztkXR/R5TK0WzhZyvFfWjjpkkDuEy
cvTnVfUzEth9dsOtmQvyChqp9jkOJzRNyERPTcT+gY2ru07a8Sn32hctw7NfJ4LEANal68zxN2Ys
5HYUknmZzz5EUj32sYvtIPSfJTqqDfqjnWliGMudk8imBhcmYXxwuw5uaezCok03leyOwD4MVK4G
WSlJZyy7Erenm8e7Jg85APGrydF4KfGveUyZfPxsLb42d0CThiUkKyBcxO5gLIjb/DLxwsWZGIFi
M3qxW/fi9nIz1gYoV4yJyuVsNUhn5XLHXufhs4vw2yEnorz31Be3+peYLXn1bM5Ts01Pmw17zJyg
KGLhy2Yzn93j+AyCTQ4Cku2d+kJfRVQZDsAIJ2Btc99RNle7Rq1ivIKg2h6iGgOWX7Hd9g/8Q+19
ro0tbigVbZPZctjP5sOUPtrGjVjNtsQcf6IS0XBTs2VRzebFCLtLjpsxR/aKtzHog7eKHTI53V8B
CuKTJ3+cBjmxSWM8myM50oytgV8yxzeZlYzcWXvwQw5RdBTZoG2QGpyqFA1hifMyxoEZmuIc4MgU
szXTxqMpAR5y7rZEV4csz2ItXhkxRh4P98XSBpC66RvCFH3GOm2tvdaMOvzZElrEuEpnk6gqvgM8
oxbeUf7ZauXPdlIxG0v12WIa6ZhNndl2Shrr1hgI+zHDB2rDcet13QX7jbuuKnnN86k6Nm1500b3
s41KLD8oqZc2THaa+fj09xfladGJMKJ//NbVikPodQGPzBwU0HL0aFX86rYjlRDZrTsjpCn1sJ4V
WRlcp3Hwr4R0+1erUbuoyeXZNVHhLIa85UqfQ55T1zuwZB2I5E02dj9Fe1s32+0Q6J+2NY3HVv83
9s4kyW5uva5TcaiPZwAHZUOdC9w665JkB5Ekk6jLA+AAp6eGJ+FpeAi25+WFfNJ7ksMhh/rqZPz8
g1XyAqf49t5rm7h0wCbFcrFW5oWmwc9fntj3j24YBi/ChlNS5OPNag2fQZDWaKe5vMtC2iKSxhnu
ciMLDgVaxG6hFtwc6Q6vzKq+FYvcW+Ps26CMXfMCgAlPKv47/OykYoq5uAQBI6qqCing3r4wl1DH
AQN6u+2hX+xTwxmci1eO6kIDI7d96M/JPh2FvrGd+rEbu3eL5wP5YKBSOLf2Ml/QNXN9WjNJ+LLB
lzFXDOhGUWdnjIzvnWAkueAGP9iDKu6dFVTgNHPg9erp24z6fVZM9wt/0CfHl9y1Z+fYwekwwRPy
u7vJwUNtzm0iTFT4nXI/29vD7J+8WVztukEnEx62cbqW2jGpKdFbfQwd3YQJiRWTn+rsVL7QXkA/
2Ao+lv3TZaFvPEgTvUUoFNrMFOIkaRSfnrO0uyGQz2k1Ei9LajcaANyWCA5sJIgba/BtEtgEDXt4
TDCQxyHjkUX4nyb0WHqjID0WpXVDXuukcxwNPVuaZf5Wlv0uaroiQwsZ2yS0PjrrGfT4wLvse5Fo
+c6l4Y90DgfgJE0gwg3xjazXoOexLSUJ2Yt1AYMbCoNp4XJjGh7r92LnUJUZmoU9CUOJmZkB2a7F
EBwx8X3RUr0W+U/VCTs2VHbfjfnrqpIYIubN4LFU0ZFD6YAmwpoDe85tft0y4u3OtP/ECT2aTZjJ
dUc3hSQC3iXVymc5oJXq9iLbnsZ17C/rJlpC9KJuIHlZrTWPGl4eY0UytSfn3Ww5ETn+b8xu7yIv
PkRvUIxiv4eKEQVTXZOFAMdoVXyEQ3dfcu7ZdWH+sdJtjePb3/fB+DDkDDmXdDMXhILsCtJPuKG3
KXurOfLsfoeGNOGE4OfKGdGhJYJ5LvjpmeL/54Jv1aM1mCLQ5znBi5IsTIdEqec9JWbiQHUpjbo5
twSfJVYn3MIEo5uZabLBkNLffnOrXi5jipuUaRx0HTrPO984CWe+4WgGv3mzjYeZgufNwC1ho56X
+bhuLJYlsap9Xn9rjBVOvxe+F7ipAPcCKbLQAq3tCYCoxcqr6z9ZAbzr63cDNOxJil1nYNzYN6o4
78Zk38unzA9JgoQtVIABn93KKM6qjAfI288jEkoU1lYMhbW7ElcGPyRa77Ds5qKSR7/xutfZvS1W
snJaDv2FDsI48ThJZD0OB4V30RdE4HxqF2+mQf5Wax1AxuKE2LGurLZh32XwYh/alJ4/XSSHsNJv
Qe0qyP4aa4/K6WT1hmLZE7W28NAv+UWWFTm9mX/iFT9GDP/lPNezOju13+84csNBmUnu+ml5zo+u
4H6Zl2JrrDfCRzt4A4WSnvJN9BYaj8XUXKqU1pfeI5M3S+jg6xBYsJq97FCR8z17ejrKrQmUaQDI
d5kHJy5HYCMyDwOCpXKyHIv7AFWNdunVe/i/FsWv5TFwqTNse4tFbu7WK71YYTQMCvdtl67Xry/2
4FPh0wOzGsCVQZHbFml8QNiM8gzdIaAiU5C9/foyY+26spseuUGbNzhozRvCYttL7J++/pdt4dcH
nXNrEYaomTBT3AeZ6dQOE74kXnyWvRZzaMjllL5OOF60x998feG40l+RwHZ9YoZQsPmCqde/cXEV
bRl+bwqIMrJxPH7Z1Qm1HDhzE6hCPIxax3YeO1HIR8KfNRULDmwzKDSkgAO8Bzc6zJ9NuWcrqb/N
QRhe00JRy0EOoRgr99mshuqRGuC42n6U69WgsIGpTGogO2uzExdU8elKZwGj3348kvqWt7nK5K2y
W+x0Jb2ojHkijpfZjegq77ab+yUaoLT3G66dWtafegO4L1ZVMFEs7yZ7g7tvmHd6eC625zm7jD3g
NufQ6UFLwv+lH7oNE4+pdoxtyPFkbjHWbDB5v/i9bHB5H8p8AW2eNAKGUflLhbN/obmp5+w2HMwN
Ue/AqoemjI614esHG5B9OYO0b2Dbk7PZFymPkRZ3S+k9TTDwUzEDJHgLsl+Vd8WZirF9PBeE+rmy
/8ig6LMtYsWFqx9Cetf7wqJrW0HdRzHImDUke3IkCleD892H0O+rJgURTCoNrb2OxkYhGxblRUL2
DzfEP7FG+i3H9CeN7ByRtiIAhzf9KEvmJFQEwBrHRpv493Vt/yLRlZDK4rywXjJbrE+5KM8UawSn
cF5PKzP7r1dlzYLPRZSUE6yJ5ISBm1ZVLamEETEQQiD4tRe0yxvbGMgf0W1IK8NHQPvB11rc0odA
JdGZ+25saIoSLBoTDE2F4lahILcyBcx7Ad0K1layoLe6BRFiZk9oYFA0MbQFS+74lCzyuRpBB9MX
3XfVc5Gy62DiehMBDz+dM7daIkRtZQ/DgImrpP+hxktDCKF7MME2xcbsv8qs3mJC050DEoEOiZQh
FpQ39z3Y6iXq1d3prXCiHbbU9lcwrYmNJWTcM4ubOqSmAuPb72S9Jzh3pwJxU9JmkdNq4W71FovN
mH7IPsoAHnpvMc/yzOIs6cRg8X1qAkoymq0uw7W0t8tp0Bi3Kg1nK9XI5xDHaAhGz0io3DD1EyVe
9m2+lXGMGcrJVs/h0tPBE9LfTWQ7Vxo86DPr4PnxFMqt3qPNuEdRcIS2xDVulqxMzB1ZM02KQTJe
tz3tTxMBoOmUePOvsWYez4f/7mWlOFIUzEgOVIeVYgIqaR9ZaSH5+kG7FZNoGkr8raqEy8P9upWX
FDLYTD0Umsiw/O5tFScJXSeKkgyf7hN37GhvVw3WmITxHs5bWlLMrS7FH7JHI+yx4c5MFCFEU9NU
+BWSx3xgN8pPY1Bxyl+oSgvrvL2QMoPpzSIXK9NMCX1kJ9HUx26rcQm3QpeJZpd2q3hJ6HpZttIX
Ri1JQgnMNBzLrRQGHCExo82QycXMnbNHsCrV9qeeSNOQQMXDSUfHm8TSuVk7mxIiurPZPcVm/IRe
+Vyy4qLhAMnZzKHLZhNNNsMowpnFCJSwbeBsMBQv26/dr673ims+iDttbApehwU1wYta40llho18
I8s3oxbflzx8yDb7arcZWVn5in2mYXfXfZfsqVxpDkH3axz7g10+r2tR7zW+2GwzyOabVXbBM+tt
5ln8LSt1GnzYdjuwZjvceXMyi5Hhf2TphIKtWbqkwH0wdAkHhw083gOia6lyx+mNVnmPM3qf4+rV
X/ZefL5M+XYjvl8iHY+pVY1bqBK9c8TrJSk8YYBhu/fTZh3Wm4nYxU2MDtbiRTsELjbjDL/xf6o8
nzhOxvVl7T7/8R/+/Y5RNwRZ+1//BWobf4wf/+Wvv3hrSv3Hf/jqGP3f/736X//t/xmO//rVf1N5
Qs8Hpus6yCjepqL8s8gT/MV0TBSg0DUD02Wf/LvKswXgkdZN23GFt8k8f1N5nPAvgrA8ZaNOYJMK
DoL/kMpjB2hJ/0blsQUXd5Qm8fXHOS7Z/X+djU8TOQVTV8FLtb3qwJoFJWpwz7PrkK1OAkJgC7Kl
Y7ePlbr6a/0mPexuxdztZ43D/vti2Gdn5sZimwStmmZqCEhxGhhUjS8r6NmvIygOXmRQqUsvFRkL
v8ngz/M2jB1p39WnE9hqGvrnasSAZbnN2u9mSTefw3oXYTL6ZvfFrvOmnOjF+pbjBI6WaWgi9GtC
+PiJZubIy2/+FtiK/HtK77+rRd4gXr325DUaH7QEY+iTbtgzoPhAzkU40ikhiAFXtOGd1sYvDgbN
5R0EgH3pmw9DSO0K1ZZjLt+yYGEw9dxk6meZDPjMv5Ev8XfdyJGYefidXWXfZEMvSmsPFvOobzOy
cZT46kEzZTes1I8hnKYxjYmmuPqLewo27CEdhCZFVQ7G1YauHWtiiDF/S13WFI4Uh8zKl4Mm3rzD
eACV3/bzvQ/xFY2L4mjxqCrHOZKR389kW6kJIpjiou2IznswXJxVS+g+l5V1CHP7p3L1rS7858lr
XhOSYjrPkzPl2LdyMVby1i27KsmMi+GGe67CJIMt8WD1+ZOVzz9NKpQAqobLLmmkvwOgeCRiwaUO
pgIpV/lo93Bp3Ix5neE8udIvD7M5YF5Pu48qVmohF+xlXLOw/3IqLfcKeG7k59M7Nqazg8ICm/UJ
twCcSBncewHmLJfS5pi2ojPo1/Q0mvAExJjHpra4ZCrvUNs5bKq06V5gv8L08tV8CSTSOfWGn3po
3tccKsqcyvKQDVazp9eiKRD1/ZTmU+pyrpYe5pghhLnzFDcwwXwtInr2mOHZvk6tTdqB+iY+nRrU
1hD3ZsHFkct5bhHqbrOVTAZ+KuGrqJ8oP63Il0oB5NIK7OfSKX5Z/h+7Ih+eSOQ7pZH3NSf9u6wW
F57GimVblPxjmhU5/kGROw9p6piUuKcl8xmrnI+zgq6oyfS+t8TYb8wSHlI+kxKeffdgbOYc8rbY
cfTCQMXDeKKcEzagC+0hguvrYpxtP3mty/bWKBAs8wF/v6ixd7gB6QyMhdLFYVwLxDzfZ+Cc9g8Z
ve/S0XU8JpzOFBZANzO+S6W4rtjLwf5RGLy5c9p8EadhVmsy9kiLsZ8TSlYde+QCZ2HF0lsMVbwi
IGMjsl7mMlg+mhUJ1SrOC54OE9J1mF0CLdJjVy7fHcmMjv14Z9b+n2F1KYZB2Iz8kHMXA00GW6Aw
WBJ3lRT4UxgI2bjVdmlNPRe/vuLe77eXDK91kBEO7gXtLNMDrid2XzpxD41JhwZBE8wUMEetvuPs
6dQv3jizt/fYd+hTgtDGxT8SRMFDIwOK3WJbkoF6QCb+3sr5yikKyiCW0dbYOEjZxNYc7MtMWY/2
7EwntNZdk/rMzjSpU46LFCY1rIh4QxF79Y3RT2AUyZzyhUWy6JofTVP+CnyTFytIXhrI4gfmzSEs
D2FGjK+fKPz5YS+YvkKb4Ia3XTgscGA9psaZUPY+oJU5LOeZB6d0bihjOtYYdMo6Ic+gjAdrzpvT
3BBmTZBZ076dou01jjrvCXGLY3EHRaLOgV0vBTi4BllTKJvaqPo9cYvu5HmZy3FtpZ/PUDSwF2KN
OQce8276M1sY+Qum/J7TtNCTYHykGXF/mcB26GwVA7C4TiPBQfQ+Bv0OFdAvBunKM7I1uU3rsSBv
CK5V69eJOdPEETbmKQMtgSS9tFl4oH2M9uPEi4s+LYCVeIAKPWe6LPeVw6g4Jb4Tl1n/WqXywdvq
oURNKHvhFDyNSMoLF3eSbGSEFtnew+siZ7bAaBCT88fzB8yQKDE7epiQ7VtsnJi+4yo3/cOY6D+I
lTWUvERjIWquhkmtVG+TVeCCd0d4JouAjFC8I0sA2FvhvKkKvMQrVznQlFtFFumUMZaNSxsfHt8o
J2oYj0Rv8Pa2OPkBOQNrzrzyom06hjIAf4QbnN2cVRyb3fFlxc+1a+jTGpce+RfyHuGFpxofeeR1
9UTiH82RW0A9lLRAk2p0DYzpRPkQHE6YR17JznaRlY/zXlKb5zF7NCf6jzy/mqKBhcOryuns+lJc
9CzP6cRZHUQD1D5CmtFYYkvXHZvB7MK9CJKoDILnabTLfUIsB6Mkuk1KapRk8XCiJ407GI4AJOIK
csagXsyU71Ctkebug+WZAXvH+Tgg+mov0qJQr8r3hXEZxWnGPiY5HRgIG13yUN6At5ltNziQbctg
Iw7fG62r2AnyDylTXo5iLbhgM9JcfZyS0vqmNLFYp3kwQ+HGlWEtx9VeT4k9UI1HuRHq4I4Emn0o
84A+vJUs8JoZ0UBcHk9eGlEoxOIwMLjEiP1czzx0iWmyj1s0hhfQHzgxgKrEIdjO2YdHiQXtdJwq
MAGDBVIspsaIu1YzHWFtOzgafaBdcHLS4rAzBwQk0ERGRKdubBujvwsQ20HT7FvpgJiurfAqJ+Ai
GuOqY/DmSs02Uym4WaExPxH5YtvbYu1aokySNo9y2n/gd7NEaBdFrgDG4Hbc+VbQ1F2lH9QcXEoL
e8AirwuniFulG0LN1Tcvc4oXX4TPoTMRbKTFAMMtMsAa28sV+g03x5CkQBqEf6RVnmXosagKNu6V
nk3BXTO2rTSIsoLdwb+alOpFWTWZcdU197XfGDc+qO0wCmqhuCLypPb6G98W8Q1Jk1QuKSkwlGad
wPlDeH/MnGeZSjg/frmn40DRhND/GgbTivHvM2Qdn7qGkX9B81g8B8+asAd/DNQhrJGTE8CsVCPG
g0LgcPZRpf3ksWH/igl08yPABajrxkeq881nwaeaUjRsdNOxH8nuJItpnny/hDnY6igJsAKwHD6r
gI8u8NzdoNnPiHcQ9e/bd6exdHzgSqse5ixPz4yI+zI7DaWXRtpnwZ81kwND4+33FnyHaj7bIkhR
4J7akrD85M13eul/u4ZyLoVhXWqADI95KjgBmpoTaUmBQDhxERz5s0Pfpa7Jo7NwsbSOaKp8Xgz5
QPbqnKCW3igzd7hKpuDYGF3J1C4vRqnp+Box9oJCmAth0p8OzBb3Kp2kAHlkLuvIEe8E9DigZyXj
4a2p1g9+LqNkoql/NWIK78HoxvSC+buBhOKek98pa81fa7DeDnN3nKt1OSYWBnbAgukdrdhXGgNY
sk6M48d9OTTD41QvkYnbiPXAuxGt7z4EZldfsqC2IS8k6iGx3Dty0Jdsnj+Z4XVs49x9B23h+qgR
i0bJnDugN+CM+20FVlfQUSCDZ08NJJxc75VCvODaQfoDLDrstawNBtBbpRgbFZ9CcnCCWz9rp2MA
kKrH03/r/C41+fm+JWD7QHpbMSvJ1TGd3OZuHlR+03ZnMYFekmPPxPweqRszfci9fgr6t8GAp96s
0P58ZF3Dk+tuIqO6gzx/T+NyfRxoYriX4zfTNW3IsNNjxTF6s87F9DYcMo2bWtK9xrKmoaQ2F20Q
hk/K0Ih9+zKUecfbkysMWzkScg4Eog0JkRf63VQQKhJdXue0s4DqmN8BwNOhCsEspk2HLczOOYZJ
h0poX/+0nOZZDVlw8zXknbnMWHD4KgSK9qWZNQgIvN9AfTlG1Mp7GDw2sL7Huftrxch8IAwEvWxr
f/OYc4FWAK7hrxRGj8oOmFYAOd8iLtQGwN3pk33eMA5fB5A7VfguOzs5r5iX6UT+kYArjjkCPnSK
pIRWfN/MXG4NwcPMozcfLTeIHCJZllY30CI/MvqmqdhuOPO7GUlxEuVd/aEHMzmWC0ubn4pX1w/Z
+D3CxqTq09xpjm0jCAIP6hDOVX2vgoauDfHhuxMvLvJbL9pDhvmWRYPu5czMT1Adb6c0BAEi+T1q
+TiF52r4wMH1VtrTCYPDN1FgKQgUB0BVBTTUUh/BlCqPygTJJ/CCYG+aV5oqg9uvLwqx2++rknGe
To5TO557lJP9GKxUg+r+zsReyd5Ryoujhv44W1cKpRFE3fRNeGZ9U1TlCeEv4MzXP3YrYquRwair
F+AEEH7G1hkiZ5ZPne0v19x+r+uJyziYh77024OuuOR0DcAHp4C7Na/qUrXZxRDJryXVOrbRum6m
WlyJdXXwWeganRcC7MTsj7XwmQBDHS7ZiZuQAd1MWLG1XycMjniIhuUIw3u/2aSWwSfLgQDTWlzc
hnTB+bkaL2WZ8JSYJJM4OUZBgZxC9qbkPr4bSVZDvSDhCpY7NYpvayM+vdr7BQ0QM7rqoimz8Ax4
ZGPNPNhNC9l53tmfxQzRSMuCQWZ2IMTIxdaicIe1to7akMzBWMNO8SQrO5YEJda7ykjf5xJbVjit
36uWOWzl+ivrK7zJDqccOAH/CHn7Z8rx8My8EUraNlitx1OdnDpaM0GQzYe58zhDMarbNT5HZe89
bKDYbuss+jMmC/BpegvB+DgN86kxo1mdlhZHZklnE1cHNVGirh4YEPpHxvYHUMs0PpuQXkR3rJeZ
JTbsSu6hD17KbFrqFCKFNcJQ6gxS0nT26rD5nhneH9tQc9z02Y/F5N21aVOhGhE3hs8lrzd5302l
sHXrz7JFwKlIW3BWMJmAwDSSbvPUdOJFqI1Pzi56ZCl+MPRJ+xl8AMJmeUAnwzRwM/ryulOxVGZ3
Rj7x0LThOVXNvZcO3XUdERxpMHo0ZrXvR4OIWfq5BtgWloYQR5r/HKrgTYOCwJ5j4NjwvwuEhiZZ
+3NdkFp0CDXZPZdqEjsNeeqKyo35Lfw+K+fT8+xpl80B+IoFXPjioWILkHh5HbFOU+mheXvCgHcf
BEfUNe3mPmbFSAAyOpLBD7zcU5BxXB6hMESiKV7rGgNBdq7scU+F0wokIwXs7B1mZbjHGRrfTpgr
n8WrVWzg1TaSFOPeLbV4LtirwnoeD37gcL1yAzg7w48Fug1vKUcRa7OUbHsmTPhdUpjLIXTck+v+
acJVcFPmk5HTtQLVd9Rr8jIFAdio6bQMjXPB5oMxscnO7rj8SgeoT+hJfrxW+G/8bH72iJ5wWCpv
KkpjVs5ex15Z9+UUgkCnRp3m23xTYRVk3Acxjs/TwDh7IWzhODisTX/zZUL4oJx2NR6a0jszLoTC
02djPJm0vi4NRR15pV7Dgd11NNRbNXHpspvwnsYhiuXR0Ick+Km3TlEQvexBK7RXaZAWZ5k3uMkR
ZEI80AkQjq7rZJybUFDuLbqAPwTTrBh7NG+8JEvYGBPXBFuPp27LnXq2k8U0df1sOn6DrHrrx6S4
5Im6ZQAFUc4YWWIT/HdcRGLiD5d8ZuHYongi76tDMvefI2lmpaxPZbA10yas+RbkPaCdeie3qaE9
wI/jTLYY7aVFdCb9nnv7fvAOYjsPKI4VNRso5lx5WLxT3y7rIajyLUIPMaNCkzPa/KYLuM5N3q3B
97gTA5u+TGmurdt2r+iQiW3mGTnXoAMtqazKyvyxib6MZ5KT463nRgxXVWFrZKgVxHABj8PGnWwl
XGewbG9qzZk2eHQktLx+9YJnOViGG7wVCy9xjUnpCPDxc1Q+nir+tMrd9KFtr6J2fUnRvxsLO7Sh
97k7JufGCK9WXoQw82fSi6Z3NtP1sVlqxoQWi66/sFCazXvJVXa/BFm6a/ZFbaN/cUKNQwOokOle
FhLPnLCehxqGV6U9WJDrjDYsnptyPU6C3Iju8ZTJqbmG8FCpDd5O29YPs0MUKpYQdNiw3CRav1gp
BuwSBTMqmAtJjglE90pGQGUZ/acg8R8RJPz/vyDxT//zf/yGbfdJxORL6Tj/Jqlh2pbrhvzqf+4G
NP/ieTByg0Bgk/truuTvikTw1crn2K4Jl1f8XZGwkR1IntBLEHCNphT+b4qEa/4FhckBkyls96+1
gf8imzz8FcL773YDCpMIy79VJKgqCxHNhPBJsfhfuZR/lTvhmp5xSFq8qGIWVi4ceMuiPiscEVTc
MmnQpUyixLsyQ1T7dHM7jR2bfTmJczvawaEr1rvGHZ7GQdPVFjz3ffFzKgAedBbnCXtO4mx95yS5
t0WW46Gj1NZtJfwrEPYHSdIKud2EP3bru1A17fpHKlWLoA7ZcKiv8KVIeeLdDLs7UAWHoPVAwrgO
jIJ23ak/aepFXS5P66IwGsy4A+qfEHNbgovZa5rUz2AkmMCkwyNJ0HKvjXu9UJPrAUEsPflrKbtx
T9fTSWpNtDQ3y7hxRYTd2dmZ3YZGs5tPcIrBsRHPadfxL1ErLnqJfGKaCKtFWMduVLRvVUW5DbFf
KonJysqc7rlMRigl/Xb5UFzLbAy4RqWe8q74Vdikmc0uKeNc9fdTrz26u4u7YOqTHaC9b8MwPKSa
8ZBTN2uUloFgARrcnVEiSDrI+daGgF2L9xrfJLw8/B5TRiI2YRTRWsGlOxUulC9MqccwVXjY7LA8
V0vzkJlEf91+LQ7dioGCHLfTCsaBofu5GN4D17YgohsB0sTk7GXlRH06FTBxKuKJ43gwac9j+ssF
dzE94+oH2yAtn/VWA8PBbszSwyQh8jiQ16u6gNowXsk3BJgEM05SA/edfGSiFjiRw4zgskru4jZ8
/mYWKDz1ZvjxUKrMiQlMlmBHchGYI4cLC+O+2KtY7hTfx6UxvWeEMvrCOHhCDd3GJhWbNb9mX/RN
wO0OMqG/vHbMXphT0zpVAWn3Q1L7YdqfLTfHyUIEwpjMLDLNQHMaFXShefMHDu4hVgNBX1Vyq+WO
jkMA7keX/iKG71yRjwjQBJsjqMV7LFau2zbz3UZbUBZsEaNKcuXzOC75w7FTWMVM6nCggDo3LbTE
h9r4M5jMgt1ydKIKN89+oWKyMtz9Qj8czYPGTYiMxG4KKgkgQYxt53trF8fB20I3AzbgDGOYAcmX
Gd871tNPm7Orz40OO2m27GtQpXzKNnfMFMcZzV8YZmomoKNNPSO3U9XtO1FpiB4apVsVYFrst7pX
fhzYl9aiZGbItyoEWdj446zIF3Vx0srsYulzZKhsA7dUjmOs8zVH8+rgd+vDFIZPWjCVblv+JWdX
QpuC/9DRvgOZtD0Aytjh5MyvSU4MxwvT4pROWFjcjRUbQLiwAVjsLModBu4g6+D+0EGBpzThezAr
98n3afVOeM2sEZNI6m6mbvwwICf1Z+ulp0Qkr5YRFneqmHC15sPmhedDpwSCD1Y3zmntw2ddpwY7
/oba7qCETIRQdp7gWSa0z9C7uPKKbNTYao1gRbac7KJO5W3cY/jmB1TjOMxetJz8fZNzW6/6rot6
yJKpdhhzJcTgGTO1N1reK6TQe2vtGJlSkFYSxM0nrP40AqVxSTigQ52NKHbVIA3T2HY5kGlbcUTk
Tc+crKeKVY+x32PGzu1rmSef1UCVicOboAQyRucUw8uaOKyYztWroDWtC7Qmu7SJgJhMORLiYKlv
HFumZkOv7+FM2XC/4AGnOeEo/rx56G8Hh9ue62KTDUvlsM4/1b3sAPLJkPPXeJdMXKFTBaDMaj8R
FvJdSBgJJx3Ulll26xu6yTaRC3gEhL2XTaFuJAayq893PbcFnOVZUSEx0hGyAtWobJxK2cAA3+IY
ZVJudUQvT6KmWpODnlKCIAnLYQNEwZ7OK/vKzuvxj2oHzJ8kY7XIbIhysvw8JDhpFdDYJFVPzqjO
ouvdwyi40AQGtRWbk8pA3o8qo/jlO8ujBpzDjZXult59slP/kNj0FU14ikAMw3/1m61+FRNq+ZqO
Bk/xmDw5oiKvVD7CWV8g1Y8n6bMmZQOLbjc3K32PMAQLHGjS6XFNQ3OlAwKQ+UJXJi4FtSsKe5Oo
0EVhXxW7YFgidypTZry6QoxGqkmHlvrTID/Dy8UEjIk04m+CT7hOUKZQfMreelVOX7C8AsWVC9uA
n+2axXiXoj8ZKdgEk+cqUotOuYCZry0lNdHsud5Re3jFyyYg8dJUe/bfF9OjK5ZYULpXjfMc1qqK
KqYglT1RKFiEJydUQHsTPqFZcHUUcwiyEg/CvpzfSZiTPgveYBm2h7JisksM7sHlUY9noyPDSaMh
A0jsswbwLN1M3+WE6b7L1vbipA4U70TgBWxrNkX2rIpdY+Cwa3bcZrLqsUwDPjZPXVTfgNvkIuks
Evuu964tYjOuC4uy179GV7lxRmB2V5BB6+equWkt97iAuk4kR5mmA3O48NeLE4uMnK0yqjGI+nUY
kwAvNvN+rF5kUPxxQpshWJo8SIPRbthXwc5cGjo0hPtTG9CkrXGFBpG6dcSshd4yL/yAngfVoDPN
Q4ERsbJlXHic0A3m/3zweGeZdYTCugY5fHgtoEJmNCWaM994MKRUH9hwbCGJ0GoWErPAeLKzDfoS
SWwlcW+9Va1DDqHsqcXxy1NrwCy2vP5l9NQ39of6RtveueQSxoNfQmhlDUH26KHIp5dGBzghlGNy
qeSW1fUL69D0uIVlGjQ8zhE+eT9SoiIgMldpAoaRnC1xXGR+u7YTQLVaN/FoWd9KbfnnsrQh+eRF
wYSqgLsOvbv24dPMPmiKjg62pPayqEophjwnxS8NMhili1Zjdy1/uoMPDCubsEyUXKTx1U1YCIfj
NNEXilAcxnTeBkuaX/oM7V92H6C+hwP57BvyRZ82OsQxHbR7VyCGUp7FbW5n43HB4Mu6OzMBpGQM
QbDgRoRb8JN/iHabfcrO/Ur381/ZbyEVFt1moV6Ij8QzkRQMLCAi60uwCmAgpMD5lc1TdVg6AlGO
5743Fg9qwxCxLSsRZSmosqn/UxuM+tKahXzy7rJ0fSCI2N74vBzHZMazkwEVuQU0GzASPoP8mS79
wAx30HgOJ6xyLLqYOOy+P2mAmlFmsw11bGRVbRI5CFE8ZXJhgr1d7YOfdWffiSU9iDT9oDsK5RHm
eLXBx/MNQ+54L7ZvS3atbm/DKZ83YDnYwYWuwHqfpnjWmJVi6e+mi94Y1Ok4wQCEfU616EcDC72B
iV736zeMzilEGXDpjk3oadkQ6mjFp6FgkWQYZ+029T9geAB0fYG+TmRMMUGgQ3QGmjcPHJ2qrX92
UYTyStwOYMVYiLSI3aWnjgjGu0F5a5StQXPYas94hPzHLkALW1zKMESQHASWATITDtirDSHPbI7y
hfniFf0DTRvQcSqsuX4p0RAA0Fv4DHdzTaGATynEHK7vs5VWR0++uGvxC7aPB0MRoH02k1FoN8i9
u+HupW89l33t0mFUHuEOnYsNjY/AcMoh1sazgy2HhRyuJYMHoJCktDe4vl7ezKa5ms2ycQxfKr+i
N33D8a8pqR65IfptVO8ZZj8L3wCAh7E0TsubmoLEqEw5UXf+SF1H3sct3mSXWSK8+CoOHIoBgCYy
mKArINlKA5yphnpFj0Ai6ZcoKBZgJEdo1iz2ReLeJz4nGbnVEORbIUG/VRNIOgqwd0M+2WoLMvoL
BD0GlA7YN3Zr3tpbxYELk6Yj1K8Zcse+L96HfHk08MHELjeSHYW3fQxTvI6nUaJdLcDZTFHYh7BT
9HK4NxQZYyno1ANLE8ZVcN4Op+OlhPiVBflPuVY/57QS7CD5z3507yzYvvulov5qErveIWiKP40O
ChThvMS3pBYLYUQcpKM+RNHjycn79xXmJMtWwrydFpbV1Ciy8FuicKZVokfniRH2/g9757HkuJJl
2y9CGTTgU2rNYARDTmAhMqC1Q379W57W1f2srK3FvCfXqsrqRmYySdD9nL3Xcvlva6brDEgh5S1q
l681Wtnm7D5HVvybGkgBYrICC8B5pgXpO09/ORu8VZL/d+CN+wYH4uCzAK4a5zmoIQcNHjkRx73U
Ni1PjjNI+pSQwoFhFusoKpCkEGTCWpEY6Ct6JbKovPoOycjdsBZejEUYnwzQ50yzuYq0EyGdLvnQ
WFjshBm9SiXLsJU2o1f+DCXS4IC3t5PkJnsAaFlOQSPEumEp/YahRBwk1p+sNPBY3CPpoKz2YSpt
R1pyZNcAOWANCZGy9NpaSLrKPPxnpf1warK4s1KB9NzQmMXOrF1ztmEKABxQQQSeU1wntQhSUpFM
6UVqRnrkuXhf1ZSeVOyJrhcmEjwHGVc74isBwbhdynNx4eThcAEi5GkkqfQCRrRSnCQOspM52PVK
flJgQWE4TEwbL0rkTPnK9r5wz5yApcJyqBD4terqQ73LXwDcXNvjuKWwfRnDN81HFayxI1vHSslC
2TBFI/7bis7YOb4+0wvudnNXdmueZfmSHEgHcgjNS4fvxcX7YioBTFlSqLT/SmGwwyAi5j2nhDFL
bvrkB3toXFGESIcK7BrrNDf3FFVmaLusVNAsTvZLFotgs/Qw0yR5QhKm1HjpY+3qR/pLrTQ2EbCY
Q6XUNu3A+s5XuptciW90JpHc842NE89AMLrgvZ9adg54LAgrQp5a4gPibGy/w3pHqxN1LE16h0EH
xh3MO6zPuFnLTlsKRKVNTPGQKYOACsRLyyC6Ofagk7dcyyJyBC2ZHRG8gcx+DEUmlim7HdX9QypI
xiAgRERDBkqUxkmljTBwVD6LL5v7cqSUQn5VvQU4huYEJBEiPeThSkAUKxWR7zHLkWH/lGApipWt
yG85PiiBUdSxgHE/+HPhlDZRHHGYGiIiOHZXI63zuM/91SEpMZKV/iAPJwKWDxzk4C7hKOcti0yp
AJPEzjURCzNinK+WLbLAWBIoDZOm3kh4mRpajovKMSiRGUG4zidtFRXtSWpP8Fr+eMEv2SYAnKNj
q5zUs1sNpM6YE8/eyB3Ra+kttZcxICQniS+mFRD7Fl4/ib69bnZ8P9jRU2hBOdHjjhDnAGMFXTwz
8Io3eSrZ9lcw03VI6bZ7Czu+AGbU23VDz0zeyFqxdyMaW4poF7HSKsGTkOf9Hub4bcoMVjzdzmAc
R+Jgype61o5L5i6c8pmct3lLv7hPi0Me0DftLU07ykr1pRM+tFkQsjCww3UWa94yrDkl9qlJg7Si
pa6n9dX2gmjTAlgPIF2tWFZzAeoJYXhzRbAleY5LcI1WELrbDq8W66M/KIbrs17sg8D032PtGPj3
kvPt2qfCSTV6oiyuo7V1PIBVdOIiqxq2ls7d5cWdVToeLs3G+qnUdt9T76mi77Yh2/xADzaN4Loe
BwwaVDZgtGSz5mTFXyXUfHghz26nskZT8MQohWyBShl4Km/QquRBpDIIrUojRCqXkIYkFGQx/RF9
d+ggTuRJjeZxrJlDqFyDqRIOLEbc08wiCXjKMmlIQUQqD6GFJCOGBaerIx2g8CJUcqJTGYqaMMVI
qCIkXDETsrDinCavyl0AWWeCQxKjnb+Hv8kMIholUY2GxflaqPSGpb4uSXNQ9U8WSd7ay7yxYF+S
+bBU+iMlBhIQB2lULgQEGMM0kiJ2TRTEHCzvZPbuXgYd5YjoLgqbJzicM76LyJx0PFQDlUKp0M+s
kGd6uxo+EDB437zhXT7YKr8yEWSRBFpsH66Jpz0aKukSEnnhq7REsFjiCyINM6lcTMF7Z0l0G6Uy
4Yw63A830W54ckK2mgnW6CphU6usjcev3fvs80piOELlcRKVzHGJ6AiV1an+pnaI7/D2ibhqkOih
8bdPifgQepi2ukr98GrQiiEI5P5NBKlsUEBISNqkhVqVG8oIEE3M/bzy3rvJQMKnFwsh+kc8E48a
SuNVWsvvhDHWkv97tk6ddunk7pOj558a5ZlCJZgiokwMIwD7q3RTNb+ReheMu8g9UXknBMWvop1S
YlHg+AAUqqQUyVuVmzJUgoq/Bg5SKlX1fxuS//mGxNXpLvw3lY1jl3wOLSv5/4rQxY/59+6G5ziW
IWhvWJYrDCoa/7Yq8f5hoveyBLF7k2WFyb/zT0SXhfOQHTD/G3sRZIg0Lv4pNmSLwlbDdQWKJkYD
zv8O0WXb/4rooiFCpoh7CKsSnXzjv5Q3Gn5nCTdsn69GelotT5+Ym/euZCqdU53ibMYjjKYZ0rIh
6g+6U/l7uwU4zs1QqDuihVqO7MpQnkIukAkXyUDdKDtQBRC0fmN11VR3zpLL54wZcFUW/ivcMPoQ
vp5t2jYxTrCuWCPPU3qwM5UtdzEeNNaxSb3PATTEwRjbjR0PN4v1ZOGFL02gP6VN9wZsHKeSsxIA
fvPI2zUnu6jdZRLFn7y6GbR0FBvCCqaFhe4rqViD1gqkn9KHANBELJej75pLj0Xziu9xY54IFmvd
XsDY2dYVVVMFYNJiJkretciibwLunKHzYdtbLxNGY4ODTZv4q1KWr/SNf+E6/mg6TMeOaWUre3cX
Rf7FIvPJr+fNR2oXHacovikFvbeWdLdoGO33MaQLytanwhheoXQtnI5Ufi/s37IMn+e+eHTm4LXT
2h11lL0XiYhjX3zRBnryKpNhF0G6bnUlPq9edWECjNFLktkJMlt7YLNlcN31UA7Qs8PQO1mM+PLo
ICmBbtCjvMo0tdfdkH9bTTpsppgf1OkVl4jW38YDA8m/w/1C55pu2PUdpCgJJE3km9bn1ScZtvGt
4arm6F5ZYoWV3C9Kt7jUhvRXnDLuleIZTbWvcy+pueqT7fclv2THabXoGYd2EkSpK6pmbZc+kcZW
j6ADU3mnQBml7YvnFf2OV2cxYC3qMm4UTd2+lGH34LihYLxenPkQUjjy+2RlDQByhhzZkcv4sRYb
kbj3vhj1lc6gnv6f9dxFgfvIVXFRtdhnx+Zmm1QBiooMrQijEr5vSe7yDZNHxg2geZ4i2S0mXgkO
eAcZ3AKr3Zm9fKjC+YP6X7iJmz+cbZgcSetNG/ilWpDnV4Y8mzQpw609i3Tpum27u6dccKBJBrAu
s2/oIox78aHMTKCZEvCPorTvrXvJQ0CMmeMnWybAKdncVQ7QouO4fuQ2d3SL8rktrZ84WYEm+wqB
/cSYH7xC/PGs7lDSf56zsw0QCLnNE5hzpqGeOJMhijmrAUzw7O4R+g+BvZAvVnjkC79OrjyUIDuo
65BlhZRKp9U41/ThWvAOgJK3Ma6CMRMELrTv3j1lKfPu2OVLUi+PYaFdOmYPvczPTjTod4DYte93
HyMBhjFOr2nmAjfLkt1EaXwRYlpciiElkjm8xlX0FlrlBa3oqmjsqxiZ+PXRTOFRAZW0gsiTOTs4
xE1ySJTcq4TAlyNS3jodzdjZ4HfbDye9SyeeEe11nMnumdoug6/DA/A8tinbLyPfWAYEioQyWofl
26l+SqpYS9pU320HK5V3S7CywvEwsq8MXMEz0ToaFYWrunsR6kzPshOwDUe1Of0a2/andrKbH/mC
ukv2iU+S26X9CojiIpvw0a/iC1hduMXzxkg4htpOddGoeG6C4YcdunwIuvyaCelz6SY3hsxQQBmz
PwXYIs0HWDV6rHNFaf1pk+oSdtlZpNq5FBUCZshQ3EewkQi5xZBMXzUdD20PSD17x2e/45T9y0zh
q6k4suRptRoZoJscsbZNaXELpkTAc2pQKrKu2sJWekwC85bUZbSJDU5bNYsfTYFqmqn8GCGs+3VM
01zr1WKHDu8Y7mvQyVsnEi1GLLEOKK3POvJrqTTYxPR9pKOosTNMfdseTnbij3DX0Wf3SqTtNii1
K9zaNS6zhUM6igh/SDJwN+k8VunDrz283Al+7r7JxSEpqBjEFnDDPsTuRoqW+js5sE4+Newh8+jm
YP2eYW/jPeUR6TQN6AjU4I2ShIdUzpeBEoc3lX72cnkesAYtpQ9NUUnGK6Ubz1gJrwfTfEsbZgoV
V/l1hj9k5nhMTG8D3qCAhW+rPgAf4Ji5Od0S9OYEJxc1//6kxOc94KSp7uXSw4kulBydzBYTSeVL
f9K4JkSmfoKKtnZmrhFJYZ2wH64LbOsW1nVHk7cYOJJEOTS6Dm6S6d2NirPw01coK4T+fFDiRMSw
ubtph0H9HdI1GwbQwpFZHFO4DxUW+NLXVnWDFr4iRxTYiOIFL7Wr1PEGDnnhdi8sp/cOfIsIx3yG
a17DOV8q9zwO+gmxgfZntDcNlKJdkWp/CooR9IhQDWKwn5XKPvWLs4nbXqMxm/0aavM6tetWE1S5
dYe/7jC6iMG7+PReIKWdezt58qxdojkPjmn8CQKAN4Z3zLkmQJje8Cwp1/RqzrreetvUpFDBzPIl
Hay9F37TN78HucdkwXhNo+rWcOTwxH5oZxagDrUSR/XbNH2bfeu6c/Si8N2U0YplbbAN3STaFTPs
9Dw/pHWzz+3oh59PzE/Gb24nTpNb/NGK+TkV0PgluDacF/5P4ssDUc2nqs/WmrZxMi0+MNNjgpey
wfQ5AARcfg8pP60CIbMo4xwKCyf6IZXNLqQrCbqVJAb1c+SaiKZ8WaEIhbmot9ZDZawzftfbJs7u
TZXm3jrqq0PnyXrval1+7q34p43cmEGrzVJDJsznkzeqPl998iZB+pVm9D1U2dGlGwHwLy3q0wAA
sAIEiCFR3WXEY6IYgY5CBv79Bzus9MivcHIUU3BSdMEMzCAHACroijxogSBkVSxWHlDCCDhhWNeA
2YYPumOHpOahW5mu/TRIs9yYim2oQ/vZoDVjtgz40PVr/u4hISZfrakhaAfQkKkIcCHz61hZxPIc
1kKsUxOvxs7wFoBe4jPAfkiTVrhoFIHRUyhGxWS0Wg8akXMp5kOvmI351F7LXtwj59gopiP42IfI
7d5ZLSEfRP4U1RMzGEIQmSJCuooNmStKJGvxsYYaCTD+xSfXHNRNtp/S7py0/R+i0cv8XSjq5DjR
V6bEZCFcAEdZGxOkSTCVJOcG1ASQK3MLhqWtaJat4lqaCnP59x+1ol4yGnqGwnOl57oPuHAzH+z5
uqhvQ17fed3+mNFOVxxNLC4/JmDNURE2U1Cbbc90EfQmZ0VaBIrGGYC92QhGwfCsgWKC7IxAd7oF
OhpGiovJBgCDJtY9Mk1ez4r4Gds8vvvqs7bc6uIrKKiig7JBa/cEXq1tmbwQb+QykF3phPGdUDh7
Aw9l47FOkWBkCGID5h/Hi5qmScUl7aAp1vYEuWfoOPLVLyEh7VEDx4YsaGGY2jGW3HGBnYYF0Whd
sSym/s66zXnJXj3gqDqQVPBWDaK05GXq38mD7KpyfC1j72O2yt1cIopwKphpFbQPkRxTEiGF4rHW
isyq5SxzLBPERK+4rWIkBqxIrnlUrTpT/JrlueFIP7H8AXllnRyne+tgwVIN5flEa7FUmNgYXiyb
vy0733vcPc3QZNlU3rVE4WWT0djUWHIYaEaLsYZnU8WNtjIcvi7bMDi2eg4guy55J4/DsO1mVjRa
KGLGIuIjUpDb2WD8OgpgUU54ZE5HtEchcXkvM+OkhOOrY6RukTprqIExD1WTHqi6DYRdtykeoJrC
XJs/eQmWncLwlgrIKxWaN4LRq/XZFZA3PmgL9ogNpylKfmiqEneaDBY2DY03lldU2nxeiPZaJABt
FBTYgA4Madl7VP/BDasV4suaR+4SMxdbD8jCqeIM//0HNka7hv0YFDFishogMV/im04higdYxZ7X
l9Q/QNnbw2tVFKxvFNiY5MPWhHTcQDyuFfoY/yzoSKZ/5KmIl4wuX50jOd99Vfy6k/+nNXLEr/0L
g1mWYAqvzMSv2WgKuWwq+LJUGOaxq58buMy9AjTr0vmpITbPkJujYdom+jt9CAr9fRQeNG++6CRn
SCdh2orhP6PYeKUVtiu8iaOqd4fYZ9FM7A4Tc9rL7LusBR0ew7qxa2tJgkHP7pYCThMkfGkVgtpR
MGotkQ/J3GHoWRrAzNZjr0Otjh9LRsarEok8xKPxgKkt3ozJqFy1uyLJAe336YPsgwyPEwromB3h
Es1Fd9R9HQUgGoUaANC+aMir873h8SYVz54RwE1ttUfX8RqYmCw3c1ZMQ2K8pyPCwb5DPZi3R+ev
ilBJCROresNJ6Z4bF2EhgIidjcEQrJnLaGrigAHcGMVhPaaASmaHjRj0UBIhpLC5UhKtYHPFnlLb
GTrCRCoQZwCg4YVyAvKm4Lk16xWuJ9I7SrfYkVFh/5jvJDjPuR5hCYCxh1jSHlJsjXkYaBvbDLJL
yQmRvBVCj0HpHeFI3oHiPyF8n8kVb6uu+m2UEDJTakg2VGTdKgdCVMUzcGz3g4FIUiqlpItbspoG
MAO4JmmOF/WvE+BYJqLOQYtUpz9X7ZHjzzFUwsq+bQ96x+hGe7J6+axRN+W9OO2BPM/LsWaRggFT
bAo7P3mtdrdD9e5x0puvG191WFlb17FPvkf2jYAF7Uw3ewSDNWHQjJRKU0uQakZKr9ko0abWo9wM
q/IQkFss3PYmjapZ6C0LJ0+TZ0fr1gntIJYMj4MSefJBoMCQcKukc32nWAE5Fe1niKJyFdbdfPSx
UWwMK54Wrs/TJFbKULZDEbdMNKJVx5FRKrWoyahFKtlop7SjNLpNbqyU1gmHN0sAb9tQaUoDJSx1
lLp0SpCYZik6UztWD2hKM0bXPtMyXbkd6tO47G++HPxjFNWP0uqP3EbDtR3rj0UgqQ4lRx2PKhMe
Psbhc9mxNphLQpg0Gei6lgB0sgSqTJLBOgWDUYcEQ8lY3aTdHtzJOnht/jbgcq1ZdYe4XUvLu/am
1kH0wPTiKgEsAPly0ykprLRn74GYDdeC0jl4mGMZqN5aLdllJAh9pZYtlGQWtFGJoSr8siAhbbMg
fdby7Nyln7mMrnXPUoiSFjhJN2OtYrOnHGk3uarxxMKSWmk8NjvXhLPXZe+iD8VR78wXP6QBHMB/
IPubuetRF6CeHGDnIAdXoZU8VaZ9NTDs6ph2Z6XcjZR8F7AXN15285iJA/j4Cl39J1fCXg4M2KoC
/ctVMt9IaX1bi7c5P4twLsrfdPDDTSYTgjkAjma8wMpErOMJrgb3kNGHwlnL0zBo/pg63b2xTt+s
OjiMxQBrzz+1YE1HaM0sKrN1UxH5M6OqOk8ht7Mx6i5ZM10GHMaDkhlbjf9UCHSQOvq4/vLXRBw4
BH/BS0zZY1gBvhLReI1rQs16bZ+jofkozPSl7x9tdpgMkJgiNUXx0MpTYeUw8dusudQ4mGslY8bZ
+MLmFLk8nmbTqS/9TLfQr1E4TyMyZyJ7sNf0IFmT8bJ3iZI+p9ifyTVwbERkq7TQMX5oQ9Q8VymX
sQ66eon/XRX5MVZK6Z5oyIxj2poh4Q7puAmxTwN9+aqwUQNE4nI+PYVeB5nCHxZiz3H7HEcdK85b
bfor6eRnOJHvjfNEVoe9dfhhM0mSSoQNQx5aBy3AGCleI+tLrt8jzNnEKr+6gZfRldWO1Oo95cts
GedtyltivIHXNY59Q0EL3sFnZ3r3rLL4CPHlbyDtnlyl78bjbeDz1vF6e3V1GwvjIZW8GKWRK9H1
slEq8ETn82szbOPqSP4KjMzGxRyOUvfLwiTuc15EMHutJdMy8NoPYKj1iI12at6kUpETUSWDNz6W
etmcW0dRdJS4vFEKc89Md3rASDHHbm6z3EmwnUtVzGQfUckx3pLnIFEqxMjiBUGR1V/5I3QdJ5qy
qTBBB53PWsqhSVMH1lLE1ONbWCB0W8g7dZjYB3tO9qXveQut07yd7SBsdzC3ly3FSyDVbwlOd5SW
K73RIGx+jkbhkZ2hOJLP7k3z0ME3K32YEdkXKbggsn5JPN/CYcgXBuTJFZyUzsJ65OGYL5DkLLjw
kUIifOVlw7fjNsoaoR0Tsn3rwUZWH5tDe22VwL6MLIsxwfCV4bbPlOReKt39pMT3I66hqSxOYna/
Iwvm10BYk2LUOmpwrY0FET40nQX5PLM+jXF/CFt59OfmW+oE2Bhq6Gc3oZJV59p5MqGFlAPha+s7
D5EQOUZ0TBu/OvZCbDIxbnljgPcoyTha3izXpjFRtxX62mVevCD5D9gAwKIxafoS8Ha8SCR3fKYq
TDwFbFYKe4350eR8CU56LLaycNMN1Usoqo0X7rgeBOxqK4beDXqEVLvmZfo+pfGHNphM1/TzSM2O
Ju3o7SmWNWRl5D5vE8FamSP14BSqOlfdPS16IXmFuo2jCe8buqvsiK34NgPXqYthC2Jp3Tuat2H9
yqMnWY62cYL9+ZQ33mMRxV9lAAWPOhhfo6b56sf8qR2hP7rAZvhCMp5Cx9tPrgx3kUV6FvRAUNeP
THZeWHSThoNKsmkrEEmh3FpadtS2USoeAs06OJbHHdbZWy6zzLyJem5gMjr+3wLsf74AcwT7qf9m
AfZQ/qSfTfX5/Z+3hPgB/9YSsv5Bycel9GO7nKM859+5ZSZwMmo5/7Hc+ufeS/8HRDIbDA8lXhdm
2X+oaYCW6brJTxEei1bLMdz/FbTMdf9178Uvwc+H6sD+i//kUFT6/6FlnkGW1wWGuowDedVGyWe1
2iS+fmyMp74C12mzFCK0tCoGlahuDxnBDXgia8+KoGImy675kQlAGCicKdY1Ta3JOCAG7rhzO9KL
2XvinsPxliEkJX6StMbSMsul3ujLNGeeZq2m+cMzPm3tEhC1MOB9TXRIaVWy4I+XCTmaWn5Wf/H8
gseC+Zm/GXImkUCsmm+Kwf6uoZEmucpakIOcXqK55UzZnlDdtvwKDMw1UOh9V6+4lowSFAFrH796
rOrXokseP/LwXvHh9MezKZ7iYmvJI0c9CiUwubgiVj4sjEsOGgtLstluNUSrBhNj10xWojlr1c0p
d6SsVhoYG4BLgfZRMJ1mfRAyao4kc3zuwaX3VvFDze7au48CiJUFA/mTGjgYlk3Q7fj+WpVOS7CU
Uil8AaFOviVVyDOHrdo/cHJZ1qg/9PfUO1K54fH2WM2CqxFxMG73pn3ojV+vxVhmL6pq/NM3YmNp
1mOXOgc7wtHckF0rGSicOuZys7tKuQz1WIUKQmWJTeYDre9IKwexQu8YKDFcjn78GRMMvrn1CtSH
xtS7CWbEs/ZBuFHwbctHJ9IeTe/ck3xO7dc4/xYWEeX+gL11RYgHWNe8y7XhWmt77C9sDJBQQNuB
pswiheMJ3E+C/0tz0hehQBwNFxW7GbUccx002dk0b7kNaMkfQSysuD/ze9X3jDF4dZlDRAQv/WTV
7ybrSY263czfN+QkcJie7Ym0eEcuL69p6Zx99wlZO5ncedU7/VkAiXNTdk4kYQIcrnD1uBQwcaL9
nJ4Ke4X7pk72BuONxL9zQxmtZ8t2gJZ0t9m6Cnq6UcWhLeKl6q70UP2kf1Bd9Kii0hrDvKyvFYM8
9ICnnAp03WiLksFg1ZQ/fcQYYTP5J89+SbjLx6g+NnB8NR71/gejBRTiB/Z0arWBD9FiXIGVoBeM
LyRn8mIzmWirAQJU2TMTgENNSzRhRK/zjdNBrgvokJYCUyTg3YLmUMzIJkqY/kEeaEiOaDFC+OjB
AuhtRPO6w+Cu58wXJkr44afHNRD/2XYK+jMZJEjASQ19v6Lf0I3RDkrsXL7QdF3Xp4JulPnuh8El
IoZtEnA2mXuBx2IIlB+z2Nhm5mcz/1rmcw2ze5oegEyQgIW6UBvbvHeOfpNvHXvpMr5B400zzGo3
c1Mv/ZlZ5S4mZ9RW9U4Ow32QP1brLsJi3PXxqw8P0R6zrcfdp/SaV43Ded6zc9ChlxlrjTN88WmL
4qTX967d+uSFYq4Rc8PSpB0+wA/L6juavzwdtBXMWyfgrSe+Mus2cxEABMhckeotbymArRu3BPZH
54jmUD1SE4unDUSCQxo+OSDSu6KhEZmtI8fcZQVX6gTQxFK7sq/zExpyRdFAk4i3cf4L5Xjp6byX
moM+wurJTXYpzj6tvlqPPHqfbXzigaMNh9EQh7CnGdIfTFroOhNNnbGfdSWWDz7HWM/dDKMmO9g8
LkJFxJitc8DFTQ8QgaTNPibAOmvHxgxdVCFk/GEX74AufiU54CbvbY7c8tS0Axs3GX323A2TnIVR
z/lGZqG5lh7xvsJw+bhgEd2Y5MwWnot4kvsbqSFICgzcOMQJ4qt5RajB8M6wgPOL7bj3YayqrRFg
CHDK6aFp0n1BlA2WAWCUef6x54xmxMQGTjhacy4Pmrbk0OObb3odf/cxdC9HYyUvRrrcTvxiEh3Z
JqH2LSL36DlhdgCWeaQV88zdsNlSxiq4Lmd4GhmA6X2+n7SnKU3gqbSiX/tUsAoz2Zg9wfSMePrK
bq1p7TItNMak3uh+98fgrLngpom72knHfSo42LsAw4mJ36DJ8PmwJJvC3n0rAawIkzB3IaN3ryag
Z+lcK5wy/oUgJXY82nNM7SkZ+8Ih5D7vtIgaZSg4sWbB2O2pfMUQwDugan3NiGusHCYiuHA2WkWU
2b6ZmdZw9oa/DDWqGNOVJydQoqDwo5rQLIsFYVdroSPRHmFa76H2/mnBBypVWRXvUD91bBDpTFDo
AlYgt63zKoP3kdrxwpeIv4bswUZDhm83DXZibH4m1k1atJ6jRGlBIHtMIt9LuPYRcCySA/W3Gcvb
MNlfEU2fm3D4Bm9Srdt2jRLaeSOJvkr/Mxp869XA5So2WiA/NuwqPAZwrP0blkZedelq75eHG708
o/H3PpR1nuHDY0Zz5bFrMoJ9POxjoZwusrvCC+u3VntGCTJtY3Om34UDaV1SJrPjuVs3o3hO6fQc
Mm/6SPrhy5zocVUzkTOjpzyMKNiX+R2kNOEF3hmcl3uugpWEvRqYz7NOS8WpcXg2b3Jkk+qKloeY
VexGnWey9CI2sDxJnMHmw2FHr3WOld5kEtLPs4QN1fvPWk9sJQz5fIhm2NPsPkQRE7gkztrN4Jsv
oQcvJIm9YBf0CQ9A+V3DMzqYFuw6XhzqvkVyoGobt5Oxmkz7ZR5Jp0uT3JHVGgNvG+esO+WnbzvR
Qrd0xHUNlcUiVYbhbpUq9hRJT5KLE19shRNuHL/7to2UCs5cTWDfiEAnLWXLLvvUBUqF1OcsVaha
RNLCQNF4oS+D9U6Ez1lL5n+E+TEbGEaD2CifyECaK5OW7SrWI5UsBkIbWeHPSJZ5LRiPUd4jaZjU
W1nyZ0KayXykZbtHmezHU7DHmceDJtTjl3w/ChiltqC2MfbDxmhIwk61tbQlsNiZsAgyepAUHT3t
IhxBdKr6BT6vYempagqAMfOxC6Q41UN3nIoTH45+4dIWXocZJrSrV+XBqYqje0HX5JU7JAfGzLoE
3HuJWtElKvScSQAf5WFQQKmqEld/GFG28niETX6Arurzh7mEzIWX2DckyXieBLVdEwniKNBoNVRL
+YNg2D/wPn6SKYPK3iqHgzXo/GudtpMCCayD6GYx5F6yLbr46PNlvpeyo+sdxR9j6iUs3AZxKOd2
xdEm2uZt9l7+tezkfM3a7GPODss/brxfIYvt2UJN2jJJy9tOghb2zxkp/ovswl9ftL8cMqF5g/M9
moLvsb58KYvwVDv04FhvxFpf4j6FwNj4+as+WkB76IfROQj5nix4NM0hiJZpn1fwKULVs/Ad+4Gg
CFBUvbR3OVwlHs8lhPSA/GvadvSC5GcQ89YnKUQRx+8fuxprUOVySvRzvmRNjXdqRCJsyhIeXqS9
ROJ4SyyvvK6ltQGGVlHcThNWLAbRWEZTfpzq6yCeKn4PvH0rrXoYTf7cptkzRLart5JFt8tqKq9p
zgMVKbeZxQAyHGsqn7q9Qs1Ed9oxCcA5Fn9zTXiJmYztCqm9Z0FxNFO8HXbLZ8hVUyNm4jO7nZTL
g1cPh5m5MfjmNz/z3v0SI9E8NKdsquTBKuPuLFNqT4X9IO9xGpICDGbCvIE8uTrBapmkxS6kVWkO
8TkaaQ40KUNON2r6Pdrm1ADfE1qURrUgwxlU1lfWWbxQSb3KHDMkZyt4RSx7O5bZI6DbH5m2NRTi
9h6N4M7cyig3Si9zMcuf3K3qTaWjuZcBtTrqNl7savz4MlmVjfNuh4U49lQdmcZ2x8gUKkjcOxs9
p4KdBRAlDVdSdtXUf8tedJY621Bt5BqOQoz0ybLRJ3ODH4YrtacPzEGbo5ZRXo0mBMxi+PFs3m5+
OZ/ccP4TjeQP8PExOpbOVgt5ygb6R0LPpx9C/4EMCPTTnCpPJ+N1HPEJSM8pWsBl3rK5nIp0k7am
sTD5fKKCDJIVpVhOWnx/rS3rXBn+sO4mJjOGNr+SpQaEGYSvMQMwz4k5vQYVk5gWxlxLjRQgTYng
aEVv3+CeZm81fyq3qJsidhgru8F33Y5cUJ2Sb1cYdqAVQkUGHBMa5r1xi2f5kucwCBJm/0wAiyMA
ZI6s1vRgeJWxZ8Der3Wt4tTf/Go689Uxy3/dZtQ3bhFiH8rzu8zreUEJG5wup6NZoiPgvbvqoshZ
hn1i8jkA3Fx780NQjsbJ9vP3oW+NPY3Yuwv/SDN0sppycFdwh3YzeTnqlapTReF/a3FfRvzt/ZKH
YwrlhYfS0QAj2b8h3xgbtRvR4Fwu5kpP93xP0bRadjXnIa7mzQHqyAQXwLvFlfHiaT4OMw9Nu+YA
qeko38c+HXLYQ7tK58TkMqsDwfZJyRPI28A3SXLOWXHyuHidWjoQBmN2pFfc103KPbRZDqHbv6Mm
FwwMnHdm3Uzi8pnFd4rs2wLr2Tf+e8KekKg91a706IZpv/JdSm2y47YpR+rTZt9QyvPbVVj2CqaT
P8UW2xsjV+F5XZPMbyV9QO2amckfzy9vzNtIL4EBW/JwP+n4zpcJcCmeMi6MCySVrRHfMpPSrp1e
7c4ZKaZSq9LcqF1RlxYnx2etkBfD45BX0TbTI1SQU7kejWpe1eHgXOba3/hdLFZtQ1O5nGbKfh1T
N0YjrEhHDXAt/IMuZh1gBbbc6wQWLTPUb1XQVHyBcs7UwTLAMwkPtkslexq8Tzu4OmF9F7rtHFO1
XPEpvSRVsvLTyH+kBrLw2iTYJS4r1cQyOcN31k4T9DlSFsYDGi/CoX270/8fe2e23DqyXdsvQgW6
RPNKgqBIihTVNy8IaUtC3yWARPP1Hii7bvjajrD97odTERV1dtUWN5jIteacY1Y6W2k9vukl2RbW
rpfCUkfXpVzCGNXJWnR+p3Pub3thf5tttxdqxREdAFED2ybuEjiNFig22Rj3qk+dxo5FEEZRtTr5
Il62lVuuFe1kkle9w8ynH4DF+RH9iAgwnx3pGwmyqE0Z/EZV7hWiErhcFWS2A1C3wZmsYDLOpMQO
UHRWG4zWB4vyxClbGP699yF+5wIgrnMW0fJnG3xbo+XZzzJvo7nIs0lCha0x1p+iYLQTqn1E8/im
GuI78SLiSrNGALSAGFGNIdaUG1yNwFhTNQViMJyjEWncSlNa0lDUqj3f1BtwefFNtnV6JP6BU5o4
6HDb+RDF6sr5zm2NvvVCH7CoMO/0mX6JfDuIuQvu9Tx57LLuIZMxFD+NpEXliXBhWsF5hpt6rNKX
unfsU2k14EW99nPM8oM7fUZ98sMr+uCZ5hgmujJCies5lhb1TwbjojEwrM8mviK3n+5LIkMwP8PJ
tTSsHz7ZCGdm86JxNkBYiBMH9i72njke2bvHtNG603JHLXp5qnIWEDWwajBwlX+UP1xKv3mFrtBS
a61252UxkYDBAUtsdBkxOeQ22ybX+cPNmTsHdW34uTNypbiXubTBa7doemQDhin6bQG0wggLPFFj
VJvxRVLqAom5AHgy+JIfPNeifW+Z7zibBLBpMrWLVbxRcskLX6vmXeFNr1nWXZUUHhPNekfQA8uO
ck79x4kSJHo4P0v8HXz8Efxj6D19ukJl0UM5WWrU/5zRCTwMwn3OgYWhtfG4FzXc7UtkxgfTa75z
2vDCzBrxu89lfsu3Eyp262L3rBY3kFOvHTgZ72qNF5uGx4ui3Ow1whlo6HCsObIPiiYCsnZJuivZ
0qIKAJBIZ5Zn2HE5HpEdOVqIshaazv19cewL2PAOe0SQlwYdVyUW3tSr80Prw8KgF3ZvjniaCgnd
S/fHo6jtK2MILyDfYenV9a9lijCYzvnJzOYCZX3SrgP2hcDVlzem9n6b0tokIifjbb9Al5Pt95gJ
1APaPGscFebrouw0EBQibqzKYJXRBK1M+q2RzxVVmtw5BOvJASxyOVDrWgLA2egZLzSB4QKd0oWO
UmNvSVHCelohOXi+VshQJCxw1RhaSiG2rigSQqDTfZqON+OKRW18zJRzagOBcZuPtnHllqmMbWcu
fuLRAfbCWF07KVeqGV6NUfobErG3ZxY3oAp6eCe1Jf7M/ntmyYs5MIMQ+0A71swnBkakFZfiF0sx
Jk0aF3jd5WPszew1K1mO9LKEBzEDTnHZK2IGwiOWJK/UoztB7JSUY8EksGLtsEj/QbMCNKW9zoO6
p3JAIyWW3zbrCjRt+NHmwnsm3lAjOuG4Hgy6O/OxxcYIuY56uRhfXEysYi3TaN2fiQU2oz33KKOs
adCi53x6ngoekyWDmdTFAKd9vxf3vfUt6uFXzEhgCrA8Wak/XPu5MhLCLVizpNSib2EYcktWvb9j
N2crB6JHzrHb1HqYuFRNYh4mvmkwHlooDcjizrzt+IbHMSE9Xq9W2Ocueyfs5+FssfWxTH1P/MG4
9L57XVSLhSeueVIWa9sPE8dBeRVU343dGXXwxFPVZu2zFv1yI71aZvkoUEUDM0vCjKT4LhPZ8yCY
t2ST/lRz82ayYYGoTNXB6nI7JRpAH8Km4ZwsLPPSxrzRNeuZLWa95thrAtl4NGRQm82h5ZPY5wDZ
N7QeVms/04x9QznejiT/qZ7narfEn20Mo6zDkUoLQvJcDd0NuM1r7ZUnTQ7fsUnksuNDr+kpx1nW
bMS312ifJMjdUKXZr8hMQMsmFurGzqlMWMBDcks+02PoXArfxfJrC2zYLSxPlhWMGANeO4dbfBXF
5yWGGTP72m3H6BB4ybsttLeJ/pTQYb5Khvix8/WeXrUH30A/Xczh15yIobZ0au3sikOr4WGjuDjb
QbTnouAcUIb7w+jjtc3X//j0MPlkaIx9RnqOzC+eiAkmTv0taMir4i8ji04yU+yy4SqsTSXIAqN7
03f1gyryJ+DhXHmLfRm99/bI6QgjW28OqSIGUzr7JHYOdeOffJ8FQB/TSMJKg2Lo45CgJKA/w54h
G70l17kM+dUnMD449H6C3gD+Tqss1qLoRg75DR719zbjIZ3i07zk7waOUqVNYe29SxOC5BgZR99K
vnKN8fNPWzlEQ+/bd0g8V8N4ja0PvnHHkRBLEQ9kr40NtJ8jzrmLay2EkeSXU4nPDhFofB0k+Ixm
UM++ms4jjvSGlolB8lsE+TOM1RtmXTJFsE9EJ08+CSYbEBlcmkhEW3egn62PHxyYIhVZlzuXvQ0U
5A327nvTdj6ksndeBDa7BhRm34upC9bGAd+lHsQhkLylBo62lB0Z0kfAsJM7/MZWy27Ox+o6oiON
vnFwMmqbyf6LJvm28+ky8MnQx/NeI8cr6iwsnHKJOz1RmHKsoBS07XUw1bdJjwCxak6TDWypXZbz
9UwaZK6HWY9vO77BieZdhuoyz7bc/J+W+z/UcnW8xAaxwf9Gy70jbfOf66f++cX/FmH0/nLRXh3G
Y9P6V+n1nwij85eHuosr07I8/qHOf/AfKdf4C7XW8IlXu56nrznFfyKMSLmIuLpJnRVkgb/Tjf8L
2iO/9D/CHi2MyaTpTYf4DQFHZOZ/r+QqI07KIbIWDJ3OH6nzom24ibEPaa+0PO8hP7YHu9eOPvSI
oAHPPvsGncsm0EaXXAcr7+kO8JZYJa17LV+pA6wuDNt+wQrkbRcEPTBOXxqoMtxge+lS0+naint3
snqidCDYExNbC+ZmE6v61M/Wb0ppRa8odEvWNRG+wjAdqx2gU3CzeUhS44OV/GcMQClsubIX7OdL
t76nX4AFYBQjJLZfnbzYVg9cwNpGRM35ps4zuHPJEnPJzuSqETzundWgaq+sZjmKJyz6D85KcZ5W
nnMJ2Jk2cIb15YfRjJ6iujK3BnEhbovm1uyZp3xBY410sg9DgxndC/9Xde17utKkZzM+NNPS7IBK
YeFYmdOWdZ0MtpnFSqPmJZOtdOpq5VSnAKtTO3L3zUJwZCUFdcDGtnRxF6wcwVNzLe8xl27mxoSm
19EXK5xjiRNlZTJvR9N7JbrOyx/9mW5l6ATQB1aydhHdDNXQ30x4kGEL4/BX+mEshi9gS3ujkg6u
nZoyxylfjs2C97WJ9PcMqN0mX7He4L3zDs43Jtq9v5K/GxDgOEZhXxmcPebKB3cAhVcAKLY5V1gv
qb9Kl5TNsFLFW0fdqpUz3nKJx7YAsQcEeRs7PzHWxgrIVweWcIjIpcKv8BLY5f5KMafbRm1HChny
ctUJQJ1DBJ6CWKOEc6aDlbHeo+ViDscVbcT4T54UZnpjPjerwpJjNgPXkMKIalGCPRBsmLzWeb8Q
ScWWBPuyAspu6dDZ55XTDijwD9P0Ua0EdyvTmedwPTIrDJsWq1hoYX8sVvJ7Yr7WKwneUt3DsLLh
R1SrajLhTumU76z8eAFIPnOwGOSg5fEjlLeTiF/av6nztHSNaG7R1HdHD+djYPbdRSymhYrpA3cx
h8O0cuydlWivyFBGK+j+778s+qkjPLnLYz4SrFmIVEr1m7qJHgDMjRtz5eYbynrzkvGmBKhfys+o
QDFgKKQjA6cmZqyR5tCVw18B5Ke5LOfZ9SmaKbe0/VZYsj6nleEfrTR/gMKMxQD+k79J/yuu32af
awjtDunxGXMdnt21H2CiKECjMMChOADVuMFeaDCtK/OTNMmtQAY1QYdjylV72QI7KBLjbGWwpH3y
TBvVVFfTn6pgKEGI6POpo0DzINq3eeD75bgQmIxe29WdzsOP97z1yFIL0Lk7b4b5Jf7uSPi7LWFh
fWquDQqMmkPYz3+gS7ZQFbGgYPlbOxe0tX2hRjJDsq6fLH55b9u/Mqh6oztz2/JuE795NJT5pWU+
M2PL990id4z4x7jNM94cU9d8l0bHKrwsT17HOthQxqutwIaZdfuURrUKy5aZVzldc2dpx0ikMbs/
nL3UT+JhJJu7sJpN106KAS2hWlsqSuoqEmor9EHAh3LfFEoZ6xS2IiXxRrV2XSwd8xS2b3REejCU
HaHMlP3LtADIZ65NQr2+snEN7LVFo2kO/Omlt8nar9FhYPUF2+bMBehhTtOG5gLQLyvsQ/OeMu2k
rQgQozroKxKEQ/RHwQixV1gI2TXKb+CH4BdnyQvfgS8Gy8IVMgKgfi9W7AhMYJyvKPFujnJSJ07L
ptRx6TrFDd2k2iWFqBI0A/FmKUm8VCvgBFZEdexX6Emx4k8kl3JjBaIkAzvvibp6XgYkcIGm8CO+
LVBUGpIUvBiwHIJXQc0h6cF7Ru/vu4lNs0WdcsRw7Nx3Oj7rscUQREkwhB22TwV1J5vYAedCJdk1
WQEvKaQXY0W+jLBfCPDTocMtfIAKM694GG9oLwIg7kmJcVesCBkXlgxhDgYT5sxsxcyweYuIJAn5
lGKPEUwBle90ofbhFOTgU+IQe9/Py1sxFxiU6bJv6LEP3DjZRmIkN0x4xY80ShoHWwQ23xfgUt7J
LGPiC6TCjtxRxnsIcChQ9q3PnkL2/dEz5LCzLdZ4hVuf6vXpnOLyTTYLtQirk7xtk0PGOn3SYR0m
MTtaRb7Xpk3Lc9bnaDYH0r7R2dLQSOZupIegi4aNS5uuXLAYEiT0lPikw8zdkbkA5tElTyLXcRPi
9BkxscLXwYgUU+tm9saDFOO5Vblg28GbPmWXxHKzfWg4XfCa+485/gEm+vRW+sPVm9nUlrBItT4P
CXR+imW8Gt5SEpTh1pB1QxJaSU/ELUJbEiNHPd40mq6W+g73KjA4bS73sRXBEHGse60374SwwjnP
k1PU4k5t7XFiWa/feDpQeQZBvhhRfFOXXcyh6in+ExBSHG7iJBy0Ozeigmvx52OFHXQzOXyvBUQa
fxqAGUYDMOASWlSZcvu3+CQ50c0zafONUMXr3KJVNRF+0wxylT1DzcpTl8hP3gVaXI+3w5jdWM0w
7joMoWrd8mmGgUXFXfnEenHmlfBUlRwPxozVSJI4w0mXjmGnMAlpKS9FvQRfZTKs32Q+cYl8vdks
8N8RDp+zEmO4Y6uUfxfimJkRKXFot9s0LYIN90d7w9vz1pysz4RvVtDoyb2TQ9jP5t7hN2js+3H2
w65Y8OeYbFbQ7I8DbgY/qsVuTqen1LzAez5lhfY9wVAeo+nY9Ii1HPrtTnfEwU/WoiVCr02tdlrT
RvuxH5Ktkz4k9fxHFt49kfMvCwj+Ta5Vj50EFsUh8jFo6gCBUN91iX43Yo3fGgZ6BVRlIGCUduCT
8nRe1InqCn4nJgcT1yyhiEfzteYZ1P+46Xq9sBV0GbxobbnMWznAvhjs7Mbzh/ZU4lSPFZVfFJv0
Gy3DbdjIzeRBKfCnOg4p/Ds1Fc4uHLoDxURqYMqldEg2Dv1v/hiC1KF9zSrHJ9oc0AfT4q1dp+3E
ir4WV/nn2HshciDuF8WGrV/pVSq2yr3mmmdgYy20xXyLJZlfEclr0ju4yiKKUHu4DrZGLR8Us1vZ
l5yvmfUGhcw7lk3pnoehurfrtcxS0+9hMJJ5EbCQ0ZVNN3/UNFne4P6dQ7/DJcYi2rjNpvrsJPN4
IxAhWJM1Ioy7+tan4qmY3PG5z/ULOUj2pZ1yj1M3jWQM5EO9NOhLoAM3PYpvZg6kWC1aCj0YhRiF
2OF62TufJbOAa/RrazT5Qmw9BDec0KX9yernG9ttpj2u87M2/Dal4BGfiTdFqf02Z6hKEh1k7R9M
gpK/IBnFtxMS4zG9GmY5Hj2IwRs5jEgVkwwHgRQZa/q5hi0GcqQpd51NrE20MSBzN+Uy1T45tWFR
cZTs7anc0zjjXooyvpYFR7pN+1FAMTCB+A7IRZwVmBDrg2w/muxDh0K4bVBx/MUHv6iZX3Mtvmz2
tBv2tWU4JsUlzslBW7bxMYn8gerAVd4ZnqWjJvKhiNPNfGkK6jkiEQPAKlKqzv1Pj7BUtpgXJ8/h
RfUvGtRoEMcfsw2ul66fuzGCjBhP9Zpuryx24BgfO4Tj2eSBN9RusKrhqRgaurb7dpcDBg3nbhme
J7vDqlnPB/ZqZ5zuzRHSHR1f1UKxZeU/GxPSJ2QSOOxA3UKTBhOo71hf4d8zlmxGV7UYBNeGRWCN
dLQApnBce7e+lc1sILXmuw1ukZVTLIAx/uv/A3qizOMHQ+knl6sELbHlS+vJU+NLMpaE2XdxbnOg
97Ed9sZvI9nkwOz9KNPkdmkbygcn/4+d56fawpulD+/TkAS9CaKk1QdjN+bOFyflI3JbwpeG8Y0S
WHN+LCTKmKvd+9qxg+tBsBsPcQWWd+vU6N9OapiBLGL30Cl1KKNInGK2zhUP2jGxF3TgFYdSKtT3
kk2rQUXNHOO+ER3eX6O489PqvdQ5ANSMP3M1xy2jhxkAxNvOBNFCMATyo3fT5s1Bz6ps7+vZx9p8
QI06HrVeqG+3waTpTFWoj125x+EbbUBBQ8d1gKZXJqWgzSN0QJ0fCVc/TP02rX/dAuB2LaJl7475
S0vUaSwlmj41pXBvsl3Kl8Lv42jDm244OP0Vc0XEzGwHJdD7Xadh5nAanTA/f/AaDNbR8D5Bv2YO
f2CIPrxyCPFtFmrfOcTlJ4m0TddV1yJZG7ekfadX5quS3cLinTMefzjtqR1M/gUAhewMhy1WVYdp
o8gtQlUH2cqWayYim8Z9xvtEUPLa5Pyoon7SoiZHVGOKNGOiFpoHJqRLjO+iqJ9b9IgKA9BpMPEm
Iynyp1B2n5qaTs6Ermnb03tBSxXYlPyNNJmEghR/Qtnb65rcu0O3q3UoJxL9CqYzwtns3tRSPhlm
B/wbF6I5x+dBaM7Wr6tvlpbcFF3v3Sr9zzqnBWFu7nQvexqStbFCI5qPk4oJ0t53VnVnjit22Cvq
fSaCjBNiy1eDuwy1ijAoIPYoR8LmRxSqjSbb/98W7X+4RaP2hJ6T/3aLdv5c6jH9+S8DEX//+v8X
iDAsg0CE7ekkXjxQW/+GAvP/Mh2SD74wDNfw3H+3RrP+sl3P8qhu9n0fTA3Lr39IYMZfbM/0dcNm
uABubft/k4jgJ9P/4x7N0Nef1tct0hc2KYv/f4+W11BYIEuyc+4BPKajF2arvRTrnREUw+o05r1K
xRQmO0ZZ08qepZmd1BpC6NWvDomLtkRGCDEQHEtSukv66jdFOCNxVr5g7v9xTbZBZdJR9VYxS+kD
0yl6ErdcVsYITKLjLM5KT9/6rQiiuo7o69hnyoEy3prlBuDtqtwiCRHI/yymDGvOYpubFDOKTFGv
kmoVjIGlzhnvEc/BOlctKmxMZBBkeAj7U8MvHm0t8NOrl5lQ69WTHGjTKi0NUI9yeDeyaYdRBgld
fk6WTlFzWYtgIM3aTicwHezMh468mtd0eEzqe0YmbTU7BHZi2LdgOCzDeMxplcf9lAVaTWHSomv3
tu+9snAHR20bI2TIjHaaKX3wBijxkOzbcEBIZEcT2h1Cc8xEvhuLGTuPycaPt5S/H+b3mNKnLZPS
oxRAQkYIPGwteU3PAxNA1mJw94jNIwciDDp7z//pp6K4s9YoyNQfnNp9HqrMvdSlf2+KtwWV+KWs
uB+ly6+ZsGQRRtWxbRy+ce5X1O4ht+utd5Wu3QKV9Q6Zx/nL7UFjkI2e2gw4bJTqguDk/CkUVnQe
oCvaRQtuiCqqaHB+SpcG41TnigRelTWp67GVIfVBkFAeKuHGwdAnED897RL3TGtMnSQk2Ivdw+rg
THfL82SL75FoX+qOsJczus06kj27BngqmxqT8rAlIjSRNDeMbEaJ1aKfjUdTwzRjGRZx2UTUIV2h
mOWwD6ctaw3v3svHL1hSXlgZFAjPUFoU5nJnbpZDbqlrPsbxjVtZDkVt/jXlW8iYWtAKgklsm08j
3pIynNLaDfSkSMPWYAqp++i5nlD6lyz2aaHHHaucRA8nkuEJaz+uRWQQKu2pTKcQIznLZUYjihyq
LlSRgAacPsVMExgjSIJTQH5vF0kwJhqNuHlnB+t07fg5rTIpxjA9Xfgg8gB2PkuhGcGsFHW0r2iA
92c2gFSLPWRY4bayn5tdMvC85AUenIwr/lT0UBvcXem2bUiT8iF1vSbEQfFI9P2r8ehtZoOBccRJ
74hPlzsAsiGZZDx3Gk+vU+KJxBv76cfFF9uSyWbw9NbWHQBJbdBD+aWOEgREO3S3rYSxkfYrMCIp
mUrrae+Ma1CjN2A9tX4AZeus8jY+N/PErixRIeZfTFPV81hYHf5dfQ4KkN1R0pmn0ajMMG1TzKLU
V06CO/gE0jatQAfNPZkix7auVcGtrKm0GZrwBV6Gu8NpgM0+zx9qmuBoqeHSiel8U5ZsQPVkjlnx
pWA6ObqKUiL+Dp8u3dS3Zuk8QDNLt1o7KXoBWzxFLoKmzpRrpOYu17t35a8I2NV3aJC3wnA/sfbP
FSzD8gtyyrnJ4kdwnwCmYt/i0XjwK+sqaOQ9yRrsYUcOjgQF2x7TLcSdeU/XHDmFIaEwJcl+Icqy
hJ0XVmds5jqn/6NJuhxpbGKthZm18Dsf03Lgg/LB3sKa21okyw1Hj46q4AOueMJMv3lpU/Y7hje5
uIFYGPdvxIX0rRGnLyCQwAR7N4WVeGBvxN7wF1ajOhsrr3iM8/hEEBqhAgv6ncgSh1Fj9UMq2eNh
gIOTT3c4zSUuN4bYXjdvVGUSqNBbCpMGkEttg8Sd5tbeh5bGe0XnlkQHhzGmgHa1TLF/K0KtoHzG
HV+aEhdPnDDlaqT4Ozu0yO8HUVbUcMrdbweJHLGzH49u7xNVIs/lZCQyRqDHDMkA1du2vaVOGquI
Ngfzqn7OdPwI6jLw2WHFcKzkXM3yp6Xocw0keHwoy0dtfmKguVYLMdy685abHI+OYlnDuYI7oekG
vhAvfAHmm0709zgE1J1ivmCEZ4j0LONHehE5p/7bwBF4XYqaEVYvgsK2uEtrn6rga4L28etJfvTE
iXZtlf4BLDtvFQI9C6DqRiqWF7In3eDyIOPYBxThezyuttb327Yvb4sW6yhe9p1f2hS4R8sVKAvy
t0m4EI6mvtGWPKaA7D7G1hm6LP+dKlsO8w3P6nTjmbjpXHsF3nTpoWvYU+Jqv5hlP+/wZVHqwnJQ
Qh229B4y7nAeamcXeZLmy4ZVIG4FLPeY57wR93pqxBq+Ty77YKUp+OImP3hdfjvnxn0MIo8ihLnd
EEF7rOeHzmPn6kjbxJi2lJvKnq++o9MKMj+yN4UNppX1zla5DlEKc9NIqaVrGfG2N109ZBdJgLr2
op2bC4IMiohg5NPEBHBoH8ftLy6uiVhm+mI3jEFYSjA2JYW6uNqE86pnAsk78Nk8Q0x9CeRAnXGC
UoYdji2cJDWVZbJ4l7JgM+RQKWV05PPXRaiH0wpX5LITTa/vMlfx3gbXGaSS2nqJE9kHOwz0zmkv
+AAoU6ctgoaEs6Vn096iPjoyoscM5lWns5wscwKC+NHg1otkOPQMSMQKxk1vsYp1F/bQLmwJ0WdT
SAKTttLobi1/GWOcTUbDvDKB29qnJct/bDZ7aigZtJJX1uBPet27gRHPj5hF30SGNXHksQFBdsiL
5cKfSxNgq0Fx6h12BAPs7cQKlNFMJ/KbiEe9MgIn9tyT3zevWmY+DOMktkvJMyHbV1SHs+7KJ2dm
s1e3gcgweQzUn6QNbL2Zb99k9iPPgPaZeSreDa67bJQNBDUF0sU+hvYzEbnvhm8+JLheN7GPVoMJ
hTKFxttrVf3N7Y34UD9Rf4KSh7L60nb1tfSHt9TJP1jr9PwmSQ76BlXDMZYKK+/fzap6yP2ENZox
nFtvuJ1t9bIk5oeV00tUGNZZKAxm9GTcYZGGUJ7ht9Yrg2oz1svNPPzY82rrtV5xyhHaaqmKseOZ
BYusCKDCX8zZ9EJuH8LGjWmBB8Dl03li2G8r4kusKc9ydnW6KNhXtnzb4ZvxLZpzzEuz8eak8gsj
Vo4Rz86xofdPtipDOU4fXc+7Y1GkWalKA5hDPdYmnjFj6U35kQzZtW+0JBzZAdAOvu3TWScGpe7M
DMfH339xKIja+oUuQ4u7q5TJsSscVkpdGlPQMLxr9Y2v+fexW+TH9X9j0yID62zvM8M+2B7GUJvc
1AYGShHEg/6G2VxQg2giFlIJTo2L99aZmbFn6Nybc/+VZtzvG2TjjfKHF1fW8doHU4Rs4EYF/D7F
Ib1vZm/HIV0eUrLTg+z9U1Jp6igt78ZwHXWKl4zDzKBjsBesIKqETIMmMJyA6tUpVQ/txbxqTn11
u94OWzQ5Yv75XTLVB82ngw+J4aCm4bNIVElFzAQmKiPbmEp0oDa6FfkRc8r46JkOUe7Y+zCW7g07
VkC1NW8IEFwUWFNAOPedOLaUETs51UHucOpbiYEa8QB8VP9UV4l1Sdu2CDTzN/fGq1KUIJfgz1yB
QzKvl/d65+Qwo+q53y6j+41H+9XJId6YSOOVwiM7PLvTA/AzdJhOsEk1XiCpvxUDC1MjqSiDOMj1
LlSDI9tOPlabxeoOreDbYgwtJVhFo4Kpw1WD4Yvenmn212UIB7J/6UUoa2BELaBcO8wjwaFpRHuP
EILdAvkdI+uY0/QRWCbrIsshIhylGpFoAA+rRc/PUuabGmKTf85MgUYPkDXUPe+MtSA0K/mFtxMV
d7IATdj06EIW5dOL0mevJ6iUS5SoMapEyKb7Q4+Lty77003VTx77pDS6wFDuS8vVUeoTF87uD13J
mw7By7aMnBi39ZiXBJ9Yx4zhBBsoHLAAUL3zM+f9RXUuUZDOuZeD/krAxAMq0X1llp+Fk1ncs/A8
L3rKOWCOcA3z+DgI+67Df6ULjQUmnr9g7L2vhqEw0GP9g24omhu1G7E8jMWj5lMpNo6QICUcx21R
pJ9z7Z7XUwx9p/z1rIy4b/XNwXpqoysxM3Rzh9VyPD42SO1BycGxqxvn4spTMZKZN80r63aLD95w
OWHxVOlj/JUs5yZnqdqOscPuzIwfrfl2TEhcWH3ffA88ddRKdB7VP8TCznAtj9LFe5bnCLqLMFjH
LdGLzaG6gfe/Xyq6Q9MO1Bi22NYirTbEVbsyYwmY1elXBO0r6EySlSVo1hBV1Lx4c7Rlx8xErHzz
dZzMdD8O0IP//tu8om/DSLtDoZ9qcJeBXxRHX1o2xhfjQVuaP5IDvOP6fBRRe9JLnhw8Cy9jBweG
l2W+5GC9ydKU3oKKmtQomdK5qUrw1yv9pqzSr4yAFbpdXmxJdzHUDxrebIlPmZa4II2We90n3q9x
okZn19RK/B0je/y6fYmkf2g8ndW/P/8y2lx8XoJmXB7lkJ2s5A7+y9mwsiJc8kwFdj8dMJd8dMJf
rqotAzL29A7GzgP05WUTk2k9xkP+NMvnAv/uQVuWdqfo7httv7+x4/YG4pWzt6boDy/5jjmBPyZG
akauzsa9W8WyI8rVFpc0mSCzJRpFRAZDcFy9A0KgsFD19zpciI0oR3Q3yWCi8Hyi44CHrYebymut
faXKW6M28BYb662gM462rYecKNZoEWj2OIlt85bMCNqOoAJHrC8VrTh7nv/BQESmpgFAWtX+Kc0x
BTaZ8+BGiKKUrLzUBNiH0fswRwLmzXDANv48TPOLlUORGrW3vra/PPvPZKfdRTe76S5XDN+6rR5S
TL2AYYcoUHozhVnWRETTiaCm+OBjH4vJ4vsns2Ael6W4J+/4mZUOlL5yaZBMxo9apvNxNVUEi/dY
Y2baTdNSvnArQsFPyw+LYpqJFTxnEMrtjO8GC37a87owZjy8shr2ozpHOlQw7J+80wsAL61F9juy
8QfxbYQki/ysY/Cpi7hGDeEzHB3SoZPF0yLdZzc5JDNyEW7LXgMOVnX5E4Esj41wYe/sGapb95Zn
QEiFU/zOClBu3sH2UkbE/qX0LtSbELz03eIgR+054c88zBqb6z+GkDHOiMLra6S0MuDu6lMJ0mxt
ly9gWSftjp8f7sEAcAiGDXelCh0tGdeHMdv8ZGny6k54x9OVWoYac0vI7cTbbwsy8Gq37QVe+EfD
2l37rYqMFcH62hw9CWoqiYPJ5AzDlb6XOtKitqArkF/HAEdANl3QawvsIl0cj8e1oRlTc2tuy375
GGt5GfD9O/WHYXfXKMkv5Mjw2bT2Tjr9Xbzq1LitSeA59YuhvFMMIIXXI2wRy4c1K2oDz1HJCoIK
RFqLgRBuKuXsDZZ7rqczGY/sIiDTnbNVkNCYFbjVUzfolZ/JJN6Sovgg06FvoinZ5D3lGEthf051
zZ9U4u5oxESni7lzZfti7N9ja/yRho3ZpQzztBoPi8jy7aDEJTLNkz3MyFUZX3vazvJCp9+If4Nw
zi5ohmHKSNVCYQ3w9hnwxWS9hw9412ti2HeLVh4a7s5F36THwh7+gOqVu0YAgI81lZ9GGccn/yNS
NvQGneihjYFPE/UZL/8GUfiY99krt7VfA41PaWO7pfsc5y24eEkelK5VbkOoPm9j5bJxWaZgGkpG
qqxFpAeMGsZCNhu2mN2e18Ne6daLrdySqpDiopX2o2WPxEA6/t01P3AXTW8LsgCGNyusdO2Bl1GQ
JHS9aouA+unZH1glJJA4hjos3xovZU9Cac379F2V2jVvli/Ji3bja/FdwnlBsoLlLSiEfs2mo5Ql
TrPiOMrnVK7CIGkrSQcgqAdF5N0JKo7irM7cq0jd59TIrqJhyhiie2+2t4b9Cs683xl69d3mzEVw
QCiPN0/MFR+xEZZGmpzLApv70DmsJ9a/xayVnP6FvTNJkhxJs/NduCZSFKMCC25sHt18njaQcPcI
zDMU056n4HXIe/HTlBJWS0uLNGvfi/KUisyIcHOD6fC/975HryEXQ38bpIxykskrYRQaB8v2Z27A
FNB31E6YUX9vxMXnkkEH8fhBJ8NcrWivxEvhi4eEtcrUhPJBjIyGNbW80fxyM4OjwL4K4ZCRGfEd
OAXel5dW3AijQ8GVbkhfc81ET+bmzdGUdCu7kaGd12VQ+4yDAKlb6ZWWlbt6FL97Eop8pLkk+xwF
cyDs2QCNfdRc9iyA0I7x/1Ytim92/IliGO6uW98RiOaYBd4dlekIXP9OgX1PwL8b/MwGjZ8EC88t
BcYXoPiZEYjIvjzNj1eaJM/wi45O9RoH9oHBzjns/UPQ1fdWNDFwhkXfaip9GKhvXJ/8ZADWZ4Dr
KdJ7sADZYylgqphZkHjtawHqPgF5P4O+r7S2FUS89a66sL1h9mP/6tuYtR0LH09Jvu8M42LFGthT
aZO35uyPmrgfavZ+hfgWkuQhqHnX+OFb3as3H1i/MUPtJ8ldcoiE5A8tcT+C9h8Rv2of1j9xCice
xbOiBKCHiVq1wZ0wTsyK7VWh2wJG7zIb37PuEGhMF0Jr6e5nCA15Gk7PDUgW7sKPiyElYDMwCXQA
3mbdTmBRU8BPHUHVUY+tbjCAlK7NI8Y1EC2/X8knm7qDOb+WlB/YRU9dlffbavvliGWJdO9XnG4g
3/+4VCcEbX0u0k6cFTXOM/zaGkwvxVwsSrp3oaV/gRoGSpUBLesvzIKeRxe7hnSSb5MiT31Aenpy
PRodosHN1rwj4B6oe+h17wPXWEGSW7zXkSQoJn9g6Ua7fhg/YdTcg5o+dOFDQpXERKXEpLsl0rl+
KVMcQnX27mvjpG6hYIg27XDEEbaKHnpTxl/c2OjNnL1HYTb1mbaTO1UE7VW6S/yIF1vuYtvYs/dz
l4mMQ7i0kFn8t7LPH50ofG5T608eDloIJ3VWqzcZiYusUh8dhNQh83D8/nI8c+0jDTEzY6rn5dyO
/AAiekxa1olDT7NJqCtOyOL+OHSelHSftKTZhCJgx5itbV6bQO3xQRNLpjOlrhlryugpIJyaLNEP
oMhiX6FH1Fxa1qnjmLAQCJq1lRwx9OXnjkoPUr4AAYaGH7RDdwv+1pkB6owYDb16MwzGJxZsb22f
AM0ffPpfqIu0mJOtuHy9N/TDFPTEQAFc2fTGiIkBuy6SaWiUkbo51epGY93GPyWHrlVXIf4Cg+ca
EGL9KH+bun/ViJk960ZWjqzF2uRyC/6Z/4LwTgJop1kohdR9riHFri4Fr0Njt7spbH95+pigO2C5
MrgsyVSesEXZdbdnDsRoN2N0wgQo2Totsq4zUyur+2UJQIDXT7+j6ogBpshxeOEM+aMk+2+uG2pj
3VUbIiWbur2W3mv4VYuJo8A030fdcUsWzlkDA7i2uv8Wli0fH0u34sYNI/iU2xClrEDoqc4lyPzQ
1+RJwJ/QwcHnfeE6DqQ2OfmjDVwqxJLlmMVN2OyKZeEfx9QvLp03vpMdfi51g29eFAc7H6lfjwC0
zsnbhA8fiKqIwBzzaR/sCBc25UIUitOGXiBcLLoxOKI6eNYdwlnuF7hx7HPX4vAWs3teQDlkunkY
piG7FxmViAlgKdH9IAh9RbqvuNPNxYKA9HbWbcZ4M7+gh0Lj103Hre485km/p3ephvvAAD1/ZokB
nqJ7khfpPWBznbWrFZ4lsN9NG0ccq3TDMgs93B93z95ZXhIw9JFuY+5cHECzGL9DTtlno+55zc7b
6DbXWnc5Dw3GDMqdmTfk6wifpG59tlr6n3vdBB2MsNRohp50R7RNBy+HtepE99+4nymShh9AozTQ
21VqMdtR1E2DAaDDlALqVDdRA0NG5fBfO6IPJ+G/OUs9bC3dXk0vOYmgkNSWrbutpxQCj0XbdYaN
29f911ViPZXSjra+4tQ7U5LdUZad6tbsWfdnyx6JsCLptZLR/DIuGAz90WSmaKO7Zh31MVkA/Qwz
BNXcfcdgfNBt3ZzBX2zd370EDXkosGiGAeEo8smTptR9AwohRK0bwC3dBe7oVnBJvj2NKPDkbFBu
B86B67xeICDXCCB+Plk7pZOOc7ng+Bzx82T2liTvvCMmnBNAVMy/SGVKbFFbVxQPVVt9tVP0ZHT0
mePtFQEZvhL08RSNxbbW3ee8/QQH/F2TP02uxuCZymTnmB4yI/1uezTmZapmyDJYsBX29SWdXMA1
E53P82PVML9uWZlj3ciOfxTlGFgbirUGBgYEviOcOn0+Hh3d6U531H6m5L34u+3dovd90Q3wpu6C
13CM2MZx2dUMXwrdGG9x/VS6Q569QxuKY7oM6JcnOrxVunF+1N3zqqOFvnQ4L7ohz6VDlpxpQPXb
YISIpc3hztffcU0myxFXNFWCz8hG5+zpzvuBHQsvbHWtdc8dXa63rCqBA0A5mNtmueFtUZE09hbQ
c/oxbqE50Vw5VSx1eVxsEZjOU+h8Vk7aPg82KdXZscCmtNVTmoS/Y+vsNchZgbH0m8iJm12Z4/Ar
kWUtzp7ocqysfow1DDPouiPz7vtutIkVC2hqQt1aeNkWOcoJfBXtEbfYFtUFb05LlNSBVg5al0al
mgeYdVd0Sm4dB1ViEO2+9ZkEg/NGDBJrmXM9CYsY0cmNiB3OU3ouHZeOh/Bs8QFdhVaM8hjBkANN
HO6TXD5ZoAEPoogJ8macrZuECtchhQ8ojCBlih++OFlyiGfrt9ly3HLIv3Czj+gpghPhydnfL7n7
iLkXNccHLjS17qdWa0Vv7KzGw1NNcRxsqhEVyaruYbMnhyChhGEup+SsVcDAVjBNDEGwun5tF4aY
ZWVHLIgx49ggePTq+V6N+a6s5bL2UyrlaxE8dBFZvbIb6o1dQLHDxUEzmwGnxiYqGmEy3GWgqBwk
t0KIV7xsdJ8MsCBy3od0qLa9/5RgwN8GFqLoPADzjUOffoDM3FHgoscy7L12ortHrWw9GenvdFJv
GITpif2KJlOcmC9cU88aL9g52eZBH1ce4ddKZvsg5O7YxESXkDtthtVIqHtYsdGGFihr22XAIyEm
bZh1soDvPPFrEGAPJb0askhdGFODscnmqUCyca+KPNd6UtC1Me6+YtF9gN5Qbyc3Rpj/aIsx3KYL
hZyjVV0BuUNinNxrNBq/LDrO16IswP+6e6MyrKMxTQSZLaoS7UonFMroMesmAEFQ1ZMlBiZpYqNq
1Mz/JSARKI5fWj2FMotJnFQV0R3bhxoUfyR5Wx0XUj9b5WXb3mWnc2Z/OMrBfpiH6DTRVA7BIKrB
IJW0SHViE7eoTkuBE6QyFavnxGwMeMqRumS6mDuEu7qK7se6plijRwf3qkij3QgfpEiNSsf4TQZx
OK3bNYaGGNWPvaVZerZWv8QL5v9qCnfrcxDdRay87YCDesRnhs+T6PfYPzrKvqQmyVM/CbjOdmzp
ROC70rOvaZ38dKF7on4FddbAxof8jBc+7uAHyV956fzxaCbYGlj/esvAoudMahMvLUrRYO1aLxpW
BT8KzMwsTwbpXtCjzP4sdzuNWB/9Mh/ZAsWWthxvayIZ6U6L17EN9kJNDzFJiw1Q8Y3HhWPjFkwg
yKJgVkzmu6VMo4sdzd8FSTqlsmkfJnayRQr5kqkQe9YVTOWoDlgDrgjCqzblipRkymfpp4NkZi9Z
MUketnZunmzyjyAAoc6oT2Ni0/Hb6CdtYoegGazpqfVPUJS/PBpTpDQ/TL6DvWHXHtFevgiP1Zc7
dDQcBQ/537/W+JF3mrsiPVVNvU04M3ZO3+yVCUOo97JHUUcsuKfFSeE+LfzA844zENEvGqumT5kz
7i1DXn3F4u14D6Lm+cxni+JYVk/XxKwriPabgkq//3Ly/StOPhxv/0ke9qK+WFiS3zCMyz7p5+PP
//hvprC0DZDf/I88rPeXY7uCTKwtfbpSAvn/fHzOX65tezIIPH6LTy72n3lY+y/TcrDWEVK1oL14
mP/+aeSzPQsjH52ePkFW919DG9sulGRivHNUlfrblQICPB5D/GRkYl3H87TR7/vXY0LtAK/mv9ck
QExCThwyzOwBR29CniWGHhEWZD6Vy24JqhDKi3WyLZZaFdNs73ZUS1hWj9dEzYSyuHEyuU7IsQXW
gVKkT3tIyDzV/KmpJn1ag7XOleGcgyY3NiV9bCtvrqBiouM2Nu5yu2SG4lPtggGb6evUbomNDCei
rtYWRzXCn7B2QtdgCP5WrPryvoUMgOkak3LsfZkGjquQgChHeg6R6nVOHyB6cBoVnO7KiT8z89Lb
kt4PBcktSnMIQrCSs69ZCoBB90Yl53c4WbTpTveEA6/EHJDJXLrEPPMyDgy6ze9IVywEVeeCMvLN
XT0Hr4EJ9teq9mhIHTdE3FlGzOU8vJmAKh23fKr69NUpBmMtOOSXiWwOIVA30oOddnnvnWs1J8MK
G9gvL3uPcl5hJqhRK5MY6r9FACbz35oKSmZS0mwEkGdj2YDV3KSnmU7EB1yY8Iws75v8BnZr1b9m
TWc9ZKF53+aNeqqLYQAVT/9zvrwTj3gsx6R+MBq3fphdk6CGWEeuh7clLbk+XaEiNYAR5vlQlKwv
fksqoOysvSEIXyZ17e9cxnQNTDWCZtMWXkFwwT6xcLfkAj7iHppUqqhbHE0M2xX12uIp1fEQYaLs
Ud1drOyZ5a2JxJ4qqISsqug2rkvlmxFPvy0Jw8hvh2Bb8DOI9Um8r7nzcC1fl63R7Vw8bmsBfHQV
+y9FRcwFVdWIXMZQYHdOYWxuk2L8zAr1o+oab52n3N1gJR7orvqcOqO9boTzRRfNLSjBdUV2f3Nq
1GAYrENVQ7bwG5OHvKeJrrh3sr2Zs9f6A49nwWy5rbp1HsG6iRJ83yluy509zx4kUPcouu46RhLw
W2MdXTrFfLycmFuQern/hFPxvEA72ldmhKKaLxQK8J0wROLy5ZWTg88F/wCZ4GTltNwoAi72ONDP
QEQvNHVvYClCuJ5eygpMHAZjDjxlfZPgh5C0s1++ynED8h3UXPRRCp2DASjwlNXyzcFMZSWvSvFr
1XJ0gHsMNWFCkZDUHtn4W19V21am2HFb62K0FXSJoHyIi+iBuEjUfHu2c+fCVGM5+jPH0KGyEVJW
NgWYcb0GoAYfOG6sSwqSPMwQSEufJoLA4naRSpBqpX9LfdPDGy9IrIRnSu8+LJunIukKqiTzwluH
VS2Ocdx/pQBeVg11GCe7r6090U1AiE8TN8ZVLIJTUob5rnF8nHpJfUnaheb3nns+EWpGGu70Rlsp
KFloKjRyJNDQRPMqZ4dVhDc7qs9OBhS2V/aNyW25MRbULT4V6470dVkLHmgagWWvDg4nkV0WzRTI
KfUBMJKh9g+1FpDDP0s/BJgzwMdBXonnDvBJ13aoYFiNRlCcqqLD0Hqm2cvkcJh/Ian/JH183/OQ
+VEj4GmAFTTRYM5zwncYV+QxoCh5/vJSO/JqTh04KsvYjn7/0kin2thd8rkM3BmL7kVlmFPGQ4Rf
R/ZMM7FJcB+JIWJhgd03db/DhAtqPmJFMmfzOBjnKRCnadPI+TnBTAqfYDksjfHjkbfbeASDdxUd
TFEduNg/ivvJ9QqGT7QDA1Nc4WpjXswM1vecz7Iy3tOURzu40pQKBkRduzj4FClWVa2GYRoGloof
A19wkDyYI1Mc3yEiNFLKAV8b112CasHMc96rpPyJuBHu8rH+MjBw7bk33hcOq5DZwxFLzFvhLldo
Eidn8vblhCWUdsF1WfakLxeg6N04YND1vhATnXVVd/nBWkfKhBnPOZrEpv2SDQPQnLHBqpD8hKH6
06fjqx9OXwY3cZJWztdUxY9OxlrbRZKfoFnqer109eFMrGczuQ0pniuIg9zBk7eYe7yayz9Amh5q
Mparxoq/cv4ZRkGPtQ24lE9IhsIMvSZPdNtFHXCVVH2ofDpZhrz6ZWlBDUg+pDM+9QvjuKX7npUL
l9VyHyT5ka4HOQxu/X6IjYfULQE8mYU8GWm4jscRp0V4tFNnVxicYkVA5ga/Ok5s4pz94oD9O6eg
Pi+WDWZBJe19ORU5Fioeao4weOLnG52F/mOAs6XhNECBQbTzFswuSwTBKWrCO3eYJ1JBDuou/8oG
Z8TCMWbGnZz8i91WtyJgBfNr9u5a4MoynoZofBGufDF0kjP1nI+xsfBvjTgC/PIzVCX2IUw2hpuV
65hXq40nkxdtosViwxZvisZvREavQtMQ3xiMcvZR85vwEmAFjzLGOHL/UINy4y/ZwmL7nXBKSfNf
FMzgoN8vnbrmVos+zo6xrmtxCNKIKJMyLKz9EeA/Lz4V2Nq4S9i42QITFxfHm84b3MMw1u42m1ny
5rC8Mwxn00yI5qkx5nu7z2rA8iZYIkJtNPWG1oao8sUHatHGnORrELRr8kYfZis+e8YD1B2MV4qI
cLxZen8KvgKTAOvSTr+sU54XtJXXJWauxn+3elR3wA1QCc92Dim6FNUphVMXSnliWXtEKYetZLDP
5AysPSmOQ59eZyhC3gU7RLZYxJEoOQ3H+13pMuXsQywLeacuVZXthg5Zm3tfvikJoq7agxiCco8j
z8JFXct1GLfmWurbfZG9upaQWy6GBDWcKn4oVXASqXr0Wlz2Kc8PHY/3cqw/tFvao1xig28Tst2c
/USt9+oXHnOB3D9PizqYRvTEmS9cO2l/msyU63pLHQ2+sFZNKxHRJx10lHRHWulty18+cq5NvRr8
u4ayaIV7LKx8kCgcckqAKtLOP0Tp3tsSLQfXD4rKUH8V7qaf6T0qGHyfgsn88YK/c11edGk5PGIH
9E+5RVlETT5i05QLR0zowzs5MaXov3AUnisqSbH/U4rmp8nNyqqXsqbyUYtH694P7X3T0sqn6v7D
8NXh0QEOlg/Fn6plyFYTQWk6FV7Llont1L0kifpdT/eeC54P6IOPSKBuFcAmmkvKXTRSAhK2L/CJ
MavJG7rIQiyEh3+TVuabm9WAPmsaA4yk9xg7igO2MTrVC0HX7owJAkqZRbPVmFcPdNk+p+4EPNVM
j6plIKEMVA8LR8xamNeuLz59UBJMBUrduWzeTOOrduVD7vXTaUz6U9kvrx5wSEsKWKaN+co+ZK6S
ktGPmsnDQ6YOW/VsdkzbsvnR5iBJkgZmitROLmqeloQWh9Hb4D3bkNEGAxJbBDrvrHXq/mmzBtDz
Ur6Bt+2374ZRQdHEtAgbLduaLkKtW0gIfaNE+p7OThvfU7fwQocyVwi4TqPvnBMGGn0CiWGyzHkn
Z17sFBpgroujbyhmmaTkVgt6/4qSQfwK3Y08tHt0rfArsyOwOiN95GRbWINLGwx11B78CFZ2NhCP
pQeW+4iZv3b49NRoGjcXlnY50mbKvgJIbWzOXMlOLlcWUeREZ+r3wW1eaS+gMMmIN8aMA9TJqP0a
34AI69fziIvxIEX9ylgQzlawGY3kwZuxi9DxAn3ZsVf+7L82+XCL+Cy6kflQLXLvPBkWZ/8h4gOY
mA/K43DKPcVh31TZn8Io2JPz7ldrYuOdaeVwiOO++tavXgocBMj69Aw+ARe/Iwh8WroQ10QOPLj8
kKGkwgyOEAOD+JVDC7wVTmy8ryhc3dDsG0/9GRiTEqXlIJITr+daR19DYa5B1xmUWFN9CKLllQ/K
oWosmsk6mqjace4OoKJPZA4wUAwA0P2ERS+A8I945DpYWdlw8R6b05889R7iTr0YUOUTIup3f38p
5pTkf4L5xzc5frdUGFSWAw260X4R2yr2sWBGQ12VPEos1Hhauw1idHFIe+sRpLbLpA1dlR3tLAsS
8EHc4yKf6ZQKKAtn2yKXCWs8xIyIey/7zG16sVyszX5OjjLcUorD/8jgWPhc9qrGuRAIokwGsIRW
mS+S80vmUcKtWlu3W8TcXLEcA0QKEWRdg2sAmuqsW2ylcHZpplsUovLSoSXdoCYbe+XlPMsi2/FQ
3y9Mqw9D5D5kRWCeEtcRN8ll9yo5UUz0eN9GcnRn3v6nsPXF0aqDa+hHd2nnlCtQ/Wu3COuV79EH
PsCDYJoYFPspT675FF6N5Zgu9RuztZ2fz5dAz+aijIAcjqELRGkC0BFGZsX9n5HWM0n4LVW8m2Vh
kjRwblo3af82HCJhfZezfY3Rp1rb+AF3gV4Ubftk4BaSBdzdUrFgN0/OVnXzvBfHA4sog+G8KJ9J
viVuwywOc1N+DjDn6aP9ZUnFecSwf6AuWR5dj6ETo/7oxmabTGoSWLvR8G+ltJYDU+4TCxRgOvxG
K1nbL6aIp9W4/IbwU5OtSd6tcCY12JoCtDAD0TpxL5XzGrESs4MVtyrVzD5vpFqIVLQ3BuCZq2qd
Wgj1USxd7lPPnWO+eUYCrqQf74PB9LeeAOaUBnQZ9PRrngprYj8qjrknbe4rnr9y3f4rtrl9k8sD
KgX6VKEqdx7EzqYSj4OSd8XQXpoeVcrpCRnnQ3AkGEjA4zlNCoOy0+Aiak1xwHda5TUMbhu7+tQ5
xyLHU03oF012qL440HO6qQ9DMOJ0bzhkYqcLZ/G61BAKKLsO1xijfk2kK1YyJdrYNpzAUDJC6Aij
z9veD2yuPeqD72D/6eZvcyZvo9oC5x+4QkfPpaE8AI50zLvWAaje9JPCAS6/ZAVaWUw/i+/u+3o+
ISzVeyPBgC8ii7Fj7V7h9FxcY6YwdfzoGQuQ8kvnkz+zW04VgFjLqbGytr8N2jI4ceGW9btq19NT
6dYVSw87B5sFEnDQmLjyhqdJZsveUP5+TtW9yGrsGGbxjo6i3VM23o7apkGiwAIivtsCRRsCSr5B
Q+duFTRvfiwplepN/JQ51GVEcjufuV1R5Ov2w7ZPASGVTJV+gvm+7PLvysoPCmM7eq2c2EagExWu
2W7blIs5CS5jbUr6TaxWYE2s8RGW02tMY5Q3NeWa8fCnJQHNOulHIEWENbZDYVPNNSgYNhg9Ps4S
L0NNU2ydjaT/0/xduXh0GNnHJAXXjms9dQtwcqp5gRGLKu/fsaD8NtFdLz1GkoAuTo5GAW/UgCrt
1vkeY6M6z76/YUkqXCfcxlkOTKNxd1gvIH2Zww5A2sOiyo8YuvQK/2NG+IMHyhcePqgG6Az9KMy5
k9Pcp/hbWf2rP+h4ZP7SxmEe069htPzm9veezFSF+KSoEClgtSoCO3VAkIWMwR9nJPZK1qZaOYb5
u/L0aHCcfpnSeClHkGZVSZ3QPCJPWjG3A/Qx/AF39jQlq7iqfpzuHZb3tJvd5qsJAIeFM4Aiw2w/
gVdvcrPztp7ibghfYF3bdEYPg3AO0ss3Yc6EzPIvfQ2hc8YGnwV0r3Bh3wGVuysL7n/NipS+h66l
hHrJyu4d2ZykICcmJe1H/Jrh5sEt018MwpydigAMlGUO1GN8j2IqPtAKf0fVZO8Zu63MtCGWMeJO
bjPz0Uy+s8h77qW3d4bldSZvuGq6wr4qi9mbyTixIRghs2zTewOfdMCrIDs87mCpeWhBcCu8i23V
RqvJd28p5zvuDgyvJgHEoX3ASe/wPDX7JOkI6PjduAkk1reunJkqmWLX1sJfjySNcW84R1hMM8J3
Ta9njC2QGOjKA+2RATDMuBoGTIvEopnoZNZ8xaYq2q3TNa+pA6DdHqI9PRfnEKJcm4WbMWFlSOyu
2VMJlNiY/ErcF25t57sc1y8ZgORkyjk7wJa7+lRMMKQZG0zS6LmTPEdedTf4kKz7sK/xMwcXsH47
o5nh6hvzS91AmG3jHKF95C/0veUSiDndSOw8FCm03xRzGyVnGHMogKTIz8w+DlKWNBAT7TapUU1q
vrUiTN6noX+ehYFy3nsHPxbNNlJyX7FsESjltIFloKA9wimL+8yT14pK8zJ+GEV6r3wtqlW812lp
ITzV0U/e8iFRsj52vrg004id2MsZJnEnbkJ5CM1Hty1ggYfNPkf46lKGfdwMTZgQ9sd/6Sr//7qK
G8D2/E90lU3Fker//K/8f//P/1Bd+fuP+Ie6Iv9CP7GtQLrSowQACeUfkATnLwaKWDk87Mi260NC
+CdrVAa+jyCDz8sLAuvfaCviL36D4/Cr/BNlRv4rkAQYCf++NtIyfd9Gw7GdwPQdIf4dJKGoyyQ1
43xah5BqyOSyvhWtDbrHi9C3C+PNSQh7lD6xbHdhh/FjA3lyxA5gz2RGvPSeGqsppz5onkIT6bqk
FX0oDnxEzkZPo5+xCKwpXg9wyHjjuyC6ykyjB3RfGflbZ2E4Fz4lHhSj79OEP9jVMGGbGxjcAhKr
JUbUAvwJPIl4HfdFtG2NY53XxWkQcg/vEsaxYh7lzhxFPYXTEYjfJuzYmeXo4BKfwV43NtfXRXzX
jGBiJpGAXXgdomyfQjhR7KYVy1/vQzdd4nuRg0BaSG9EhkPUJ0sYgftaPm/9bUlPM+LpeJwT47ws
05+ZKMQKcd/feZgNz8LELZG60RWE6ob28LcxwNeZIfeuhAPZqIlu+IfCQ9OhZ7cOdLcmIqmIYCSX
IWHgGHH+iSXYeuL3QRxPl9rE2sS/e4xRTgCiLRlNg3zrI1VDyBuLjRWwJe1QYkkbgbCCgraulFfQ
VmlxliQ8jabhyxXHjvGUPJqlV2IWi4jeIpEPGgSlqzE2k4ZDBVCiWAZJ32twFLNI/K1XWwOlsGMe
7A5/QdF6O+UK4FNJxDBA9uR+UKr6tvjIHVyj0QQwMQYUTtsCAKu4eAkVKJzRVqCt/P7RXJxx70GZ
OtVx54OBN++oA5heeHUnrDeXQI0uSXTSEAnWn0NZN1c69kyiBlgo8T3Nu1ADt0KjeBItlr4FrQua
9qHXcK4qL0A01A+kN+XV7nJmRPj3jZYAvFhGDohAvpjW3VUa+8UgwyNc297bGgk28RY4LSlt8oTU
fIXcYVwUncFHvGEI6T6g9c9yCK7M5b5ajR2jA+IdAa9bORpJ5iBubWnN2xlGJHZ1A/9xHgXgDlhm
1d9UMzBYZ/a+aGdmPXGalKhBlP3MAhhaPIBFK+GjBX+D0tL8YAuDQZwNcDdEopqpBMTyAGBtgrTW
QlzzNHoNBQ1hZqKKupw5OdgFhdQj1tQB9iUFERORoLUTUs8kMPBSqiG2+CKO0Th89hr8BqbhydEo
OHtxvzrYcAmMuFk9RgN2NtwR4b6CIhdpnBwQ2c0CX67RoLlKI+cSDZ8bOV3Comth0s3RramXZ2LK
7jasKK7xWiw2XYgpHXqHS4Jk18KtJ72Nh1RD7yrodzlR640JDy+Fi7doQF4/YIqWGprHLYyEio34
4Tog9RIN11uM5sVXXNGw8cD+g8Bnw5s4mBrKR7RFc1sY77ZFPe4ErrD7icK7dSvLaIsq+WJ25ZVc
DK1UlskvWwSXu3y+pQ3VSAVQglRMI0wGnmhFc0yUMn8ul4DNF6AgWgSOaFm+RdyvRamsK3IAJyU4
hFEJkLDRaMJwYuYAWLQChWgixBGnzbtiOQ39eBRjfD+PHnFujTt0NfiwypZoT7sUlTtAEaXGI7Zw
EmsNTKQ1nj5BDVHktrQLe+s2abqiBWYx1sBFarfhiQ3NbbagGAYtd9cYYjC67uxusLjFO2VDHKt5
UneQFO4DK/ryKczi04NoMhNZc0PzNaTnfZNqspmoqmvee2dU15bRAcm0Ioy/zQkNuBHQ9ASYFkoG
iUhga+6YdZCnep3yxdlVuTpKTNNM/Kh0OvcBgJkGeiCCsU1xbOOu3QVbW+BJxYcVoxFVDGWY4ust
7GegoPf9JZYcoruGxIvM2SeafvmevPSxWwpOnm4xHaazHuSGFbFvDlfTxpnmS9wuuMGWU17IgJsJ
yS9mFf6q8BLCDV5pklYsXjo1fzJLQP1KKm+dZXunD977mdlJoP6OJPUHn9QGMwxe36gvIsJ7MpLp
wapr6wgPv6AdCUaaETXcFUy855l3hgvr8EVem26ctv3oVKcEkb9rav+xtvRsiQxqgfWHD20VAunn
UdbMZ5KDhwb+zqPs3DvyE9URBiA3jSewPtMqdXCa5/zR5HDS4mq6uMm7z0I7gVLZ0AAVqlNIiOKc
WdUvj094Kq3Pzk779Sihwf22FcloLvoosORVql6wfSBz2lnmQvL1y1N9rimi3w4152UG5OdgbpeN
K/G91yXcGn86p13zyONkYDpTsb2TJeG0xoggFBfV97g08zNtn49KhtWKHeXYLx2TUzHyw4yzUx8Z
46WgWc/LASn12gIkJR4s8F+GE1N9SfwObFk1zXhZ5yTeSlBKW7uN/iT0IFQiulMGtV5W62yFXvCD
4gcXZEUuL3W2VswBZHC8Kx26mMsM39uZzL4Yq6cE/gwaY/kPVnGUGFuK1XkDnOK6JCgNTPbmLrjU
swSyAj7cQQbdCaIkoCXvwRV5awN2NrGicNmOfQwG1OYu7xTOO/mGZE/Do3WCP1mvR0h6G30oaNsq
PcqZY8vfGbohnLluMVfEp9iN8O3Ml4Q+YytBaLNH+k3dJHwbVIY8PJCsk/2l8pyR3IqGSURwCFPP
Fue/vwRwANfCLzF/LOJWB8U2H8odlnL0FDz9zZ3IoBLkqOxo8PIrktMR92O1cXSD3Txkby4tuc7o
/c6gEKMlgeZMoN4Gf1RHsg7MebaJi+Yryr0LZBBBfxUuSYUUbyJGU7TBvh9U+BrI/IMuMYhI9Dpf
3AzjXdmqi19UL48t6gyWRIuqhLy5GxuDyWX2LZMhO0Q4Fk4heWmjMC8D07rWaf1d7j0wsKBp2MtY
BBrC1wy9WYhQ2WNvlQzGramin75Nv2oC1QyHxHMRXhXNsYytF7oQOZn1MF82XcM50ij30rGIwbkf
cJgPdf0DCZaRRKQ+snS8RU6JzzTpD6NHlEIWy1bQwaZru9KJs0KymCBMERyiGoCQ05XnwGNmT2Ou
CF5yrcSXSPLpH19Ghxmd3tKCPVxcCI5axMeVcmm1rJ9qgd+ELTNryV+h/ePKcLQVoNWmgEzbAxJ8
AuE80XAdINcneET2FkBWAvnTh4e/oAFZU84d6iYBVm1ACLUVodKmBKzWuswHo8KCYyHAucB5qiFm
gZmBlDaMDEb2/5e989iRHUuT9LvMngVqsZiNS9JleHjoDRGSWh2Sh+Lp+2N29QA9wGAw+1kVEpWR
94Y7ecRvZp+5+Bzsxe+A76HD/8CfiBcC0OwN0uhINFk/tYtdQsY1JJJOPJIo53BTcVLmfcH4ijGc
CIaWkKs19ikejHAxYygOtgy5GDRMtzm7VfrUWPGnu1g4Mrwc9WLqqBZ7hz3LZ7tP6GNmDuKUp2ox
grhVYC3GkGSxiBSLWWSSnbny5pbTxrScxhO4I2ZFXlVdjCYKjhNbggQZouxQKw7TgYY5oxqYqhh+
WrU5W8wWhNnjfOkGwV7D8MGqnZiRgeC/KFfOYnuBq+xtjAy3f/GAw+oyVagEjoubhy+Vyh/3pOjd
1V3MNLHTXJNI/5JJa8AcohfQDa3VtFhwusWM00rx02gdQNx5G6rOEmRHbCO5Tmew+Z3LZ3WJ1mgG
fmvHNAnhVFBm5wnfkxPhgOrHXZbCmgodBEOSE7/mYhvKFwNRvFiJIoGpaMaSQSKb81uT4GfBTgZo
f7rrAMo8jfGjB3VnD7MHuZUJ30xJFVYRdkg1j8dtY+NlnRQmZglEt3qRJPBoef+YoBY7FN10kz8q
rC5Wc7bJ6UYpLA4+9vWMlyoSmKpw5uCswmdVzG9M6ep9sxiw2sWKlSOl5Ys5a8jES1ZYNi0A5ve8
GLhanFz2YukyFnNXQhlP06a0LZFjXruG9WrGROwWS1i+mMPixSbmZG8TrrEhw20bnaaF8R23awzQ
6oZapsZX0eaHplHWJQ40wGd3nMM7fG9XKlwS1IQ1Nv12XfQQbnpINKXzEkpN21nLxhHlfA/x58CZ
YFVmKu3gejAthjhPx0ObywdM0pxY8m8g5a/RYqGjOoCBdgo9lx48DnHpQ47frlqMd+1iwWtjzHhz
emNNfGmXrjYcEvpi2nNw79WLjY/Kg0cbX5+2GPy0xeoXafpuWsx/zmID5HAJxhRHWcJ/01usgtQH
sWMs9kG2QErh0JJmboSrUVfCTZzr5rHXsJqV4IVym7zBXOBQzmP7o5Oa7qcwlYPFtk+wZ3gJsyLz
vdqjB9PzaHAdyETUNuLyKIFV93ptUcAAEkNSgm4svZVkVm8Os6FxGRLhQpPM6futVpf3gbauVMF9
oTmqr8VkP8dvCGgwVBKDuRwaY7nAaRmNzyi2zadHO9OKNeA2F2D5cCynZZk8JbjFhxB0TsIIgKAz
oKOQlQGfNFHKQr4Q7/OC2BG4u61Q8sZTkQ3NgDvvZEsMku5RS3kLsyal9it/hs7r11n+oaqPQ1ff
6RUa1rYhzDUn/jVMuGWYhiNDTNNBVsysw9D01Qa4Wk8keTOk4mam8bubeaAG7JH7Get7LojPFGAx
yszeGgY2GGsab4DmGGjz4poLbosaLXin3LkGOZG8tZD8WHmYZPAh4Wzaq2PHNgJmWfGqX9IB9zIB
/iSLDq+GZDVVvTwoPJPwpv1Y11Q8uWn7m6DD9BrobZWGyinHINini28VnOZBbW8DY9OwFBNH0uab
Xl17xyJHZDIk5Qf8Ox/PWUlerCd77DcDC3Eubym9ZD6EyngLj4GbOAyVVeylB8ATb7NmP8Wudco6
HlMx9n9NIcKNrckDjtXvDHf9yjAdBjUqU2LVMF9xxhqrcirj9VjrP32XP1Rj3aFXUk01xdElMzgj
V3NKswTsfswtOyWyX/lLspr16RvrMMxcGqmQH+ezNGTG1qXhV2Foup9rbeNg3SCjo8Nj2kUjevYg
0H2jlAnIYNm01kz0yBFD75y42ac9eSuIi7gaXeMycT5aGxzx15UDURikjL6iNHpVK/k/YbKanAmC
maK+SixC1ItpPMiicQKEoIBeCHFUMsnjPQMayU81jxMDsMHPxh4At7hxO2Yg67xpYX9knH/sI+9v
slPbD+3xkYMBB0bdvHOBpw41NlB7so957sU+KrpLLpxXqhrKnSwpYviKlPrMfPej8aJtGVvxvgzD
JMhgefLqqEc30ok1Q3GKhocyhCAXu909A1DOBTeVW35zUj8O/a8WyayNlD1l8zSxMHGyacwYXCQ2
FJmu9T4ME5AgV/7yqhj299DWn5LskVvU087A+kr9+9VJAScURVBZdLqoAhY+2Z1qtj+5PEQrfTZb
0vwq/gC5ZcFBZUBHolB7oBhmHjSsOva0iWq4jvzmeF1s4oO9KZ/mtn6eatz7JWOeTbykSzzwHgdQ
6WvEvA+vmYw1VaPFbqbD5uh2OCH4AJ4oW/GK1HsoSKFUA3MhOsDsTaY7j0o6RLTFgC1VkumV6Jlu
cWLIu+ugGy8229dKa5M9Q54JDjz1aRlveCNA3+F52law3VZOnz5OrWFuYoUjjVqrP87JokwG5B4Y
rhQ/X59zi91AaWiOCGuvYoTAKLRsWzlEkk34qTT/+WQlPa7QYsFF5uSOOoeQ4BHazNdMu25HEgf7
KZ3SMi7kaoasso2+1K55LBTuTQpZLQJLjcMXwHUrZRdZ20t+KiLmTDYqWy+JKN4Oi9x/bfus+o/a
EpG1FVJQQ2vF/GGE/KquvWdR47GZsiMIJjyZt9jabX64lR73RbwT4PJIm6VwYTv3tdBugwP7sVZS
e6V6+AIj8eqSfCWGF760bf/RN3XBgBM3KdA+SGO+lhv31hjnW5/Tt1lq/PTUFUfGNiNwoq5fW1jV
bP0ikuwYhmTcwg5dOhutax2Rn2TmxARU5N/aADizcCNMn/krewYPcuQBdFVGHkaB26HvgTh59lVv
esZvL/hxtQOUx40HdgQCbbGD//8hGy4epUYg3Eh1IHYA9gduitTQih3p0XtXTREEH8BjFtv2emrV
U5uBLUkb8PIRnat4Qj/SuXwsDUcPCslijkeCbk7iR8wcsY3ZP3W8ZP+Wdg11IfV1REGXOqBt3ZmH
nFA/iE5cLvDz+YSpoQVgJyDrGeg7pD4f63JGafeYRSt59dRXISqygWmWXOtyafsuGPGhQ7pURWpA
Y0f9WhkGXtukO5szATQaB5mDinrv6jjT1BSbQymkoJen20Ex83aKhzGyr8ReMZkYheOQnduyOLcL
OAtLXX1NR/Q4q2XG5ya15acpinOEGhQzv9bEgCssmZUVEbsdrD3VD5toTwqPeg+z/0yrDI7lrUkl
XFcFpZG7OIx40MYLpbVsjAwOzGdJGuesEXCgSYUxxTyygg8V2T4MhLkTddy7pwLzGTHAsXBjmsd3
ooggHParLKMvOyz7W8EmHeUbbKasQHF4aQamRl7GIboTNHrnT6WL0l9gkRz0+jzQO8SQ+xhrjBxC
OpFXql0+dJnyoxY1dsbeGQnd1hSzVKdu0D56ycC/okYeC4T28M8/udyYN9R6ks5NjWnjTA0DiGTI
/YglM4TyuHIdwlstbmZ8SRFLOlQeNRx2us1dEtEAur6a/nUto8IoHsA4Jlj64r/EogBT0d15w6zZ
ly13G85TcGho9qQ9G2+YpdAvVnOio3up36l2fVfV8qFPoApGqiWwFKS7uQJ/oTtFdcC8EVCNVW8S
miQwqjDkLM1hV8nuQp/yQcswSoLxeKCE9q/BzcC5gBoCHY5Q1nbIv2FdrmtnPE4ZoxarI4tm1BNH
TlFw+GVjWh6PdVHUVOO0oW9WSIRG3n0kfTfulDbDPkFMsMvkX4LNTYZmsTWUbYeqzGs6zMzhlc9a
RwseAPVvzTw7yRTijxcyHu3Ki+4m5ypRnDVpZwqtflU1eimQUU7tXH7kdTZxbupu7mjT+y3KU+g2
9RIwQcgXxdky29dGrdBigL1S4PH/GxD/ncx6murf//k/PhlYwNtsO5F8d/89tKXSLqShBP5flEkS
X7//pwpEfvrf5HbzX5q5NBkSzkLz+6fN8D9VSV37l82DZnmaxv+pLxT2/yVL6v/ScdAbizap431D
KvyvxJf6L93iZ7jnuRpq5v+bKmnoOomz/5b4Mul38jTDNQwwL8x8/jdVMhtGahPzJAV6J+jp4jJq
AWfBgqe9DlwcOIrjJ+01vFBUJ/vDtgFEjcMdg2isU5wwoKDu3XHpD8kvoRnF13BOrUuKsahzad0r
luPJWHxa1OGtXZei1qYnWGHqbCUcwkaKMoT1z6GuOrGyo9DlFNl2mTFcVUBHE7Ukvl3S0p7gItkm
AF/bZkoCL7fvrIPZPhWqu1cb8zKgRugqq02Y0hnatSoNxCiWB2sCTtd3i+ZUD/4Ykk3oR25x/GvT
RhWJPIVp9GIvhovu5AoGI5gBmAdJ6mHdtLsI/uVVXLtyl3ZGA78rZabbVAd+O4AGzo8363dzUG0s
zgUmGtmhfRndrvWGE3BneZZVE6h6tyuS6SlLvU/RuxfdlHtFGA95B6iiS6sdzMNU90168UK5GRh4
QrpeDdxjdR36uHW0cj8Vp9KgCT3ajyBXdKgIOYW0sHeiRRIBJ79YzhBSiznQuk/YsoN2tPtr28zU
n6irAkXUGpxNVDVXMz/k8UesfdvVEfqw4V29eC9gJ+f8BnF7dwsG886Oh/YqWp1f8lpEAa5GT1X2
SvZnp5esq7G7FUw84y1h6xBQZm8/SO3QcaCo6zjIq0MdcXh371QskgQrfZVrcqeZnxPnxRGLqjQs
XzcG8GihPzE8Kbxj3iUfZUehHidli1YaN9v1CFWR0u006ZKmAaasvYrkfaIIs+Dbo7ZXzEsynpBO
tpZkoLNlrH53BvFaYVLqvHmn2B/LiS20L43WHqAHiIe2zp7sjloQAFpqcTAae9vLd+ZRj3F6Hbl/
s9Lb0PRH/loubd9GrODjwiZZAF4lf93HD2AloIXTtjXEJ2eAONEetPmxwr41OPqWG9PRVI+2Vj2Z
GlUieBgeyGBuYxMpTbtYIDnb5t2ri42qMR6wwo1n7WcFDZWjuJTTJWWMQ7lRWyj+TFoFtGS1xxc3
qdYbA+712O7dotxxzubspB1leQiEB+rDN+vuIRlBivMOld68EeE57mhCnq8hTAtpzVtaZEipxKPD
8zqvBClmwjEjXBosRrpMwZPfsOBt+x7UsKR2xv6Os53RYxblu8rHxahwdr2J3tKfDDm4XXZzkiZx
/9vjFZ+oF0wFaAOLgQL9njYlPd42Fcco+uT4P4YPKhfKxD05+Vli8nfN6rz0rNqv7V5oYk1BOiyi
fmAuj1dYx08KUwUSVwj8j+P+zpu7LUom4c7lhdGCZd0CK72ek2tDKV4l5aUVGcf4TVJwx3BciNtg
oEZsSKoD2qzg463NfWg6CJ7p/MJRB8tquknNaN0CZgZdwy3d3TpVwC78kDBHTaPF1WpxyLK3HT42
QHoJMSrkRS7QkfWgVQ+12a8U5UGNHl3zQSLSVMxVY++AzHbyknd9BEWRoIVAMS+4wtnpYYBLLtVs
Q55zw/jVTk6hY4M+uLlMBVrJnxp+ZCg5Op9n7QxA61vfEhSEzuXOwCkxUZUeqfWjzKY74XNpjgcD
BUmPHb+Ed5Aa9Bm6+OOogqpNnQQD+FcQXEoFrfJoKEcH1bWJ8aN1bxkDxx6qTmo/ZKWAg49eFpgJ
wm8KBFI1Dqp+5mVMafrJJOYRTndFkfpJwcDxgvgY5G5QObcErXC5znrRB3eBgNHDsQ5p6/HW0n6U
9tUQIX8/FUneeW5AanWy2SWjF5CZooeGp5Yjfpu/gSp+NpnJY9mjw/Wqk/KfJmVF2PhaAqiskW0y
gww8Dj71HDGzwMTOA4jNGjuC6ydSPunO08h82IhpEcEiSguD0ae+gv1xrjxSC2bQd4epBmlTcGpi
roqZAoLRuG6dBCZHfe8UkxwNPvv5a2wsGOd+uWC1qbCatV05Hh3+qgaK7nIejDkPMjZgtAzfzvYz
I+bqoWzG8VjgSIjk48SkUyrfpNO2QBd5q1umkYBvBq/xR9FvqA/zw8SvNRpxUwc2AnZxSCrXCLgM
17iHEcgP5QVIoteyeB9cd29HdaDwDjSRfi2G9KtKWNq1iANq5Jwg2RzHwGDx0tJrpN8bcPRO3O+d
9jTP4T9CUK0+1+MUKCIKJss66YGwxd4z54Pj4LOx4Q4VCi530mOyJ5tU3VkWsPS195JDKvaGDb2V
u3nKX9Q4Ckxb3Go2Zjymp6IpATm8QJtYjdVx0irsLqh8oMWerJYoFlPkKUHumKbsjUzWMY8FDp2d
Y6iEr7BDZ2SvY3bdSr856knzSGiBogWQiuDimB8FsqljXkWsnJnDnwB27Eo83isSAmcJ1YVr4DY1
vX3jpVtHhXZnPeMr4WEFkJZbpCeI9NmF8QMNmLkGX3H7oudLOXFzjEPlZ3KV7Uh5IJfnW+LMN5fr
VwFaXnHfU/UWeWJrVT+j/dTObyI1DqmboRc92+FfDuQqM8HnaB7rRkuSRe6MJinXVV/dZGIetemv
kdZOj4wghAAfWeN3jdDqTmR68bGznYid7ex71k3dHTtMYf0Wr9Y5ztlyNLGJs3bXopFN0JdUyj8i
JNWkpF8Ot4gj31xM77O194gVjUwJIWCsZXnVLZpXpRPgR9sY5mNS+CoARHt53OfLgmbpOHNII0fT
PeSkTV80c7plernTyvfUUyiYqi9WUu+N9nf0Xidwv5EKetn866i/RJ6qjGFXLLbZMbDB5A5y1ZmE
2rKJj4oiQeOkT+qmUc/htM+40+JkJor9pZYgOEV8UkzrXYu9SxgN68whWLzsZCOQR+ORsSmsJ/My
W77FgBb8wMrSsfbTn+JGqNxlH1jlWf0TEHYTtIaBY0ZUYOPpjk317Ob9IcXbLdSdZgm/ivkUMkCj
MIwMm7dYbw4OWBzpjKcKMwNoTAJoFypd7CWquObikJfGG5dzMG6HrPL2VVyf1IrSUzeBH3pscUuV
dXwLpwcjFiywLK7GtbaKIxPYezUcdMJpc3WvUWthfBQttlZKxdXHBOzSqLL9iC8v7p9MHfVtmDbd
QvhHNo79iDFdFU9fS+NhH8NCA+yVUI6W0M8HlvmeNM/soyJ9Db2v3vkik+54T4U+bGeYlAVk+qIP
vAK7SntCwdQYVDfx6xKNBObEXjNvjGb0IwNgIdAUWLY72o0b7TCUEXVhxdq7I/RH5gqSAaH7Nqbe
OzyZD3YLtRLZB1GujC6hXawrHaWOzrps4ZuRUCD8tSftgWcbk3CCWXFpYAZvh/rp9IO/hF8lOThD
pudFTLIr0BGwEBhGcgVHhcxYPIh71XHyAvRthcun6PXVbWZkk6PZ1fVTl7sgZ6CtzYup/a7qRzfu
MQ294aHbjrMetD21QEDQnaQ/8zbAFPiJPI5spraveTlnUKoz66DuqiuKfquUL4VIohqFuwF8m7Xf
ze2NPsGtQxF8Y5MJzSAmjDtkHpI73nfWGxsLrFaFMjtZ2W5WXzUIb9Drvpv4L8+UrQ5KsHG2nTim
Ilv1raRz4lgO8oiHcKWPT23Czb5f87oxgQK6tsD9wLDRhL4tCK5F+sOIi7uK8ZyXM1uEuVbsdwcO
T+wxxmRZhRe16bBTNdM1I8A2MckmecWS6u0n4BaPcx4HSdmCx8OZzzwrnNJ1CQZByP5QQB7ssmtq
VCCULLIXMR2BSMvAkYjUPtotPwL4rijCSyTT9Xe3cAsL1Tku1UK47AhDbR0BconlKHObNcoMSx/b
UjtZ+Ed2eoz0LdtA8q/3mkK5+KqGBRzN2tqjuJMKniCxxIE2rmTItpbc20CLWlDZYXm1FvuaczSS
ICqoVsHr4PbXYQoPTFZMTH7S25jRTjLFGhsdWyeMVc1cmZSJWOZ5yX82mfQXQ307HL2BSsqKmRIK
zEBZJQOrGPha5f64+C0n7KqyHLbkjfcQLfZiOUXVfzmIgHj207jfKKCJepSgNOc05yU+o8taJRTH
W0p2eCu6nuPi+8yzLKbvTHhbu259iovhLPBuzCvHJvbX+MTjHPZqlX6HvZEzEmxeFYuRITB8u10R
S+eAcB5mEGQq6fVhNyDKp4wzx/SaTJ/YO9a4NFYayqWHSihd1htWdRkWnL6zA09aac4kvHzNOg8C
qul0GLrTrORU675ZIxwIok8VTQ75tbMDhWogiGdrmCfboZSb/iUlPEDgDpfZqeCI0VTH2j7rORjk
ii3YvSKisXIeXE7SNG3hkHsp22todb6OkNuVT7X1gc1/nfN3U5NLDkMPzPmqoRhUK842oWxMiYjW
EVenPv82k5d5mALHGPyJKDz91mvZ9u8G9RIYaYyI7iD4Xm62J2hF+EmsdOeULrrOBcrJ1siCWUVi
z5H0gCZXfbkFORgU5wlOFRmpzWTfpXWo68aPRhJB6rFRPjRBAIvVvz5gOl1VAPuWOpM0+jG639x7
arlG9cUjGYp9rlHSfp/F1wBxdMg4CGnG1iyITUk4b+ObTZda1yV+kxyb+KBG9g77FBwxNBUAkCkA
3CmEUIZeputAUOsNtV6obITO3Hs3gF0lFc66l/DcFaTbIZ/xCVhnQyOJUNnHfP7V6F1CcMK/9umI
wDBZgRW6cHAXW2SydLlPxvC5o7upBPYp8UpUnEUXH4xC5N/U6LO7W6xbvUuu2/kuWcYNnNUKJFaQ
6fs5K890TSxfPtze7J441iHVmkCSP8Y0DDpvHdnoPxjo5LDz4k8o9DCxGOBsaR7Z6RrNLxSLucMG
ILNwR7oD0ELwZRUzfQHpj5XChHPLY6ec6+Zp5CRjTP0GeCmfz4digb/pjwbVYAyGJo6ocnpojWEf
qmI/41RjpMKe0bxKFCtJ+YLUoB3I+owEBmlUHqwCNsH07NCTGlJGZCB+O1HqAyrosdp69YGgNBVH
yirW3jFvc067xxkRlQhlP3npeJacMNzk5a3WHsr6yRy/lsBv6zKXTqZNo1ANO9lrEYH9q9ZK91fX
2BYGWoWN5kQWABrZLRwoaBeE1iPkidbbatPbLF8nEJuOr72F/Tfhbw/klm2Ve0yvVWXe87dZXFvW
rBEpdTYlzImUx1l9gMK/1ppurY3zYTBfbSQwkVFG3ruP0fw5FLxclXusRHuSQJUzJd8IbWlJwNaj
8okTcq1BxsT1VpuTigCxeB/V+SWPmY7Z7OnIaEPZ+g3DILRiEInvc4X0guF5YqutATu7lD9U49fM
ddFMX6bh6hHc1+zNpBeHBtVi6dogTWfQLUhm9X1gMOfEHqAieXJBQXeyvecWjGlYgW6jMaGyKQ/p
KGLNL66THiJyP2WWBJ11Urqj50YvkjO/xbpohq8UlwBcF/usoUasTPn0BZt2tB2dMiDI9WRx9U4x
2iDVluNSSYZhq0ifzYQjEX6N3iHHS0qn04c9BVlp9uTitGo9RnVDu4tCtH1MLCOK8Eq4T3FJjTfl
p7FaHDUJStLL/M5+M8eYA2TsY+E8D1p2snDLddyAK8aXXP5UEe7iCByV+4RnbJu673nz2qf28yTG
7x4Yp3cpNXNt9A2hz6NR6VtKVlGSaQU/zoUTxGm5znUCwxQodc/esavjax/XO7150GEXTzZtl3ii
1O6YhfdKvyba4t8xnmnwBgsjY95KDnQaiY0/EpIUk5R7TAh7lKXXkD/dau3bgCaxoOsxCQcTXBPc
Spu6+WnbdCvc9ii4+8wiPVJwHrvJySnTY2xSNLIs/9eU/aSxxvUMN8GbTrgNA8vqVhSarHUz3JkI
1w444jkN+B7maScxp+iuPJh4piPtnY3Ql9+sBHb7GPUnFXuRvI7eU2Le453GhqvJH3ZiJb5myYsj
zA12xLl5TfObmz5MEzSKh6LSj9RpDY9QcKM46Lxd+0yfUCbPekhD+h4TTOtl6wYZz2X+YX82+fyd
FdpuVDjZxeau1Y018QFUYkSg2E7w+3cb+kX2Sm2xv/8Wmnmwk8bXqhajUPqaNpCRODt1iIuidG6D
+9Ax4CjsO2bnozIU+6jZDazv3Zyeyyhd9/X0mOD4xGz16YG5sRpiq0TMzULfOFiTJcJUrV3wx2xV
itaqOduNQ7lNdfY/WQcZh41ZNAe1dbYNO6y+cCDHnO/mXvJgYLbXzeiQmDQbssGXYtxj/9pgn/Hb
MQ+M8F2Z/+wSvgeKKOCCdavHbwVskbl1NlUTfYIPYuRKEsEGdBQxcQO4Ra92MfYM9fDfK5+RQ09N
+WjqN7PDnepuMm+EPcHk09aZ5r5iVOVE0CK4QnLRH51+IWdOe8v50jW/Z1rfldqmDX/V6Y3T/LZI
nVejataR9qEu4Ib+Ux/kmbXAnOcVCF4cNZcuvUKqYrCDL4sHb0ZEw8u8drCKJQ7X2Hr4qLNPO8FB
kPd7jQ5lCaE5okLS+er0mEuw5Jd9l6bDtENdZ4XOt3JL3OdKc9ftsJJbifpq0QKmTry7+jH5wBN9
JT4BDXmd5t2lKr4q670cPNgp8a/SsFkW4YMXyXUyfFnKwestil1eYkc9d1Rcdjzbiv47eJd41l45
faOwtZBmkx+nz7eubPylFkpJGWmOI9lFdnUTTTHmOKHsVTZ0l2gtRYYvpfMcFX+lSZIgvBaMwzKD
gAO8zIld0szkdsjtVVy03M0fKxwfoQoHsw0EwUQN7xg1Qls1nwl/fLt1e3EHb2+H8VNlTQfX9ALP
cHwVI7B8hlnD6IBZCme7wXu1iz+r5DM4uIspkRlwm+/Ccl5b7K4NYzUz33s8eOAKyB3IPe7zrRkr
T96Ofo5lieRr4To3QKa1+3OFS6J2tA2YTX/IL05NkrK2U59+cqL2YwCW6BDl0u+V+N4utGU4RJ3y
rXfetnH6w6ziWbM7guL5YSbbralM+0QWdIXYRi5W2CXdmT9RnP7rxDODixReArrq/JvLfdy8p87I
vVrC8cWBUf/qogUkBEwIyagzxytwKI5SL5Z7yCLSTjmEHYNJW9OcDS98nXRyQuYOQvaRHzxiZ0OS
4bd47een5cJQOeK9s/nsssl3dDw0JR46hatgFXOr/+MY5Rd6/Vx4Bpm1FR0HPaO80KwDy/vR5m7t
4bgVHRxV99COhj/ULaFiplU49tL+Nc/oJa+UX0cx2rXr3asakYlCLlczr0moXqsBUkYVmCG+YIYE
q4IYa0cNqDoVJwbvR81SHkESBC1k2CiG/r1UFDMTqGpAfvSCt8OlcvpgiK/GT8XQd1DzTwfJg4+F
yK0qOIHr2t2Ieqwl06npxR/l7DmNiuFs72vXDOKWMJ81UBMVA9tl2oNMH9fnWB51lrMI+2qtOQz+
ce1bgx0YeDUjeusnE9ODvgO6s4B0NlT3YbDy5CbpSWW3QxAXs4K/hIGj6O7u2H8bsHnBrotgIHFQ
p4+zYIPJsdfGDQCrOJgMRvLDV2i2WxupAvcx6Ln40csA5E7UBwMx8JYWoqJ/rDxlK2B+qBwlDFjN
imWvdYbUiq69dTOYdDYtTZmfHAsXRTbRWKl+IghsitDBsaQF9WhyQQbJF94GfC9UZDx0mjg5Tgj/
WQt62XKjeHeB3BNdoflS0BcPl4tOmMqvJ07TdgjJjwt3Xm2tzL6BeoNzMT5go1qFD40iVxMHZirn
5D2LvXfh0jrLnt4Mz1puMncboPgMOO9+YgB6LQ9/pakgAfRtYx4LdMVSMU/4WT/GguhE+yw4bCap
EZAlZwnofcU652q4pRmPDfh3nH96RQk4MeFpDHdzSQeLDqMlk+UvqUVOPsB79DZoOZIp8ZFjySDa
Fzjm24ji5antg9n5cwV9FnTmimneVGTqSxjNtsDjnBB4wAg0S/2FMu+NERIPpEcIEQ7LrZTY5TmD
7geuJmHV0aFY+XEKvLdDak33Nby5FO/EUL67dEdWgmF0FClUtxK1hzjPzKLgJIBQMvBwlCQwlGY/
tbeui8+QminnlivTRPflct0ybcGpG9rkMCPw67hEQq3xlUWEi5QXFs1NlUGZWnTnYZeJi2XOR2v2
mBgDDtTNC11MwJ/oP1NwoPdX8p4tNIRwcI46AU9Lj3zNc9Zti3eLET3zECCMuBLpMzOx/BS4nkRl
H2q9vIYFjtcvlweyF4D8kIqYtK/R8N7K6kUZ9GveLZs7Y4VkuEFM3A69svIc97Hkbh6SXCi4GZa2
2FS3RtBMTd7BEXOgWJiuKUdO+4m+0JIBwrtpviczB1GHq4i6cQYeqTlZ4+BEZHhxOPwK6TCbO2fQ
SvJePtVdeRBW+K2bvMWYR/2l1UYBaK23HJVwxe0xVDOyUbdi6gAlZvumVy7jxKkI67vMZl9NqA/l
rLQaInXbLuEcjQ9e5xbO/KLRd05N7ZZohkviTiuDmKMSMcxx413GLTLdlSCweOWYIYQ/SdjvCi5l
eRY9KzluOmfecz3dPBCI2NeAvN1uPqTzT1aa1BCSgKuMtzAl1m/jMX81ld+aQcrYDnAy3lzAfxFF
aEPzMxl7Q+d2EF879k8QL5vai1D0n5RR86faYJ4PZY/EBJbElUOvpb32qjAAfQKjnBs4+YyOKJc0
1nacBmZWbATOHjxuhvUxl0GhYm3s+V+CEqL9qr27nip+bVmgFgktd5dZxZH6qI+fQ8lQyNymHvcO
M91MfLKDNvrSaG8Q9n8d+qxLdgaOst3IS1J+VpBjDGnd42I4xooFGSJdPD3bgdTF5M7Mw7q1YaWn
SbZfdJm/E6FcaQTwTKVCgLF9BaFE4yToeNj7zmOFGU9SDsViVs/dbew5u9is+o5pMemBPptQMDtg
c6+oaB+c+F0wWq8squUToz8LFj9qr7gnjB8zNUFN+1UVEUepEgva/JgZ4sKCall3VSkAR2o6VQYd
WSAZvuVUQ8e8msXFMzOehkgCVJke+rm5E7E9W6OB24vAMb032CdUCApD1zFZ/pbMa0V9mOf8s4Vi
RIqTb6FhWusPAMX+g70zWZKcya7zq9C4RxMOwDHIqF5EIOYcIofKqqwNLCsHDI55BpZ6C+l5xPfS
58Vmkz9NVFN7mnVbd01ZlREIwO+553wHmXTT1Hm8t2MitD5m3ADmo1TBelvhPk2Idwzt1NzV5HZ2
NFPh/yPe0LskbO2WE2BQEKY1DTqfOvRfQC37hIJiggjUJjW6d7ehrEn38CLEUp5NNW+lO3qFbusN
MqSWDpJ6vhbANg06feOUdt9M9/xO9Muww01fct0BPBWAHAMwh6rytxk+me0IWYwTk4h2UizBvjZM
2kTsmUaKRT9BkC3wYvNTun+4WTCmgLl9gtP+ksnp2uOG5+NPl2SvXZFMFk7RPOUzBsgYrPKmybCI
Dpm6iVLajz2UTN4m5CHdjNx5JCz9MdhH+UwqJAB3afgtdSFUKsfjraMblquWVgPVfBOjmGhKpoVZ
dN0dZXWcLEkEnThDhsAOIMXp9mZ2gLrL2UdH0S/evlcPsUnbM3wSTMZWJ3hf4NNUlEJHuh06oia6
0H3Rrq1u4hVniPTZRoOwT+GysWg2WhprDYG/eqZ8etAt1MGkjeYUU8c8Rs1ogaU+rl+ej7Y/Tm+I
FXQ7NSN/in0N7KLiOuXtBzFEuOjiEzV24YYIVsnllHTfy/4h133ZsN8g6+0M3aM9wR7d0RtE6wtn
t0q3bZuE62rrDTfhT6ZxHzxH1zI6Vp9NHN8mcII3wmAEMnq6D5rS+enESOoFyNLGjZubtmASKRnw
0Ibplh8GesyIEvYW6GB3avGdz86HFevuwJrWOlZv1MvBR2ZDi5yG28CbXmJsBjkV5J3uIq/7Otrb
rsQDoZvKI/q6PNu3Dk2GqDjnyzeidl6YcbXvSLgeM5dHgkl8IOyK+6KnDT3SveizzpK6jBi4QDkc
l7o/PaFIvaFQXZjDe2JOnJmkfZAu0X5hokHr3ZRtfLNbbjfJi2v0a8gmkUNCOoA6pMAdA06wnah0
T3S3u6N7Chbd9y6rodnWU5g0cDXpCETq5tTHHoTdTN6+qwVHOJg/JA8+zSmV8qPulm8hvoXWvWW4
zj0tEfzeEZgU7dTwk8qZ6H0lrob9kHsWhT24c1Bh46faod+h+BXrdnvwWnznuvHexPcJxYkcd2Z2
rybVxmaM1cpv5ako8zFs23bcARXg6Zo5j6XprTdF/DaXBb3WDhFkSmwI6S14nwqn3Ua1y+hFC8Jk
tMRglXr0XRzYnsFyJijve2KflCN1Yygd+zr3TrZPSkJE3lwjk8vpTOXrPtFIQPz/HIJlal1qahAK
3qjQKdlPTiU1zjLjZXTh9UfkrvSVNiQ+nYIob4Tr8K91VC4Y42HsUuABIsl2desFYT10N+wD+Hin
uBKsmvogr2IhNDkE2CW5tDj/VfvLmyQdhHWdj/UsGYicFnUP7MHOjWJwazCTBA60nVFkvzzADEtj
1fvRwdNGsx7rC3fndVF3wM52IElN1R4PGbAViFKWjfncXR7nAtQSdW04x5NIF+rh+7bYTPCCrSmc
SazzauOmHDF96V7wRfMYTyAZYkogWDwNDy3SfyIm4CLp8xQhEBd6UWRCB0DgdojSYX2OK+O5MaIj
VE1/H8BY9zIP0aHGWFcWAtYbiPNd2Uffar6bzZpA4GNN4ZE4wmkyIzP56FREevM9URtv48jg6pY4
OQg0sK60x6tc6vU0aEstTC3WNzOYM/4q31l+rZByZ6O9L2wbH9P4yRVbIWZjXxIGTNNuEU9mQSdc
AmqL+f7IpMSAIHI2uUuEp0w4uzojIJbg62JDbmFWlB9NurDeUFNYK5k/GJU9M06NK0qbcTdSVUFX
rxeH3MxPfUP8dWExu/dBY2yWBk/2APcvLCz7k0OTJL5TNluYDldnRDpJxPIWpKYkKYFynrjRcyBj
jowFpg9lYpDxnAYmgn+lnQrnsNOX4I7bj7zJoCrHFkz0avqKkD/o+FtowP0xKe/Bshz3zjWcb2vW
nSxMgkhM+b0XfObgnA/NCiciQmQpsuY0D8t5TeBZxhWA9ZKA50kM7ZNDCSovyCs9rcEhazBDEGoS
WPubZEesGsHBoPYblw6f0GZPHCHaqjl9jAv048nh6nWbuOCw6n63l+CBh7APZAwqlWIvYAnxVHGn
TIRzkxHV9N3OOPRNpePLNMO7HfzA8SsenFeik+D25oZUcSqvBOsIE07fLbcmX7XS3hi0AhR/4PwU
9vIZr77HJgO/qblQDeCWPxqH0ZBMB/6+iZc0Ap1XQwBlddsSVcbDnk+SZMFalFvquXcV9rl90mGG
MjzKdtrRPGdGfqPiGoxEkd7zrKXOtTBuff29ufR3cgTyrpxuborWTo4RaAv+NeXLYK4IjMxkBglM
5uf5UJk2l8cQHQnPc6FRCBRJnr2dR8bbpRqUgwtHpUi/c0j5mUVKuW/G4qS4mVRFaDBjnVp9HPA5
PFR9IvY8Sr6mODk0dpacWcnR/Rd9rRF0T5CO8aGzHZTSFSyJKYMjlyLXDvoMi2yyWHP1zMZWnGy/
eKXEWdzQF3TF7Kp2BtkXemgTwuwe/a1iFvtK0eNFEdSmKxpGx6J4lmUckKSaqSHOi6/IJKOgquqr
Y0ZdS2PY1XMiTngf4O2RdhOquODSX7lsq/Kc1u3LUCjxwKE6O/asgesq5UobeAwq4bO85wgb4jPs
GWu3ESYZOo+dg7UUgpyEcNhZ4E3ruu8B1UN7M4nqg4vLJ8md8xLF38EX6ifL+r1f0MsQESeW87cN
1PIdxWM0cxlRForAQmHuLAE4Q+3zjoNOloHsVuo2SexDjxK0g3rOJs7tj8MU+9d0KND67Z9w2JGn
TIlI6b0E0M9u2HB8etV64zoZpyi6PUnpUfqDVWpt2ovruayc1VFGH2D1aaOl5qVpTRZOLaZFUQcH
FeUvKoG7qmyzx2Q5PJsJcTIwJDQTWwGjgT1cBv2UtOMyuMSe9zpZEIfcFEsk9axUTBJTBqUIvTTj
CSDfO+5udykcPdKAVo0NoHvuVMcvZdVH0JRggSLnACB1r5iOQ5VGkEY4DwAEvPdiNi7xqIvVBk6S
AzsDNx1PdlEw9M6QDewJOCtzOyfXEsYt7iu6mW7Ym5k8MmCw1I+Vcx3UaodOhRmjWGrmUbe+6SyA
KV7uvSIV/lgqdaD6YjoPgnscjYJEG3MCq1U1caZWqYWio4nMxqubxOWRYrTbsufD2kjLIzGSskWX
Jkj4eG4wA5b78jChOMh02bpgBzdldZM49Q9hjfF2slzdHVRfDd3EHKRLTaWIQpUpcbYLyzoKxT2p
n6nxlQO50gYGTh0gGDg8LWfSorR40E6JmWXrFW2+FWL0NtHKAawy5sfMFgNPPwDm0nvrIu4bPKRn
4qI8wYnD48nGOXScOiU4QFnX2Il8dlmwXrGEO3FAdyqtdWQ3jdBy0TA41sK0mdR3RX47XDwyi3z0
kCG652qJLpmEOwxYtE3Zq8Yc3fVu7os12pcq5v5uNvxbcN/9vu3zcLH5vuOoe62C4ZfDrFrp4lcn
Z5lG7C/bR275WvkzMcq1IyIxBWeeGrTZJunPjjqEgzeWdKNrCnCRQnIBIsJyZvGAzA4U8E7m3WDj
deoUbF0y9U+1hUrq9x8NBX77Vhu4lr5/hyKW7RJ85RvH4pk4clVCbuLmF2fnBJORWa+3ojCDex6I
6d7IfM0oBXGapD4OlnL9laSTfVfj5Wxtb/meQ0iwYSHdFNUVQEFDTnhXzITy5vKGcwn18vBms7iy
sLQkUxgjXqOuV3wQB5PMvYqgEBRMZSVlJHHNJjXNGbGTCLatflqXRY8d28ESMRNfLMaEcyPELhsM
TNt5HxCJa3I+eJy7SjOZmgNIMkrJPDC1uK2xLsbRu1eDnknMhPxQQ4Yzyy0SW8vBFOzG4YdkYQeg
LpQZq9ipfs3cdLizbQD0qwFc3Bwhu5kJ64U+f0s7Ao5thPUKqC+SDORFgCrDO7CwfU7vaEi+AHZM
JnhrB8wrhbrllMwFs/IZQiog/C6rN8OXtxnhOnZJLkSPDvh8k3gvPOJE+Dv98g/v83+LP6vrP1cE
dX/+R378XtVLm8ZJ/+9++Ofb9L2tuuqr/0f9x/762/74h/78XBX85//5W/7DL/SHr8tf/5d/XvjW
v/3hBxwdKWB6GD7b5fGzG/L+97+Bb0T/zv/sL/5nw0LUNcmA1MzfCAv90/+a0v/9P3ueliulyv+X
mqjfX+QvmSHxJ5jCtkdeyBXyn5NBfyEZBn/yBEK5HwCj+p0L+leQoc3UYgdkCVyT9dAfIkP8fteB
8SCF65ri/68kigjCv4sMWXZAMMlxHYiKxOUcn1//NyVRXU4KfY1R57OaM/GqTtPUnW3fcHYKfYTh
N3j2BqI8sH5fAB29LtidDn06X8ZlQujrp12VFLcsaCJWRk1/HhGQvbhRh2HFrpJg86mFAhDqVT5p
5eIT5YlDwUUqCZyk9QnXHMshKliLsbnhRkRdORGQQpQsNRbW+gD1Eoof6MUZcGVLgKOMGXIjhWVy
fnJvbVncglq8LIv1LZntftMOXREOAVSHNnkGkPsrkjALIzPqjqnodn6Mq0YiyKKR+7tk4gg2lxHM
dCoF5qz7KLyH0XALgN5kIH0flydHt4t0gSUtCQdf2BqhyyRx7Lv5MCaPHKa2FmeU0m7fDMPAQV6B
EGQVeipxxdspzBZ7FuZ2oJxvpnphN2XAR6q8u8yO4kioPCDv0Q8QScvZcbT33w8uZUkdZBetFCxV
N3GZvfY+S545ktTBlfi80LOLjtSVG9wVOgUNd88CDMjjj+XINvGxOK3cH2zs/A72QozxwNByIIeG
az7aAMKOnAKeh9H8ZUiMAJ2LtBAVWryFp255wVutOuisi3WaDd0wGXMmSNL56HhYFYpg/XS4O24q
QtoZDK6LbFl+4uG9jDIwWGrL+ylp3rxqRMWpEe492YdOEUAiPvc9YNdi7Q9y8j7YYQcAZ+QIyIIL
KkLPnqv53GLUlyMmytqCKOR74kI5dsdf7lWbDtUmCnLCrYN9TG1EsdTFhQmrMDqCB9apYf9xSQF7
T3rdlEN8iPgoXfKye3bq65JFb5XWLuMpTc4+TjpOWJhRkrU+eGVnPihJA3KeDCcLxCdHPDQ+Z57Z
ZTnwsapxHenlNUMzDQbAtVUQjnOwh08n73o9QRpEtea4goKX4+Am/PkotCKrVjO4aRN498qmU3mS
EYhfOpXnxoZ8qR64byBJRjhSwAeCicrzLevbm64jITHkPGbHoHlIhuLTbaBvpf0hR2+ByQOyYylA
yQ9L8YTai4ZGvVVoyf5F8ragEHDxdSWtRAuOpXCQ+cVgkGC23Lde9OpaSOI+kHA6R8XP1ieGMpT+
azHRbctj45WeOXWmE+qIMCOokV25QeDlmuIfhYOGo6z8tlbOtEEyTW35FtN+tolnBiUMyheLycnQ
I1Sphyk3Km6qPrjyXiF464ErZ/Ka9AjmMovleijDJnUT6TEt9nV7FAewWo9wLrMcpT8l1CHGOxQc
OHEk7cSiiyT1EDgyDbpGjgVLD4iCSTHSI+PE7JjoIdJimgSR+DP6PV6uYHcshVCmou9JZpFGSbzr
qIdS0BFoQcyp6/iFu9M8phT1hjanNBaLbFqHs7RSGU4wzzbp0r6B5GZ3osj0qNHd0Pt0x8OrJDT4
HGQWXNj0KibHCF02fhiiuac1lsp21TruA8B14cqwvG0cAkhlQPQq1SXvDGDCN1kwz2jdAm3MXO2I
95ktSVeuYOpH1961FK4YCUI2zhx7wffndinDOS7KhO4ST+ZsyLgJ8NmCXwFmdQtmQG2Hsf0c/ewl
K6Q8zKb6qhIt33uwHBSaMBM2vtvxa2j4X0hpF5pbvjHU9mTSsvdMTVQnDO13JkITnhxyviwojDOI
wFm6nlJAunAF7rmU21SxYMQQuswSW1auyy07XXMJi4VE4fwzLpodQVLBdptKTFOXYxIwFHRl0iL6
OApdnulQo5npFh56NRcvSM9uzMak1n2bnVzg8TjDiU86jZy/f47trXuWvTcfuFm8erjifJo8OSr6
5xFSoNIlnyrNPtbEnjaWnH4u6dXhub5x6AXF5DnuVljwmBEpDc10fWiXsX4AVsc+89YeKRi1dNVo
ST3HwWtbniiItGT35gPtCl8I0e+mripdqQy9wyu2dQoHx5EuNM3IPOG2M0KzHx+mxD9MpnypB2SL
uTTkDiYlWqYuSG2wkRQrXKcF20Y7++FUY0IrdbFqRw3EJrXsPcs0tvjOPISy8oeNx8LN9QiqJL34
ogfyrRxBVg0ye5x0jasx27QH0OwKKvOD1g2bjHm6JaVKTY9ugRXYW2JH3Dgs8AsTiok1xFuyLdxM
vfREJ68BQFjuxv4tc+EJtmtv84xAGqr9MdnR+9Nula6lzQcKal1d7KIraz1ym7MusZ1r3B+Yo0gd
sI1oMHRBffJPky6/rXUNLvdd6DUtC51Al+QOGuzd69pc7dkhE3diZ/MQt+Z4IvFHlzVtu2ZMb1Km
C3ixZ7xyw/O5whcsqgG5ZpuDRz17MLbol3FXK0eaarAi6nrfVhf9Ypa6oRvz0dEVwDmcqzBeyPvH
NQXBmTwIXRhs6+rghA7hgS5hqUuFp6jQXnbiIX5NHXr9SinYCe9WveN+96BoJl4GUrMI5iQg9dp/
0fXFGUXGqDtSl/K+TL9Ljs23hWXOHvNLxSbd77iL41hCUBAUPy7ZwaEvuUJXb1m7RrpIGQ1VHWq6
lZeEkuWpklvlWtONPU23wPjMc/7LY+QO2uXQuCw2HTwuMPxf25FyB2u2L3UFP3/Mo5ugIec6RY7c
Cbp54gL45sBdvzGB2+QG7hlLXbvZucHwxbXRdmqbBLCd2AQ21DxwW5htqDfg3j1cUKW9FOcEHCwF
RyzWHOz4XiycSxO/m6bBBiphezar4TC3UBpt0gKh7Y5vHJlI+4Fn3kaDmcAM1XUJMr3z4waIpiZf
5VgW0Mx5DfBMa5REI9lN9RnOYrZKXOSQ61jaIsWQnVjM1d0Q/Hri81Ke+XeZW8AWMhmWTUD2c9tT
uwhViUuC/jRGfUQspLRVO4Exk62dd5Sy8s4e7pqts6ZYeVs2gNyUMJhi7ugvxCLpgqZ7G35geWgz
DxAENoVtMJLBLlfWLMTEjQsgGSTvKDG2Qd/vl5l1kktoa+837K7HihiKMe3GDkt5YDhXFtuftt4T
2FTDVcg9DrvGfWxS8yeX/JpzFjjVrMpggneHVGrP45EaKf8cqYijU3JtCpvrmITBvl+y7wM2WGhA
LuAtKtMTskaxJJeKsQDURIrkZXf1NcN5aE4FqzmZ3EVBS8Bnre7XmiVralFF05jxe0YjWKC1SmOS
14HXHdsNz1jSnPVTwVtB34FJcgehs+mnBEayoHdA3z6j7pHIsaVP6NFW8xwZ9w+dVX6KGjV8GmLQ
hdQz4VigTmHF9Z04+bEvsn7HE/ZdFgA2+mW42mA7MRNB26geerJ6WweHu7RZO0hVgerOfhFh+DXP
hECt5kjX4NZ5r13F6+RyW/Eq94V+9r0V1HcGuJlc0ePWFhdvWh6nqq3YhSmKHeW9LW57jmR+L/kX
RzaF4YozXmkS07CEpqQLPiHqe0RQRUSB9nn55j6141/WxHc2otxb9WNfTXfTPLKeiMRJpkSSpgX7
k5UH005i6oogpnMwvvW5jE+uHTzJxMmeq/wH1VkCDIBIb6fukomaZ3ZAKLcAZzItNwR92k2SmbRx
Ahxk05DxYB8tBgRQC/a63nYRF3MD8YscUf+YVE1DGIwb+hRLvVOd9qYxge/y2uACPa8ODZedsWQC
MXoPN40IlQ9fd8VUsmn5iJNB5Ylmr+0d5tkZ3ZQT8+J2dHz2kOwbkV0a6gMlEgFFO+pt6AL6CRP6
UnUIq5ghDZkmwtiovC0A16esrXjM1xbYgTXB98soAQsJW5BFiiBLfRq4qPllk8YpA5t/NDf7hQgb
Eul8UD3sZce/ryo2cyhvP2aP5JmDr9bOiD61HQK17advq+lgpI/a10EoLOiW9PfJtPVvRf2QQWY/
OG2H3f3Y2cfSOnNsRkcc6HFZE14A6he3eQD/scz7d2wmis0e6MvhuTY4GzRdGYcF0/5W4BmdTDwL
jcnxKZpHwShK0gnIyJPLTp9b3bglRkCcySj2puB+tSxksozeSdiRdzSHdPZZ5mo4NdxypJdDb2Yg
3RkS+19r3wE7wjgYD2iUjvgWTEfTKw6OQSld7tvc4VpiDzYbnSJ7ljWujjxnFed1waNdtLdtxdBM
BZoH4ky+KLd+E071w1ug8UWjx1k2rwQ+EPRhryu2YiKU1FYK0Kvp3jtTheOtQJybrU8Trs42QJwG
ANyzXF+XnYqpflrZSrURWqvujuZgyFOT/ZTa+uQ/DX10xnZehMnk7hof046Ff2WbNM4u0L8mYK9h
g4V/yM9A9Te2dM4csr77ZQFHKEuOIp014WmIzQfXqwaEW+/Ti4lYlXAf7Tq3Qy9rqO6A9ANLb5MH
umIo0JCepNgRGnopsBxLc7F3uUu96RTsXeh5O5+c+d6wYh8BeOAM4faviPhbwymNA6/nm6WcDFUA
u4CP18DIjc/AMFe00/Z5kfIXyWWxnV3x08+8M87EiHoRXY3ACgFawEA+gsBh/WNuiWc4vp8eVOK+
xy3maNYEOItZszbZQEsV3PCCZc9xUdxRJ2qWOdEXBD8z5V+TzJ4g50bfhcuJvlCoGq7Cqdo33jmL
HNYp+DZM2OF8LbwdLF0A6kvtmSp2yUIDG8A/9PQCqdxglD17I9Y16owTb2TmnfG4ZRUZkDqPviW1
S09LZ3S7/1IFP39ri38TIfRbFaQB5G+ogrdv//Q/Kng8/4EiyBf4qyLoUGxiBVSUuNSb+BS3/1UR
pP9dWoEvJG1kvoUa9y+aoPkn4l+uNNnDkqJ3XMpWumrok//+907wJ+G5lot+p1XEf9FH/yD0/qvw
+3cUml0r+m90Cbwl+TJ/QAhZjoUm6dqmtCzTF7bWC/+NHshC37cmo4RkQt7ZCuAlep31jk3JRWSh
hGqxUsxbHDGJpBphVWbvyWw80Eb6lDnj9zWaAKvnwztXI9D6ER2jl8d85BPRBoolP/taWd1bdktd
wJh0R8padtaMgF8nb6Wdenilyhuq8VDlJBuWrsX/JziSwR5C8+JwANAbXAdLDFZa4jY2V+M8OMa3
lbEswetC78L4Y0lnCJbJNxN8wHYoAp7nT+tCfYqskPrZsIR1T1EKNnCC6kwMa54TmZwVhEwe/yqA
BUpDNqqaeLXaBZ5Z+bPhE+h9lHOLMQdSEhr/dsy6a20M516B06jm8mfmk1otxKs/Z+oQNThDWPnY
u0amj6MNwyY/rk2qboBdbwfqCh0GPGV2CIkAiIzpbbTFa9n29/RYv3QCsW5M7TOWWPLWVUipLkjj
9K2BoyR4iPPqUTJKN9jOrsaDRfNH6LnaciXMOyCXY8i1FO9SXlhzcCrwO+V9WwFAmMuXpZf12Zv4
P5DNzsKd7tOGY+UQc7JdZXTNdDNxTCyFOzU5YzGrJyZp2BuA+eb+W8QReENtIVuQXP1oqp47XN3s
3WYf4PJO2k1e74eWhEGnGp5fi3bmwlcY8/TGTZmbV14uHOcz3lrc3Ht575e0EeLZ4BDVWER2eaQF
DnUwy0JrBIFmq0ou2OopsQdMubOGq+txdBsCYg8jxSVZhN3eBwcsxoVcqYLMjtcLZ2fCDrODLry4
L17AulhSSW8UP5qCf+1o8jfRFXNBLX4k4rfjk8fU2M1f5aLugiJoNlax3I2ySMK0zQ6Yin5B1S/Q
tXQ3K9BILk9MYbbEzqXIXZbuvZnmL94TRLvgSDgcjkR2msampa5quq/n/rrmNCX7Mz1cWIdB2Kyc
CgzJQtYasRDeT0z9mLvj5xEkd8+C+k6SdnHxEGz8YYA6kzTQEzCliCb7EpU6dt1LruqfHvxlznXD
tYp0SGkK6bN9rW3k3yambDtPONAJbQAZ7OAYWQJ/CQBTq2lDMWU0/ujugbiPz0Hn7N1BPoHxQaFA
0AW2EdJ6M27LxtiN6fDTVUW7naf5pu9zNrVDb4VrTyG1txMZRmLfx88HnexHLYxwyNAw5n78lpmK
g0IbxaHBfWgzjAs5uokVodnDHDC9EqhT8ZEJbwlTn7YBp1dn1ebQy4rlA/9XQs3r/DykK69dQFTX
t8UltyR7+QUqrq0DVh7BrIU6xk2MRYweAT9Dw51B5bOUKffWQuTax4e8OJNx6tlAUry2M2zzV9xk
pzTyXqWDl3LU9d6j/0LRa8DUTRC4IoN0pkm+rFw2zfp7Z2P2UldBgTcKUTAe0tDTHtl88XAQrT5M
p0AfDJtvssH7DVmln9K3oYhzVgw2hwpgg0yZDRZEmzmHbjZzdNLQ/r5UWBW5gudMctNsmw/eITLY
KRXUKW+hsVCm45vrj9FL5jCpZ+PKyTjfm+miLvRQIaf133F1R5uOIu6Ny9qeiu4zIG6S1RN4S+En
+aHlZcj8SnHBzSwvfReUamSiZWMGzHKaNWrC5j4DFsJSPO+nZI3DbAFW2vlNi6hn2NwiynQ3dRBG
MrI1lsnlY3hRiBP0u4cVFLYqVomxGe+7uTdORrnifG88SgbToiadVqgbUHBLmNsoRrZff6BpqscG
XgGt9j2QU2WBz4cLsUCFDda42jJ7X3Izk7gXfBTRmAlSTfG3IbKcoxH7bwGmVbt9pkYT5AjlSg37
/anlMlTcm2HMfKcEd0FTo8vHVtUPBOViqzxDbsmVvharrnRFmLqo3tnOkD5wlOBTiWEM+uZAe96Q
svuYlx/5XE+bFXDXCCHLrEGSJIY6Bz3pi3yIMdfNwTtUPmzGGFpCOiQy1Ntl17M1ohgDRiUsPNQh
YX90nxN6LxafErC8je90XJviYpvzfRtT7bXGaNBUrg4UQ2uDmIHPmZJrlyAMhhHMrZ5tgA/Dw1+P
N8awPjQxMZK51h2Gidkh24NnMbRVtrXEnmQRMYupOFm5+hzjXzyWTrPf8JytvZu6d51LPKuXTBf6
GKtizIATF8tIIhqRBVCkeMwqe0oWYz4YAc7BSNypRDrQxTzGLI9iirp0P3osFiEnb3ppCU0ySqUh
yU+Kg/Ap89+W0gXXYZq2ImMBthe556Y359DqMURSOXq0W8AJvdbtGmnsUz/6CSvwg+qGD3dsnty8
Rn2dqrdUuwwooqBsLC45DxDDtFz8Z2sWsUzqPXkdY9Zkr7h+scnk1M3AfghV7FDoaBCF7aKc5A/s
k804+7dzjAJvev4WEyZoh4nbdV637RasNEeRdK53lt5+ON1kh7kFlqLvTEqJpIkxXJwwhYACqby3
qm1OuDcZdvUGLXbZpY0s1XC0Pjt6yxZ75iNHQJi0+F32DlpWZrmnEX9/0LJ/apGt6IAhQ00l1dnS
r3qz3hVyAeamd3wgNBa985vjIMZbSrSyL246OT+1PTUHXunzXJzYGOq1YbN4PzpPuncBdzVnbi6O
XREY1xtHsjx7yKYm04Rk+m/q/Wo246mmvLsFSsLeoX6zWWECv9964mHOpsNijtbRlcSElI0Hz8LL
1bIGDfQ+NNOb0UnvSAniLqxMW8mzM+89shYULwgjwqA7r6DYcd8vK9njyOpgyqLRYtX+hefuiUXK
ttF72kCxYnBr8xvN4IDM8luzd25FAk8i8PhsJy7uKDgo/a4XxMpHZvKKpXCpt8N4dbaO3hdHjkEQ
UO+QKTDRG+W8wUmBd5CqHjK+2Wfxe/dMC4ReQEPDw0oLrUIdWpxSlt5Z13p7XbPGbmyoIqvXf8zD
eGnYBx7KoHyl5PfFnimcsyvvmWufeLUlkeqpN15SIpKlwaqOeSvVk1fDCAZryOK+CqMp1fMZ86Wv
5zWm7+7s6Blu0NNcAIsXObXcGYJ0DEYv7oOLeSKeS35Iz4OKwdDQE6LHqFjqmdHS06NkjEz1PAlQ
+Kr0hDm0Gx2B5KD5bplBdqx9LLFpQtKP4dT7PaXqeZWChHcooOlh0bMsoY8fo55uc8ZcVtv91tCT
rzmdleWfResAlUT+WBmRE0Zl2rx4fhjJl6rFUWYZ7nJcRpD0C8jJo3Eg/YQGyuzNdm0b20zjgZ7L
eekFKK59oSd2V8/upc4NM8w7DPUY9YD7p5xQ6p4PhWuffa0AoLZaIcZa0uPIA5mWCbRe0CEcgA0A
W6S1BBtRQSEuSESGJobXHJQU0swz+avG30ntKAX/tBvIOLGb1hGjTu4oNCxCT/9aB0UpGgCOEyfJ
t43WOzqtfCCKhLnWQlKtipRaHvH0gs5IUUyKT+r00r3UWopEVOm0uoKFqmHdRi5eKy+O1mCM32pM
QghhbgkTV+UbS4YX3ghvY/dcnN0MxbKgk2NGW9/Ysn9mf73s+xSh3sMEQWZP7dMJRszIQMQgNvNw
Yr1IEcQIaLryM9TzDB9yOZtkCt2RbFt7tKj8MjXBRZRUAo1sg3ZWTqQutlkHOUTHW4wKW4BgEphP
fkk7nGn9YuKWiNavhO3W3mvd0Ol5olkdz/YyiScS0HT4rqb48noPwbAkxJdPRBwG4O89XuItx1dY
zdz3t61aWdW69bGIu2ueNN/iTk6YVEnZrncio6lQlsRiadzVQCo3bHLUw4UI796E9tBYhBwKUdUh
48ImkcX6rRxn7a97oKKHbBf8m9PTjGSOptws27GH2ZDASjBqC5P5IMm8dJwBF+6i0qH+ORX17SC4
pMkRfa1lc7D4wIWVQftewnCBqdl3IF741ZFO8++tEhTKaSz8or/1FIRfzX5kXNh59MOjCtjMT/p1
LyNsbVMJMIOSzaM5GVefmM3OMt2nFPJb4br2TeKzbyfGuGvntN+5aiaUKFBUHWYWk4+3YPvH1+h+
cjx7tHOWuNECRqUoxLKn7/DZ8+jULUr1zg76ZwCenxgukwjsFIWJjdjEVMtDl8GNYyfhorwjuhax
d4gq3vzRGY7miCs3c73dXHe3U8wqFXoYxYkR7gOnx0/Rv1JFcHXSsTklczTyyS72NUkqOqxBcGQk
vkKaL/G8OMWz2QDPan32c2u10tfFiI9VnhSVogMUX85VNPap8ZnZA5z4zVqdA/2V4ohtSGQQnQRF
hWOHg3tjgoDtJVys2OA4byNfDyuGFnQ4bMDOV5wj1YHnOjVqfg1WOz60VMaf1Um449EpWUvO6S5b
+vlN+stzOhNLjNICWtAybad5PVhTzTEbbIfbB2FpLsOu4YOHRs5JmBhqsi9+TOY4s55hCz/7r2Af
7nX1InMipuB4IJNl3I++TA9cOPTb5H19Zll/7yxYXahRuSTcSeB50vZKJcAt1dbfuq5mqpj4GDdL
c3Yy+9j1VrBZYdKw6GMQcWlBQ51lUKQtCPEhIZjkqpvedF9Hi4MbA5qHY72mUlXex30CTJS96vb/
cHcuy2kjURh+IlQttVpqbbKwSbDjJHaci6uyoTA4SCAkJAwS2k3VzFPMY8wjzOS95pOwPcjgC1Gq
TM0m5RgsoUP3Od19/st4hDzrMHNZfgMQx4hhIt8uY9v6AA6csoW9dLmXos2cfp+N/H4uBWJqGY2k
aNxOctEFWpodtrq4OsTj7HQZQtIsHPoFU4jt4y40JY8OzdLRIfsESXmdDwFdOh9HsDYOg1JWLtTA
SwQUcHKEf+IgHQBtx+IQUuKcYEYICM3QzAiiOXjy8ELp+ZWwpeDIO0NppJhDpxki1RNanOkkmfOm
KFiA4BYRtFnetNHpGh7RJodUTydRlXsvnDJOUy9a0KmX50N/BDdoCpU9u8CNCIXnBYB23J9e546v
Ke6IUo7brVbcwyRxfnANJBji57mXWfBNA9SSE03a6FLppwXmz0tpdawZiYw9an5AJ3sKhGdxKZLg
XJnyzIpnYbtAKcZEMvRtPiONpDmted+ev18GQffYCwL0B6IvsA4+0e5/r+bF5biFCoKnPsGasaEA
OWe2hxBdHLdej4BtHDi5/3roZHYHjsxHLOLbLT9AT42UIefom44vc864O7MoRhoUqhF2GVCVItj2
NOGOgnkiEajqjCbk6txydCdB4QXXC2R+CysqWJZNLZ76qxkCO+8mVBPsy/zj1vRLGObIe6N8aw3c
6ejbGKUOiQk5ruUdLFNJ/wUtfOGybSjM6xMzwWZnMbHYJxIrWjLvvGEI8UN9nxQnQJK+eBzEB0Bj
wE57dHG0ZpXLoIz9UYZLU9oCouHMjsKJ925mXs9PMnNUmgwgWogD0YnW9oUomJvjKFnQ8usDP6KK
KhzwTLpLuAR+9hEzP2I79BWzVxgY3cBh/cXxSDqBvuOwgHML3CvTZUYPErGLaYa+MxpjPRs6GziC
4lIPhwmMxvxziO0FrYkFy58lbkLorrNnC4oxiy20YaewLJMzDJXsA6XtAcuRd+za9Bv8KdAeSBk8
LPDnfoFZYaJ6zhBNrawkaCUKA2FM15fjAOQu/dIAbN5hDkEL0x2s/vyC37dKXejsqNVaXvkyvRj5
qtOd+ue51N+mVlcc5jZ6woDjYXx7OC4igAbxDrjK0Ux3KaepxuIQXFiEd9VQ0UNzMXqIEAYfBjBd
Q8AznUlB53sB+C6fLM7kGCGi1pyumO2nxxNOr/DVnXfC4eKDmUB3SGJEx7Ose6zVtJ9jb9RaUk5G
vjtD7QKB5HBxGo+KFOOBHAp+BDiFRQXdhLF5LGy8KlB3Of6f9Q7WwMcbkOIVNPoGcFydnH+Of+5N
tyfzJXJ580I7YJQdQcug1o2oLleBpB+7TNgDSz0fYJigLIM2PbYDpqlci50y3YkwBqy6etl0DRoB
eIPT+nA8zc/rX/j2z7+Jzt58xue857EHWDVsjge0LkT50cR9Y4ed4yAN4QK2dqUjb8wZ1sOgDVu7
StlKCTzdtEc/hrCvjZafe8RfHAblYQTRbDhgX0HHBxNQgOWyxKPXh4Nn2KYL4JwYSNcWFi+/SBz6
6EJel0SAYRBHNZ8P75kz4t4VajPCpCniaBP+qHTx0dgIAbGh1jo2yNiXC8EjVifVjGg8FKShND1A
luIerC8h78VBGYpeo0YMBasTqAgrtsS+TQlHrIboivNyl7B2zJC27Zkutiyr5FAbDxi+COIDHFcK
mILVcHmRKfHUeLjft945Q+J5oyQ6TYpEWXaH6Rivp0jX8FzHIkIQVkgOmpf3Mg73WT07x0EaWtmC
eikRYygZO7U4WMLAxkfYmo6+ki702z2Ng2haKizDhJUEdA28gWNSNWtxMJXBSCg9jRyQDRJ6057G
AYOmZiVTGlY5DpgZ1bTQ9ThYlgHCAyUfpCtKTtkqLe9bmoRg1jQM5EHWRYwGSZaw8M2uDweHlYPJ
WaijLIBrVTXZt/Sw1SFs5/RgGgBmQO645SIJRl09DuVwELyBPStnDJaS+5keNsmPO8dBGGU5sPi6
WSqVfMfaeCBNcngJgMlj1wFGdB/jUI2HxuVCGEj2WIJyoYVWnqynBzZY2mMo8A8LiP1ND02zJNi0
skxodDuUJlWWWLe11QPTgn2VKRyteQnE20ttLB5fRVHOmqZJwX6bWaFID9piw31vv62Nspy6SHmx
xSihfHtZNZXXdDXJeGAy2EIp9pN85eAVa+NBGBbjATxANSl2KhfPqK13Rzn4jYaD6hAnuJqtccuf
fMPtEc7mBW6OLaqzCRY9tTeWCNPVpVcHGOX/X9WGXHWmsPbi7RlDdZ+bP795wM1b1+51+1S3vzwK
rtJe2vdLDSaI9Dcf80NvwinQU6aXD8Nj75ZOj13+dCsY9ja9/ve0G/6dz7r6WTwY99Jpr7+dgE/m
anqHZ9L8G0bpGbDhhnf48dvffw2K7WFiXdo8TOE/fzwAeiZvNr18Ow6j+MefD9+DpVTTezARYOlt
EXLA5rX51S8CxMAeRIZXh7lNH+BkPuohPoP8TTzBWGL7o5Q+tg2H0vteEWfB1dY5V525NL0Bsxpp
0e2f/xdM6YteOgl+/F5GatIrwCFvvxNVqfmDPPxFUEWbXv5br+/HgyhgWD18nycn97aScne+vVlo
bs+tt/1ZvYqW7+iHV7301b8AAAD//w==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_xlchart.v5.7</cx:f>
        <cx:nf>_xlchart.v5.6</cx:nf>
      </cx:strDim>
      <cx:numDim type="colorVal">
        <cx:f>_xlchart.v5.9</cx:f>
        <cx:nf>_xlchart.v5.5</cx:nf>
      </cx:numDim>
    </cx:data>
  </cx:chartData>
  <cx:chart>
    <cx:title pos="t" align="ctr" overlay="0">
      <cx:tx>
        <cx:txData>
          <cx:v>Moc wszystkich instalacji [MW]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Moc wszystkich instalacji [MW]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_xlchart.v5.8</cx:f>
              <cx:v>moc [MW]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1HvZbt1ItuWvGH5uKmNmsFBZQAd5eCbNkiVZL4QmkxGcIzi/9UX3R/S9n3E/4d78r97HOdlKl8sF
ZAFtwJB8xOEEY8Xee621GX99mv7yVLw82DdTWVTuL0/Tj2+zrmv+8sMP7il7KR/cUamfbO3qD93R
U13+UH/4oJ9efni2D6Ou0h8IwuyHp+zBdi/T27/9Fe6WvtTH9dNDp+vqon+x8+WL64vOfeXYFw+9
eXgudRVp11n91OEf3476pcjrpi5crl/evnmpOt3N13Pz8uPbz059++aH1zf8w5e/KWB8Xf8M13Jy
RCnmEmPMfUIEF2/fFHWV/nIY+0eEERoEBHMRSPj/r199+lDC5be1OXpz+61D+ziwh+dn++IcPODH
31++x2ePBKecv33zVPdVd5jPFKb2x7fnh5l4ePtGuzr8+UhYHx7o/PjjDPzwORR/++urP8CcvPrL
J2i9nsB/dOgPYC0PT1n9XGnAq6ztn4wYPeKSYIECFvjIRxR/jhg/4oIIGfiAqZSB4F9A7P6fGt9X
YPvSjV5hd/+dYVf0j/2fjBg5woFAAsKIU4Epka8Ro4zyQFLBffgRAKA/h/cnMXb8DaP6Ck6/X/4K
nWP1fUXWvyKg2BHmFCGfI59ChsPB5/D4R4EvCBUAEpXUl3D4D/Ccf0ucfwWfT65/BdD5yfcFUPmw
1FCrnv70KsVYgH0S+AAEkZ/nPIKPEORCiQhFPibyixF08m0D+wpIn93hFUwn//P7ginvzcPo8tr7
VwQUPYJI4uwXqAhUoE8phTxi0ueccY4wgBZANvxDPO1/Hd4ngfHzSV+iPF/B7Es3egXd/jsrUM91
UdU//Ufx3//nTy5TEEWABlQpCumQ+JR9jps4YkASkRCcSEo+8o4/4BZ989i+gtnrm7zCK7r6vkLt
p3/7r/98Xv7cfIiPBOLEZwQhRgPG6edQBQCVz7GA8KI+g7T4hRD76X99w7C+gtIn178C6Dj6vgAa
H2ypf/rfh2wI1av/8/m65AxB6FAuGED1qnahI0k5YlJATqQ+Rl+iF7e/jxCK0D8e4Vdg+/KtXiF4
+52RjqZ+Lh7+5GxIj8gBLuCFH0mh/Jy0E3IUkED4DDPJecD9L0TY+beM6itQfXL9K3zOv7MI+1dU
KwTGBSWc+8KXBJyLV8aFPDqoLV+ygBHQw8GXZPBP//4NRfQrAH1y/SuArsCF+J4MCxC9L3+2s4SP
CEEkkADQgVewz+nEIYAQnIDAVpKccPqlvAey9R8P6ysAfXL9K4CO331fAP0LnD90JJgPBianEkke
0M8THDh/MgBo4Aeoqi8nuLNvsCO/gs7vl78C5+w7Y+RQfvIH2zz8uaKXBUcHv0hi4HcSytBr0Quu
ko8wElLCIR+siS+XoG8a2VdQgir0yS1eIXW+/77C6Kf/GPV//9+uzu0y/8l8AR0dXCIC4khIkEiv
1BOBw+DWQiSByx4g9MV099O/f/vovoLYH2/zCrWr2+8LtfLhp3/78xMgxBekPYY4B60EIfTKpwDE
CMQX+yX9fVnvnnzjyL6C1ue3eIXUyf/nmfDvcJxPrZrPTvnnu1OYMAE5kGB6sF4/104YdC4IYOh2
CCbIH3Xurz2ivz+cL+Py63WfDf1f3XL6++2o3/p30UP3sPrY+PukI/X1ox8fEHqSry79xXH7kpn2
y6Ht849vMTq0/RAQt996iof7/NGu+0Sp/DzXn1/98uC6H98SehQATBzUMAQVBg/w7Zvx5eORg51B
JBi3PjS14BBQkaq2XQb9SXbECHQmYSRMMnq4xtX9xyME4lNg5PvyV/7y68MCfnNaV7/NzC+f31R9
eV7rqnPwaKAb3r5pfj7xMFofMVBygkGlFSIQmGFodTZPD5fQ5j2c/z/MwFzbsbGK2kDkGw05PGwS
1oV5w9SEbJR6MQtQWOPyeMhJufIWzm6X2p4L3ut9nqF0vQxzOIoJ3YwBe05zdNxl2fvBpfWtTKdV
vfg3VdDOYePxdoOyzEVlZ0NmxLxO7FxFc+WU0GOYXnIv8FNFRhlJq2iQqNp6zRUasVFNtqL+GFZB
rgba8ft+ZCjkrBxO8MRW5eJsVIi+ULmcChXI4n0li9ivzXkw9DqeraahkblamjRT1bKgcMK5Xs9W
FYUeL5K8i6aE+qrl3bPsvSRyTAaXidY6DIJOMVMNcVuyxzpH2c70fRLJHrtIav9Dg32x4ThVaZkp
0AN476NUubmanFoWm67zornNNFK5CxbFZ7QiJlCBoUosbrtk+QrhZdclN94xznJl2HNATrtgDnF2
lxYXUz3tKzmsUKoVyZutSOZV4ZqwbX1V+v2KDF0EN1yXAwuROZP22A/SDfEHZVIUesysakIiVJqt
S267aYpF1myRmKNGbCuEw6wb1FCUyhC6x+l8lQxjsi/Tsbhm0oU9GdFNqfVwVt7MjNwwa8xpO3VN
xMyYrTv/aegkU2Ji420hXLUqdKWoEUE0erCkkux8JI23Nv12mFzUBHW3032xyYOOrofBVBHPpj72
MpOrifFC1eMIay230WBcHya5ZOFESxGms67DyfV9aOyKStX5YywKG6f0qu1r1eI+QoQrPFXRRMJ+
wucZMnaH2+nRzI3djLWd18s0TGHNcu8aIzXXuFKLbnxFcI5Cwiu64uLM4dGDxVZdT/IqmdNTnTlF
0yzqhqdFlKo0KLJjqkzVhdhaFfAlTJZ5JVuj0HRSV5kaqjJkeBfMQygarexQrMiooyRLlT8QRYdF
1QytfN6rNKWqGQJFSYSHDwWxylZ1OLB3NO02YxfVlqlhuXTeqIL0sSUmkoCW4Q9eWYS9MKqoN46j
SLIoz6Sq9bNPTeyJVDUpD+cerk6lyhan6rzYlN60cXo38fuy6uK67rcJfxqsrzzeh03wDpuLQgs1
cV85Fqg6HaOuWVu2IWZSRqzNGFNchFO7LqolxrSNR91ExUjU4hvloRxW/13FHwwzYdCd6mJlm+uy
uZVtpwbktiaXaql3dcLCwb+os0kFXqmoLMI6KBQPlkgP7weWhGW7gWaYqpE71v4xdRcNzVRJTZSj
+xHN0YBva5cpmiOVNSb0kmuBbFzUd0OVhtiQyIkq6hatpikNK1aoEmbNLUmkqz1pPthGeeWs9Lye
5RglEisrzvzAKOrnW5tFVb6oTghVuV0zV6tZ5yEfx7C44uJi7te4O0Z6z23EkzMhxgjlc5x1yXpi
69H5kc/vB3zZ+E5NhqtsjoWuo3pZZZSqNhmUNNvAS1akJGEgm3XpgtBraMjmUmXPLGjCsjumvQld
ZUNZ7XP9nJk6IkWvhibK8vuySSJenyXtKa6q0ENWoRqSwUNdXumq3ZCyUw0qVrR3IfaGiLtWcd3G
E0wN6Y+TOWpFH3r+XdAFqtd3DUzNxOEcQKUekKrbuB90JOUQYjIrf457ebt0MuT4tHFmX9NGiUEf
V41VTXNn3LYt87BLdqYtwxYWHt6nwwtJzpvzJLdq0IMaycmEuqiyOzdPoTdsHd+PCVKdYapZLr2O
hSIrIs/u/eSazJ7yId9XebqeiuvSDLucZWHWXM3jitmnpQ0gws/b7LnVO9dnqu/f5ePJHLwkQ7PC
aaNKVik3rmTaKTpylS4o5tl7f94Is56rNCpfAmdV1WTbAoLYpnXk8S4WwQdRQHZZ7DqfeMjFC8pc
KMdVt8BTmDRuq51hTmH2Dk3rBMpZn7ldYlZZstfmXdVNiptW5STWzYduggeQp27c1OwC8p1q6xiL
RiXFFJaQuvGulpXKkvXCZZwybztBKunRhdeufI8pjc+oGZWT65muanuHU7Efi6c0bcK+kyqpb6Zx
j0Qs5zXSbnVYOsuUKTNjhVoUieZh0pA7YjrlYVvuAlOFaYqVOB/mKi7Jnc0/QKFVhA9xCtmS6jpe
KlgNxqmyvZkcDptyS/PrRby4YZMW9xytxva51nlUB+HcPYmSRV7yjjaujHlr0cYf3BL6SzXHVXHt
9NScy/rSn5HbYFcYZdvhaR6bNKrhDZ8tnnmx9aXGUS1a1fpVvXIVcTFPimztOeNF1uuV9rr6Ii/h
EYvlhSL2XizeHPJZ92HR8+Qq4Gej67c+1uzG00HUjKUMSZtO4djOzxkv5Y0bMhElaXtn+1ooXdcX
ydijUzni3VjL/Jj75Xqa5CkdDH/Xd/ekMv6qKkgZjVNoCuldtKJKL1nxFCRDsSETpCqPdX1EBfFV
Xg0fyma+FQVUT6QPCF7URQ3TKa5cYuU660UsUvceD5V7LNusVuWIFLNlHte4KRXpIeF7GcKrjIxp
XKKwH49xcJbi9mzu3yEIewYDob5WfnKBNQSDH5IAvodXa82uCOpDqbcaPU452lTVZZUf98EcG39R
vfwgzdpH53OdX895E4lq2VnyIekSGEW9XsYPnb+x43XrHcvimXnmQsP0xkz7amxv8vE6N2JT0X7V
0yHUda9GMUR+3ynBLh1wxJRDcivaEOcn1XQTDOw0CO49ipQ3zDAbp4fiSIsxspKt8mw8tgyeJit3
+cRyxQt/PK/RUEVEl6tOo/eFJadLmVWqs942X5Ig5LxtolTWkOZd2EknQiGwKjyJn91UrBnv8+Nh
CE2SLeetdtvMA8pT+gbqoyizOK053xeTadZQ+W87L3JFO57xnholFwAndWJjci9Y5zmU4QQd6yo/
1QPku1l6UPzwqOiSi6uiA+rltzyqPTQp0jTTNmghQLqSqo60fDUto4lGg/zzwjPHSQIpcIbkDLGA
FZEmj1s6h8XophjY+41shvqE9DZbDbkcVb8Ux5L2WC2IdZcJO23H9FIXnb/GqRsjWi2FWko7Ay8i
THmdOLMl1xClYx1qLcZY73BFpmgcMxKOwGbdNDcnxVJtpsQ0m6zNHwPoIhwIMV4Dp9sGvlsAqaiv
veusCzOZn9m0rEPu92ZlvG5VT+U9nod05czjzNG0C/o88hxf1i5vZzXkxQv2FuXV1awkhG1IexgQ
zEbUSnxTaz7CGjqHh9PA9uQU4k7HNoH6bi2alegDB5Fd70oOz9PCdIYlnTkwRrxOMr9Vrur8SGeb
Jqg6pdtMhoH1q3BxXhCmJo2mahBK2roIuynYel1zUCfAFFM0udjLqVv5ebYonRVXJR83k+bAIzKx
WlpShXUJpd/i+n3VmW1f6F2QLkNY2XxUAtRIVCXTu4GCfhhl3qwry+5AhnNl/TbC2bT1MH6HPHnM
UKBwYEFmtOUdrbr+bCpfhOxOPNaE3SxbtbTw5GPuIt0ReIx+LDcLKJ2Vj9o0GjR7pAPXUNPzUzw6
p5KFyfU0L6FpAUtD0/suTd9lZF73ImnXVbWs/Cr3QoDzXW7aXCW0S2PiT8Ha5HyfaPs4WJNum1Fs
y6nLwjll/WpxrArptKCItw54aNXCOjFjDmyzGVSwAG2puvLMk+iiZWI3i9KF7eQ1MW7l2TilH1Jq
l6g2bOVlzguJSIpNm9M0SiffhknvaYVmSzbIlOfMETUPzaKCyvtAaP6hhEA9ng2/taW1+9GxYS2z
wsRtC0yfV152LiABZ4G3L/FcrGpc33OcxGmedjHHkAqzctJhlU1SwQPnMbeeiVzKiq1jeQDraLid
oM0SNjJhCmai3GdkXy/VWd2Xbo8tYyvjk9s8n9B1pXu7oU3vhyWRSHG7tOvF0Mem9OzxXNo+HG22
1XJqonKer8omo8Bu3RNqebqRbEiVHOZj3blJ9WNLDusXEijFQpmCN1FPjgMt3GUjeKizsgY9UYV+
4OVA/ha6GeB3O6UqGYYpmgY0RVntzZHv3WZdy+MmB0KrA1CMC5rjfPGHMJl8s5d2VSeV3qRIWJUz
+NYcyGAuL7LMB5Fn3hWd2AqePfTWXNJOp0CDxXBpyLXNLfD949SwTnWFAHBzHWc0f9QZYbtqGY+D
1OKbvBzz1TwWWSgCdOKc/wC1GfSNdKuZBqBLctkoYyloHBBKfpUC70khIzvyJNjSKuiilAo7coNq
dtcBnRlrAKvmQ74F1YZAgUyNwnl2TfvaAkEN3Gr0EIunwazZqGW8mi0QbeOlOXAA6e+bZY4TzNlp
Orf7Gp+aipuoy/tuN1RLWNrSRQPNUkgdeXdXeixkgbZXE/DFNEX1eVv6F41ehpsuGVc8wc0ZB9mk
a784z5f2PVS4McIBqFNI/Cyo+1jIAjREwjuVj0my0nrfW5yGsFBMPA79hg75A2k0ChnLp6jqdWg7
ka2sbXHkp9P94PE6blgVy/FiJrSOJO7GEC+5UX6pVWJycjb19WPn8nRjm1yVmhbrgDeeQrbpQJaJ
7FQmj1BOYDn4tbISmzUuuh5YWRXmlSkjjwmperHcU9HEjtfitEeTPUcQe6C/zPFip5Urhmq9tOjZ
FCXU+UKIsKvH6WTpQQA5RqNZw6IdexeclpK6sCpXc+EBNng6B40uEpFs+FLcAjejO8kdWQ1LKtY0
bTcsI92mH0aQuEu7yn3gbZN953X5tQdzssMJXhSQ08uUQGru2zKyoOLOdV/d027azrkZIkRNEZd9
c0Kys7Y3YDGUOwnCpUztaWPGD0Hp3C6wwdbV7c0IdQxqASs3wXLSEvYORNs6S5YLBkWosgmIa9/0
ISMEGK8PRUB7U6WKSj8WbJxVWU4fOis2Lqu7sB96FM0Z6laSZx8y4K6Miv0y+TcoNWXY2WafD2Te
tcCWkqV5Mj2oNjyD34DNLl3MFJVojzAwC1N563QIyO3Qd008TET//LHAQOn8OQlnj5DTYvSGGNKj
icpC4qio9SO4HGnUpVV71oASWfHJO5+DeVdBCYqmIF+nh8VXLMnNzDEk/zwvQ88GPFrSYef5aXli
pVs3PQQB8D7YvvE8ZBAsZD6uOEmvmjEVUZ3LJCyCE2nMoz/4WB3euIkGlLH1jNl5PgZXwu6rRpwW
GUlXRTmICPnd1bLQ6y7rm1gv500n9yN7yjNwI2hefjANW0Co+yfT4t0P2tfhmMp0s6AmWY38ki3g
02186kMSTNF9vTASgQn0yFHtooV75NTm3r7j7EyLPN1NZLyckfbjqeYnIykuNA1MXFgHF/gS3Bt0
Ozpx0TufrXVrTwuQj4mjYeeRNjZgzsWmbGloEb0acQcCPcg2QQGOQu6eKrNs25aqSQQ3ZdlF0k9O
7VS9WPO0pMVdGVT3Q1Lx2NjEKb+bUDQk+p2eWwxuU1vE40QrxcXcb3u/e5xtHy9SnrgaCpUm3Av5
WVoW6Voa3QPdt4p44O0IH0jHUk4bk3YWzJgpjcSY0B1tpUJUrBPPWxcJB9VZs7jz7KrqV026LnPv
VOTipJzmYJXYnkWdBYcTvEQIkr7NVMOrVs3UbcegrRXLRxNSp7HScjP4frnK+/7Yw/kd07cIA8mg
Y7CsxXSpLSjgaricBST0Vm4bQW8rzp59v+tCkehrBotxeS+50REux16ZEq/zoD831QfdFEVUVRk9
zdruerFLplxry+PM7/eTgGXXpC9T5/iOkWYCm9AvgPhTDLYLWIqLu9OpvPcJ5KZi6MarrttZnZ6I
jq5wDmYrSTD4BgKVK99MD6lHt2ni6rWe6m1flWc60SCTS6gJC2/PYR2dS6jNcSHKaAFKXGYERsNd
uaZg1YKOTwwo/2nYD62/Addp2PVpHuwzj4Z97ZfbeparrCQJ+Io+DmswSwQrYmHrdNsH/U1bLkS1
FBJvkrSPGudr6SRai/4usck66UBAJwSS/BjV6Xw3dWkRMdmAXyc98Iow244oW6KhaYEsFvnOO/wA
pXCR1BtJ+vcAFWT5QmTr1mY7UlShLMCU4iPXYEkBPfr4g9nhzOkZ3OeKgdFXha7xsjgYsnPHzb03
SeAamW/VpCsdeZOXRrbTZNWO0z0dSlh13bWeGehHYfNoJt1jPeM7Pef1wYgEx6AZiqhApUoCUGI4
E7lq+u6swuwuDerQm8W72k8fksz0cZKXQwhG/UEOQfFm6RyhpGWhnsu1R24ZAusb7NOXlKRg8FV4
Zw3Basagv0s0n+E+SVSO6QnJMXhkGbkXer6Z5/G4wf2JCcCOLNvm0l/A0jv44TPy9Sro/NjltANo
8vsi6O8aV5/j7MYbp1xZhxPwi0CPLUn77OFGrlkK5FP2FehAeBQUkEv42vd11hVhBnxW9SzowQqG
DK4lSJZEew8j6UYI7sMSZcuq6xw0Ghaw41HXRjOPc91fJwU6advbuQSNl1SEh7ZilxO3t60t5L6H
7mgkQBlEPW6mfZ/RyDN9C+kDiq8o5EGLNpEpllPT2a0bAQhmmlXv5jvuD1dLDQImENk7r7/NsyoJ
l8V466wEAU3GaY0aDKkrZToaoQjOXCZnPAsDJsHOJvVGLEkWO5pX8LCjyoakDsG/6LfEGnC6mEDK
JV0bDgMD+p9ek7pfE2SmtQhsGvrDCtRhETZNkcY51MOhxTefbhv7rIH0VDfQFUmzXzbx/fbxbye/
7gz8uJXs978ftgH+/um6LuHfV0/5uzc69AR/u9PvW9YOTbjf9q+96uz9vN/w107YP3Pws57gZ63P
X18s+djVO/Rg/347EGbu47a8T9qAH3dj/NwBhJ02jEPDDrYZIgSNQHjn6+cOIIYj8F7EYbsa4wwj
DM253zuAh01Rh/1REkr2x+bgLy1A6OAjBG8w+YEPvTsKLzz/tgfzMwSh//nL509bgD68+fS6BSgZ
7C2BjUAc2AGjh60+n7YAfeyxFLbWBaFOujNv6va5bWIj0d7iK0h40M6AHEsoCOTRjxPidoUE/pln
K59mYFSYsLfPnQFbjAL3J2DI8xLaK5VKxLQRPYuH4r0RJ+kE7QWQWZ0y4DBSUofIojAvN1UOHHW5
9/ED805BxMS4wOE8dPFhvYNMD03fqLZ7aDKoXT1o75k8lHe4W9TsPOiqScheT61wUNiS1UChnTXf
HHoeae6Oc3Cb4RsoZNMuDYe+jUx5P3VQMugcy+ayaW+r3lzel+k1hIOS0wkJwEdf025P51z5AXBM
DGVQXlTutITUz40iDlxKYPrg3gloyQT2xGsueL2BvlvkHRoAXCXefVWcBGCgp+C9ZZ2JKh9MHP+u
gZuS/mwQlwH4YDTSzUONM+gvxkm/6RKwbbnbtTYkVQ9JHIUS1arPTqy3buWOWhm2oIDR+9zfmzyL
sL1sliAcjYGmKBiKbDfgD77bdBU46830Mtggph697HOo4NlJZu1qhm5Z5Y77iatFRDkfocFUrSoo
PIb1wEgRJE/w+gE0jkPUCeh9wjOCBl+XQCugWWTJe5K60KfbJI3nMYmojDvt9sQ/GcgAUvVWl0+H
8uOGHfcL0LaQ0OsFuk/jWett9dKG8AKrygg0zIJJHWycJfFDl+mQzEilQbaqdKIKocMFEWBKxQkh
FyWbAIQp8l0ETBDGirbAI2F2C1VkbVRLEw2bGShikEF5llubpKF1xQmbRVj1y46WbYiSEymuZh8I
cwmVnA8nQe8pkdNDagZWcBn0IuxxDxQIejH5cQUUzVOt2YJsVEZeg2020XeU8fMh6y8WehbQBhoT
VYgymCpwgeyxNMP5klooPl04grW5HKh/qjjLj8tlUa31VC2XbWNr4PKx74PZeOyzG5NcZDrSaWwt
eFprKu+ZUaXUoHwnMG5mVUCIjEaDERFcYtOtJlTFM5FrZ5ZVU7yTOSyafAzNNK3QkkL/MwmT0UJf
zdujKlVVVYESLlQGzdOKBqFt062nQZRm5xTsD5wtq15M0CRGYOnkYZ4++BSYUeTWczKcdAi8vRsD
PJs1pVH9lG24DZf6ZhH+qoVOkFDkvUyT02yaQqIbWLwQr2AZT0G5LzReF+TBLh8oedcWcMf5fLTj
KnHgjLYY2tYcvI5yzaEJhD2lHbTAM+rixbahXFZVsNFU7l3TbrpxvB67Z+qESqtpM+hbKduIgRfs
Z/m69u2tx6BBCz2sAe2yBq+86UxXDyyojlF73Tug8eAHcFiNtggHN96bfNc1T9ny6EMHjSTQgkxg
6QWPBb1Y5uJysFTNDLQvLKkG5lvU7w6E1RYz2GRsP2qwa9D/Y+/MlhvXmS39RIwgwQHkLSdRpCXZ
lse6YXgkOIMTCODpe6n+0326zyN01I227bJ3WRKZyFzrW1k0b6ur60NwH+aUW13CXJIhct/gEhVL
ZFyUhdkMxucA+wsz4aHufwUqETVxLc25Kdtk6Elqc/fY8s+F2hETXeo7sLEdkbhWkFfieXdETtgK
h/uhMaG82JfeY6nUVqI3ncA2zx2Ui2qeDkLbp3KhqQkZ2mnnY92YoTaKmVRe2NZ7g8ZyycpZfzb9
Fm/0TTNvvJuX3Q8hG34IO/EwbCWNGASko4okKw2GaLA83C5QYlKinTIEneKEi81ZuJfos5YZI3vQ
wlfjS64tenKDvT87rve0S84PVml7oTuq+3lujwO36sgR8Ba1/nZ0RzDMehKaiDGfxtyAyChDn7yZ
U/0laqgzrgF7LJA0J279QhCTPDSV8RUwr6Bu1eXSIMXilc9QhObDQGeIGXPnZpiOQ1P0R2VcIUHU
UbcEIvEhXA6kSYkwlrDjvhE7i62SG3diyWZKTX/7sRbthiN044i7rTy2gV8nXlBfWxxdU40xrbfX
qFyE9zYqqL+k5+GwwlqcrDq0TQw87lj/Vo0ZZCjtcKO2lsN/xmzj6MxgQkdVICBXlHI7TmFdd028
bZgCJnAjkrsjKvEmUoN7MnQeSIfJkc1x0I85G2Qb0xXu19xbMZvq32WKtsDhSWC6XSy70TxOXvMD
5W7FKzjxOhvVtoWGInU0Qf4J1/WwuK9r+S6R0w79tYWS2d07JURK8BBlFsj5WyV0NliiWXOvldzC
TgX9cRX7kTWQY/1p+iL1+rAr55OhL38IXJzgmPS3wzZjVNip3PKNmz/yZhtPEwpjqc6lWafowWlC
WXVwMA51lJ+3if6iuE2hZ83+0a816hvbH7t6oo/b3J0DC8W+DnhIoIVdrJKKg72cOrNTh5poC9Ub
OMyoShgNektmGTy3cpjyjqo/jdg/ieplwrWPN1Z4ERcWnm//hEa9C29XxkxCASEJBs7LUpJnbbYW
BHL/kc1vsG1xBwQLipgNB8VETV4pU5lCJXF3BzeHw14n6Aw9GVkstF4PohH+syEGHyIk7o9g3uFI
2jlj5lY0dbeku09eKkrZqalpmZUQPxUM1KmvthyaYbjgxQl7a2jyDSRBNTcw1OYXdxy7E5us1931
/diATEA2qz92yzxlezKpBXJyxXTEbvDPjjzPAdTTGYfhuXQqdil1454b6zyvYBumHg1SIPsPd/JE
5PvjtwvNJdkdcnMJcVTYRgTZrkoGNt7ZtoCa0cGqWFt7v5i9c1VV62bewHGC2Dhe6kZHC66pY9B5
V4eV7aGZTf9gTs5559FMzB1+RsPNeF1MF0YKc3NX2Q6M67WNHA5LplwwkEucx/g2zJxzLe7Kpnrx
aNuH650/Ux9HnremWuwh95sVik4/4UT1Rdqs9pTg2aEHnMYcz66B2fkdaHJ1dtPDpNdD8RDrnWvY
a7oEULqbUZzEOB1NsqZ9reBqBh/z5p8JDAljtu+xwyS21wb2PAEBlTlL7pcivjlpfJThjsOIkBG9
UOF2WTPfDfbRJwATGljNs4w6Y4Pdi+kUpBNYqQoyCAMGpo/W+qF5sluFt12WSUf2YIbwFUJ3p3E1
Thenyzv2h1lf3ljY1o8dXAJ2gCiMaxum3HL1+6sByQwTxWVeCJ7kpa+O1XAXmMbBaH+95tyu/NyL
HvcJSxY4QhBkNhj8Vr6qKuY3uGHMeTWkAhjTPoaYNrMbQbZazodyITBUMhe2mxF7j9uhzJQ5hH1Q
dGv9B6bQhwHZ3+1x8bYp6kxYGWtqCR89BUAh63Wu31XXpj3ePbGFsy4WY4oo3l8xVkU7PaKFpvv8
OqJ3XQMNHukPn2RSeufJWvIlJPP9wtsnb9XRhKvf7CGdeckm3hcxP7LmIm8qVJl5XZ+izwEwo0Ob
GfGKt12gpRKOg5b4ftvM1HNkvOzsju7gJJbc0o/j0IY7JYljmIVjFp41PjnW2oRuENwDnkwYnInW
OrvQ4JbpPeB9bFogA90yDtyDNoLchNkqhDo3NwTBult6I9O4sdH7jAeoQcp038TWAkU7+P2Qzhba
icAqxJBDmEylnzl8vYfAFVm4hwYgTXN5YitcTn0pCc+Eq5OKHgn7ZJLelIlw7gEjQbGQU2jiohLN
EX6c2UJQANtSChLP3hdrU3uTicR71ckVE8zJD1Ss5Xe7uOHSYuDSTsi2n83kodIYkuYukTjFPLrH
nhO2QdLMRVV9iDmV5b3JXcgld7Q7AfuLfGc8Uf/Qeq/LYbZg1MgHzR43QHAAawwgdYPlosq9lJ4R
Vej4A70mHY66sr/dMNaxqwGlEcgc9WUqVyBE4rzM7Vk5cd1TWAY+ADU4xbLjoUmrCwN4JbhzKB2o
XFajXzbgbziX48apoqUDf1R6keR+QsfjpNh9vTvgGPFbQKaBnpWsEu73FtfWUXgs8u1z5d5b4z13
cNoZ92b16Dv3YvcwaplHFuTTbsGceyeyj0BopKZ9CHo7Mr0m36UDmbyNl9YH0Pft1Xcl9eAyPfiQ
ahaBv7X807I2Jng9OWDDelrQ9bZRoIfUhrOmjBKmM38Urbp6/CwcmdvAlgij2bDwpLGHo+mzxFhk
zB0C0ei0jdurb4wHWxa2UVAGMxRIoFzfcHqF28399e4hMuMMPzP/6NRVaDRe3pl2bpITbsbG01Er
5hhCZtT3TVb3b2o4W5Y+Yt4ZKTgjGU9jEwbVH69CQ7C7BS8/tiaIMG0K72LPJX4/s0ot+jxVLFrF
lNaYvibCgBzhqvVHvANv7iyeHRgAG7XTUV2ItccKHpsN/2bg25FjvGjtHJJZupmnChDqvKPP1bCq
e7B0WS3EE6FPEp2PzfYkANNpexmAtswwbkMD/P/dOcLUU3x4Wvom7poq7OCy60FGCzRCOfPrajhP
ZWkdav0pJ/dMMMHLNABmo7SVDrKg+FVt66VElXDYiqq24CKia2J5WQtJQnIjlrLozS2uoIuvsI2M
Lw0mrFvR19RLGTNMsJDZMzlvwP36rKwzbvFD09B09jrQcB27VHYfDX5/Lx2ctqBA2XgZ+vfd9w9e
xY8G7oGpIpd+bz7HGqXdqmiiKno3DX0hjzaKl9VcKnKdfJ1Rth3ocqeBILrMwzTxzKU6GnN1VK57
R46zNx8CR+eUGoX2yijojajDDN8L2PjTeEVZSI1pud5wELO04h7cFUaUF5NVR8ebHzgOZtuf7voJ
Umn7oqAoyLFQsJkmMGPuo0uf3GWNOGlDVROIsap9C5qq6Nh82doU+Z1o8fihbLckYDh1R/JATaBI
/GDC3jJv8ntNnT+9j5feuczMOFHURqty0sGgK2ZGdRKgHCs5J40THKagAeoQ1a77LCF/w5lBNwlN
qKpo6PX2tyRdSDe8xcsL6XDQVFPBSuMb4E0igyEcB/+hpvrBxwjZ9yMU4PfGfKiCOXHHb+k9Lfpt
buwcODf632ev/O1qDt3BQbUPUDeWiDcitacawMc2PgC3KCz1Owk3JRVEC0wJlSu/OLgGX41Hvs4W
jpM59SgaWaC6vlxDMAEJUfOJdThyrBnY5QL3Vb4qX4LyTfdquYBzBlMxQ5EQb77qL9o9BACiJRBv
PTSQ9i/ErRJT0COw+9h2Hus+M8E2e7fLXZ8NDEwreg5hd0np5N1gxi+Wox5aMqTW8N4EoD3QKrs1
R+/7I4NX1ZlFBe5KOL8rlKOBX0Z7T/sSoKg8ejKvdoxsDsm7VuGlYuls30FOiSfzVKpD66Nd7fyk
7j/NoUy6md0ZjvtuseBcVnvU0uqB3U4yuSS1/WhOVQMC+KzdzAXY68IZcUkf0Q6DaQUnctiO7nAy
f2e02DXZkh1tBnyyDJrZND773ZY3XQvDLrXcORsZXgWAoACGItvDXUymnJY7CGB5N9IAJ5ETBcvZ
8B88FEAnwuq3brDfxjqzmiBvx+AwMn4HxiBuMI3xsljAAgPefCjVvc1mFFgUV/vC3b4YB3Idd8yK
97YerxweZJOPoAZwV+CWe6xBikgwSGL+DNj25JApsncFxNlGq/i7saziCBww9SlGF1dEGZd9G9ZV
GdZmn8LhvdbTM87RuXktg8+NfrL1TIOnnuyJVirq4ZD02zHo+wPkNQ/EkPGmJ/ZaQ7WZ9YizRsf2
JLPKHlOlu1j0SzoAmgKKOFRZU/dRcPU9wKChb6UguxcGiLq8c+695TLq26C5RkMFebSPRlhfs7p2
LeSOBcENf/cOCs/Rom3G6x3PYc9692xhuKPbnjmwd0SJiVQ0p7p3E28kuZ06LuYrK4IysbYoHmQC
9F6/CIhVdXnfbyR8QMbj0NWgifnT2vmnhk/xrFt4wVeTFD4DpdC8BbUDAI4cl21POaxLWm8n3A2h
rb6rAC2bYx04bk4N7kqjDt7wG2s4jg3elAWFpSrTfbt1XqleHiRxICijJwQUKtqHtpQpQasymMFX
u9kAmVk08i5Ubptq89Uq66Tb1dfEfrvWSIidY6xM1rloZgy3iwAOXgy7gIupQyLBpP6YwCVxu4Wl
BJloerEbjKEUZdKDj6vIvVxQeQAgmgPcpMWJDO+duipmATQAlFUFhXHtwO6qS1vNGZwbPJMBJTXA
QNc8POoOCNGwJJWCd8sxA6kGo38XzWLL+w46Z3tpbEQYaoQUNhY1uN1GNj6odX70FvwIRtK+L8+V
aKKvddWgNE1aGMOSBnsKGQSzuRlSlKPWn6LxZ0Tpw7G0KDcx7RTaEHrW5QjONN0sIxJ9yIM6rTAr
B1AAtg5iqQv6ujvUsIhdcfA4ehygBOVwAVMClKKw6yPiK6cBlJy/XXZV5kt7dgJ8cxA7VSrgs0lQ
JKAUkxnyjwNUyHVOql3DqRVZgye87EWwt3Ewzpm40UDqzKc6ZAwqpP/tkzpUG5S5YYcCPR0ccL3z
rYviv518XZjOGrbFhiDpBoW3AexuBHXmbzE357DEXboZJJnXDe3iu8a1PKuvdg4Sjy+ZIB+VBaql
0lCm+owCgfdiirMaeQRYx50RrdOr4R7srUMLtYQcL4Pkpx0RIOB40bAD9hmipl5PsrnU6oPWIprG
KryJvoGFcuGj3qCqi7JH991ias8HR6d+l1ngGeYxrFS+r3fa6CKfvrkSCR6EAsYKkMIFiJYBL2NH
dmWQU7IPIt5eml1FtcDVv971aDGmseDeiXQKLx2OYP9iqgmVM/fRSfO1zLjzMiwXkCLgj41wHZ64
+weZkajD7wbOtjMgMVUz/BERWv3J0xdTuEnVhRVGp637cuoXvasjtfdMrWXENtwEC+zq4KHSJpIt
TYJRBs3MofNo2AgwDvSuqY+teZ5GnsDQAZaWya4KN0iK2EiZqMA49iel0N9RHSvvKtycQ56tZIfT
ppiMP9Y8Rg6qP89vKYqx+QLxHLdN9W2vP13wtGCM2vpHvqtDZ32w6arnzz3YDnuLRsiyEweymi/s
zJRvXqCjda2zqS4mlpuVl2Iv5hGQTWQB5GoM406VJFmQBSEEpAGPF9SelUKp8a/rPoU46G6Bm/qW
yYkr7UbQxZl7QoolbEavAFhuKZwCjoqU9UHno+2gAhs3zC/c3SmeiACsUD6vo0gHyhNhrX9G9KI3
uddw0h7qp9ZXkKzJ5gOjoF8DyriNrIQBcqEyEThqh5PXdrc3P7Tc9lpTN2+s6ShgmyFMxNB3VV4N
+KCPxJ4G7ANo9slTEHASD5Q4sThsCo0UApBYwEAy2SoZcjBSvQZm1Hy7jUoChERW48SnJ4lOxlZb
LCs49/UfA8ZytxW2z1MIQwotqlD3i70fSnM+aKQ/IKngzJhehXub3EHXWbJYBD8hLxX1Adyb/qJ8
9UzXKS2nDTg0AkxVk0Fg3ALAdzx3Ww6y2AiZ9c6YRJ92Ze3JB0On+/plxbVEyzLuhgdu3Q/8yZGf
YhqPi8+hmSCGAjrPgjszV8WNhTDWX84TBf45hMiDDBtkMQJev8eb2CRetYfGEiSWetPiVdHYpZn1
Vm5ftA8DIRMPRLyonsfRuXZver4sqFnSBLfgiOcWM3VrmvecI9IyIbYldb47r95Kk7ndgJr4j5X+
2HvcXKNfYK/pHbCwsDW6eLbWBDKuAk6FVhxIZP+kGUImuh5DX83v0tQvHYM65uFMd1W0D0s2QQyq
ggDC9rset7icUeRw1HJiZD4YsFF+aoyLTvOi9ktAYmV54Dj6fLLGpATVFEyvdgMXyuvedwhzlAWR
aYs7v1LhKpZr51oFuvTcnywoVJ6ZgnYAR3z2KZg1k6ZDWx9X985Yi8CvXgR6fhd10SlfZ4wEm0S2
BVksqI149cEubFUi6QCd23hyMXo3Rq4akQwyiDFVxkPfPDtw4kbeYBh0wkHu0Up24Mj3Tfvkc6Q2
Akh1+5JWpYraGrRhWaLZ8Z/Y4IaB6RyY2RcWZG8raLPVe3MkQwPJsp36p91C/MJ70Csm4BHyJYY/
cy5TVhnx4D95QZk0/ns3vW6N96xm+bX1YIvPAFnAm4MS9wp7JAkE1liInK+F7ilk6iHqyDOtedKu
z0GxcnbZGE/JdE9MGSkP4BCYChP2dnkdyaW2mAg7+7kE3BK6guGuREMHMVj8tnS5LO1wYJodGiFe
S/ztLiC1fe5TCh/M3NajsuxYgAji0/eyNAlQvWLG7KPnpli9mPn1HR2agjmwk2/l/9LgPJlcGUHj
jwJ1t4ry6AL/2xsWEQdaNrJTELohbh7xPgCFFfaMYUTkDtT8ynrHQZiJL1QCkMbVdmfqAzKZMnhC
DoSlFg5cS3zjJDbYpa1f6OwgeJHq6bXpHvzmXikAj/f9SIrJC/dHvmYVO65BujyDa2rFiZRZi5Cm
CpfglhjqEOTDKfYxdfqr7a1UGujsmJMuxAbPD2BdIP3GvDpWG7TwAbwQRwZA/fSWk3v1lFnjkqqt
eW0miTwZonj7DkmXPuz+/QqBo/euut8KY+8PFTKEqO+rbk7DjSPg6rEGQDAtzUegSOgiN7XCk3F6
ElPLSoRBoD+eNfGSm/Ex6jaV+5A0cOInwY8tmg34hrkJw2HCCUtctFESMUT/OuDCqIBmO1VeOzB1
ccAPszx00xJ7csmQKDna5buhfz0kODstcTLyaCHsrRctSHoajxNMUUBp6K3a0rur5wqKm0z2EZaj
3CDq3Uvf+Kjo1QiGR4c8OOudgxxzC4t7AbY7eQRq7ivQIXQEAMl16tnkkW5G3Cp1cOknsbINav06
WPFS/pjqDd18gsDPqz1OUWX9Mcc6XLYPsosTaoEDM5lrTG7teW0uAwYBghoFRCnWJZjUwYrowjGz
Y4zl+x/efni1E7MO4UWOWh+scdWtB/q5EoYhWODJIndJoXbceAyCd+Wh9p9HwHsL8ADgwAacrS4y
Fe5dUtR/aDle6hENi4mU1Hoe+8/RfR/2ADEQ9mNMOCz78j6okBvaP10DCRI3ZuSFUfO0juVhxbVt
kJ89ODNtvaL7Bl6yRIuB8OrWJb6YsgYmrdFA0pRwvxlOdWdFAAPthHEwcaDDT40a5r0M9Lnqfwek
A+fy0kMOa211aSxAajglnVYke+eFrF8wmz+OiHeU5hbq5ThLFll9H82dkSBbFmnny+cLUmHBwSvZ
0+iq3HeCY2DTzNzufPGskP4jiAlO6O324NXrf90Br0HuA2JvoAEvXVqCUHdxuk6Q1Zwb5F2Gsw26
A702aJXEYcYTSAxUAJRIvC0Y53YO8HQ7jRuGWmrFW+dle3emfFSo603GOhaTTR6ps+dVJ7LNYFes
BPe7/V6sxhdZg2SiW65NDTVzPay8yzUfQ+zZiwSM1rWfk8pPHPB2BhJ5SIf8UKYhXAArUMjs6Z9O
HNj03lDkTXxxMRcb8OAPQXLAx2wAMhJigrwY9YxW6sX14XK3UdWVIQd0MUzTCeH8V0UeDOqktTUW
+MGCtx0sGTyL100/3QYGWPLvq4fXrlUZJcGG60tA9OIYfDDV/6KNynrCn/vATpGcLB+3DVJe6fCj
G3xbeo2CrT7M6wISKV+kne18AecKtQrwQbO9dq15wGrDH2qAafeD68hhMplN5FsAj0vzMiJ8iXbD
KZsVrQMJ+2U6rBJhLtXfQXgvLNd4bIg6LvN4rBi4VjDlCHRhxrQO83Ywl/080u24s4v9jWBJupvd
B4XlgZfFG8/mjA6cWFe72goQAXfTNv/KIe0qgBfaO3DfObJFp9zdD5XPitGD2gOGlfETEwWyv1ir
cMvKUgj/8CVdBHfsrQTOUozKCa2ZpOXo54G0AGuj0riBiOuNhtYCN7bXRnTLmVvzevXl9mWXa1y0
3nzcW7w/zaOeccB0A5S86YHiWFM2JPn9s3QWeJtWsUMghLfwGLSAXdVQIk0VBgA/tn57BC+SzKQ/
mGglbGCahutFBCK1Qay3Ve95g0ML6a8n6tpIlIPWMcwPGAJxX9IY3eeRgx2COxl15cO+d4gX8/vV
wkICCi7LtI6bWDBRvPs74ki9V2HJwyjw/5ZJp8aMIy8H7TOpagzc3Zi4rfcgti2lBDEFkBvl/WSI
UKFhBqIkri0L3me/Qt+7h9P+bHUOdDfwWdue1NU329Cd4OIfLTOpMTpOTtHDVxwM584i6x/ZGwBQ
nm9B/roBlRxOKAFbZrhwmcsE2DAO4B+pvzcDYcRpjVVXIiEL2Ic4COOI4cdhN917zRFbPS5oyQxW
oC3Z5+VluN15iJ0qZFM1/fWBLw2jPMwKUSqQRwPQTm/GBgDAQR2lkRbkBZBfbJc+sm2IyvYBvbeE
iAeFHvSwYzQpx/XP2o4Za8ClrrBamwNf9qxZkVMb3n3gpuMMMbqqjEwMBljoVEKz6NEJwCjZcXEM
yPEb00EtD+vKTq2ScYnX3XHg+2K4Rj5cALUoERuoqz7hfh2V1pQZNxOuMl5QNBEyuPesm++8p+18
dh1duKDOQF4gdOWcrRIXt4rb1gi7ertUZbZYIi13WpC6SpBUyKwAfNciwgoSPfSQsKpBvCFK4Vg4
PMkWzaOXczJcyh6886ePC3IDGXiziqC0Awsa34YRjDC5dOvtcIesgJUdHPsFdvBb+BcBHgfM5mUL
pRmT4eDN8fgwzQikeCKksz4aIPmHll+bTUXLOEBAeHec91qjEaUYRcyYIpYrNeJmpIDJ8ELR/M6C
Qps7IfISdpt44uuQz275RRzcxaPkWe2IR8QN38mCVskevMMCDaY3zWRWa26v7WHajLNU6IqGHmqW
zkwsACHolcK9MpGtJLFj4YUnmMKhX0wkpVxD1pj2c+2r0Jb20agg5vgsbTFFNkjq+ejEW2gI5Xdd
bmmPoaxrq2ejCyIkWEC/8Ph+CoYDwmuRv+q80d8tADa5APIe7beyOQr4W8p5dYwfDiFFgmAMhjff
UoeqgdM9fSv7YCOtaLHLivOzVLd1HYDoyJMhrUxhRUHt1g+8cjJERUMarbUXBWN5nCqk5mF7E3B0
a3+yhI00f3N0WqSBwMY51dV2/+jh2JvYoLLhv8DO5+WTB1fSGBl33agcGJz9szYfK/5I5Mc+QBRC
fg8bGTanQYYHXbIF4MteHjbt/yAKsQ84GdDKrhI3yfAxMgRXhHtl/Y44gBuifTyNtZHsNseKBw09
bI1st7lTYvmszf3d6q3Q2pGVMUYYMF5mwCix0AnS4GAYJznuGAcAiqCYcb0+yA29i4eqTx0XSo91
t2OnQbBjvcDoBz87Ze/AxpPRbVFM7O00o/htSmBOkH90ibKwfI59hVZqaE8wqFt7PqOguu7VNPot
WiwSabmCURHlW+dgHQtuzf4MOBRXQyVC3qn7TU/XaWQnV9rRogj4ALO44YzI5+3rCmX5S0CvnXmu
NdbFSo1lOf8W+Pxb4PNvgc+/BT5wt6Cz/1vg82+Bz78FPv8W+Pxb4PNvgc+/BT7/Fvj8/7PAp3Lc
CaqauFfSs++o18X7zhOjaoIMCXNw9G2IOZXCmwUjrSs401heZ9XAHSQy9hzbAIq/nzsTUuiO1V6V
bOEO3h7azlgwrd8+/PvFvw+dS1XekH2FLXn78O8X18mAlWKLSzAFQY7tobsb/f1QAbcZwspChNEb
mznCwI5VhCM8zcUczHy7PUha6v88/P3af3/690//x9f+/um67v/3j/FBs9yf89HGDqnIw/6kXIkS
MIu1NE1sGNA1qL3eB1aFtEKNjY0hl/ZYGJPZ/NeHZk/BdgfmvB79qYw2XfEC5OFY/OcPLOxHM5FW
8DuVG3xHNs41N5X/50E0WGGwC7DBBDGdWXk0//sR/z8f/efT2uVHG0Se0Qis6mn/94ONaH9E/MqI
ODaKFC6QKwizbgFHTR+ARpeDWgtiGIgX3h7cBl6ffXv4H18rJ6M7Gr2Alt5Q7MpbsU7m9hHmeMhQ
rYImAT3DgbUaqnWwSYodf+NhbrZ3bG5AInvAv456t3V+B/axHNKR8CaDAHrPNtcpfNnWM/ZP1li1
1O5OYTT2//M5k5Uu2Ot/f8Pfn/r7rduANVel5Q2JNqVxBw33vx42zefiZ6MwmkqzKf4+7IGNcOZ/
f27jNYA/ukE4cJBfOMjS/FjJTArXHRCr8ekEoLVzr1r4r3xdwTMgzEOcByypsM4lg/5hNPNZ2DTR
WD7w4GBLUA7b9g9BLgiUGAh1gC3+YV9drIiaZXeqdoRWNxLkerVAKCOjk2BDhsY204bdeQ35AKDj
potjLiECFhBaoWAWfx8Q8FygAhlAHzY+FbLufXxoYAPaNgRrYkQlne2i0stniw1PoKMBy4CVWMrR
wG6M6rkqnQkmXCsKCoMLghX2fAz+firn2UgYFMawqZHxM7ko5g1gzGSYj1p4ZtZTfeyHHVjBgq0S
HsWSxQCgKfcUksgt5DiLLek42AfX0wDGzGlOZNVRWMfbpSmd8VjvTx7zjZcKvPcgIDkS7bIDIaAT
wJqXRxrUAH0R4RfwlxNbB6llyHi0QVg7w/8i6jyWG+e5LfpErAKYORVFBcuy5NBOE5btbjOAmQTT
09+l7x/ciaujZVEkcHDO3mtnwFUtumewSi6Jwt0nhJg2a2pAgABbu1kVwwV/GXZDK26zjOypAhUV
9utQ3NdJC06x7K/1efUGYwdmJ40yhy59BlWJSQ9tsrbrL2mx+e+lnT7G/BALB5oLXoQpW1+qBdvg
EjOZcobxxTWwsyBN+e8fLi1tdAkt9liZqF2senD3TkGvdQxAMi+YknyApNHYZi1DvnrYzXaM2KUL
8rCh1/Q4IdwCx1l+dCLXkdRlu0vLRG5yy3APpVuJa2VAl/Tatdzj/1mvgTckuGxHWvTD+iGCdXp0
cUJ6aNqU2S8HE21auua/dZEgq5ZSXetGnMe1sd74LMyoLhsvTFdGk7aElgKTUm9Nd0AyVqgXVc89
Us6b1jROfiuxOCcTqXBcHqE70/9XdX/OrcVAgD2/OmWndkCRls8Mf4zXVN01GdTT4pf+k7S8TZMZ
HrME7T0NpjXuTcjPDRc7nU330Q5a99FDeQvc1Sp3//9nbX7rSpsOSio964vuBUJIMVzHlfk9vvd6
n8M2vv73pS9TYEm8pGmJFc+Zl17c1byPzZtrtGaE31dcpl4mYl82QXc/Z5baSRKRN5k9JADRjORE
i7zc11ZPfvMG5LIHyW5I74vGTe4xnwvrPCrXZjCdBTfMLExsc0n2TuA1Z5QzzblNwADWTRNEuuhQ
HELK3PXDbG48s6wfWnBdOKCcbu/emNh919ZnoCioeT2NIMbBvpLQLN82Ws/3pnSzIxCn83C7G9WK
9nkdEX9I7aNVHCxwFK5Ovi0F+DoJtDxhm8SIOpvMZyvjPA6yvzcwhs+2Fvd6sPliasGYUMNW9s8u
W8qpkJl3TSVT0xix36FHoh5gKHxURQrirZP4cm/fq4XftnVs+zq0I8znyu4eTWPwrhB+5GiI7aRt
cRwWb373gJ8ySfV4XP44vY8otY+x8EBwdHPtXT3X6Z+UF78VCNGZTDHu4TWEP2ShY6TGKWtzrELa
N+mkrsk515lEVsyYt80fZp2K09g/9V0BDKgM/IcE5+tJDF5/UkD8Nlhq42gRYnwo6nZ8mGXy6Cb4
ufmobQBzafxgqdaPTJCOIMNGuTVQ7sCQScHQgWtLrOC1GZaAvQ8uqzm65p9+msbI9o9iZG1Giz4d
mZE8WRqjaSDccx0M5mGepm6ztHmBvmh5GZHi3xcOHqRcW1G6lutX4zcvk4kJPM5FezKyMn8JOgw2
MI/52NUfaqUyiqkijqZQ41ZaKFFaozw3DFCvFSNUeCN+kJlYs+YOS2rp7HWLeu6/RSp2aJqXTY6U
ITWf3La3D4MPbHCD7E/jJcRr6HXLdGpLPm09e9PJsTN1LIQXxRLlkNNhJLSXOpWbsefm8lO1wnNn
BjYmg32nECTIPPvf/eXh4jHMSd+BDkeBOc3peTDueyep+S8ZOsA5bpuPac3FxXKQbVbjs4iZAYuB
ob/bepc2XYzzfzdUoOBZixrWl5Ml2QG+5nEaA3Vi++qjtvFcAEe4vxFONYeehevSSWnsK79GOTzJ
4qLSNLm4z0ktjUvCYrWT2VSFsmn57e3PfGqLg2lifQhieO/SZfscLct7GG5fUqdAIJut4n9P9DLa
Z7821+OgEdHP9cN/D9w6McbMS76tPw4YQYz+vjEo7JIxSJEQBLCa7dTsL3Iq5aHj5twwCMMPJMbX
/wh0iCXMC4ACqoGqhDncunu3sLOHIR4y9KVZ/r9f9YODNUUjhoTbHyVzzLTU4csWjuGbtfQSpZhp
bX1CuI8KVECSdmY4DwIX4IhJfZ7H91kn9XnKELP56GWUBRIE90x2m7Coh3kY223S+HsrNxUjcme+
Qsr87VMv3wPii0E2Po0ij3dLs/wLUplsZW/t4lh4oWtl5TZbCxzmnrIj2He7Fi3ygRHY1WLMiYpQ
4G6PIS/aScwAdMJiP9eYpYjnOrXOTY7u6vccdJtXpb/ChLVVNJn1Zyx9NhQmPQs+OGeI8wN+7fyu
cBAr98rBrMXWH/QIEmLkuXvPHndLOV1m094GVX9EvEuhszhXLFFPrV7BzsXhJE25MwU+nWYIntYs
eSlgOsz7Can0XRZ/2k4ZPEN0QYrUFXlYt1GQodPUVoemsUzjOzfWYbrgQavsDP7csF7WrtuNylJ3
vQYiWIzOY1k3h9WvQLei3ZpsDO+wkKp0qXclI6zSuvkCZuMNFOgZx5A+i5uYpPUx6hjU/MDKLhVX
GtcPYpHxfpl9c5vldg3jwr/YDVBd4WfD3TQuGOgui6XY4VoBWVSxDndXFISATWA4tcAFYEcyJfOK
ix4rygz1A34mAeVYZ6HSFaOy8hXoxRQNRQSv7sn1K3iKos9D1SVfZl5YYdWiI3Cr+BSMpnkw/Nu2
s36PSX4UAvSMMNb2XlvTm0xQnzVyPct2+vQ9TltDP7AY2ejXfY3uVjTwKge7PbaC0aCN5FbNmN9y
x3mqMjcgI2IywtLzzoKnJpKZa94tte3dIiGgBat7gJbPhplsg3n9Z2aw84EFI/ZKdRLmRp3tjOJt
cSGVIFboQiF6+5Qs1klgPuhZIx+tenro7b6/T2z5kFRB9zoVoEOdkre+NI+Bv3ob1juQcgNCxbWq
weijHLsrEJqyWw9o08pxE2fAAdzM3PVQAQCFp8fUvmHpsuampnXTrXaCj9QE27Ko7j5w0vYhBoGP
MMOMKqnhc8YGIsvuscsL40P02d70h2fYf5em69ptUfZ3BqY/nNjmuiX/jB93yi+Ua90Bd7lx1GK6
q6SAfAJJ6m5y1pe5mKpnDy/jPVXbq7bSx//Kv/+Kvhgg353hm9++1SA/mVwK2Lrazw7nmqq18AQi
JhJeXAAjXDLUAmjSnUyjSK3Z9vycBIqyPs/IBjVn6jAXS2S6o94xbu3DtfgWQ/vqpoAHYi/GCNIN
0Tw+xnk/Xv3AijKzqQ+6mBc+nwBTDafQkZSTEOnEl0gBaXli/kYigO/fDYZwbOJuO6Uth2SkaIAB
BvzN0OyHUVPBY7HxSTE99MuPXDrwkV35xAUHNrlY/sYOJj/q+WA7O0cXjo1wb/fet1fbzknMf1ff
QYK13A2gdfcYtz+kSMytqhvnLLSDHX0hsHn6GCqAbqLNEZgt5n6Za663aWOMnbp/BiyG7ZIbWej3
iB7Tx9VBz5WhRMUv0o7bAkwoGJ7xefbUujc0bPhcXzEKm5tClu/pYv5K27M2Rd5Y29KETl0KhPc5
kvC4Qpm/YsTUqIvBy4EsGiQ6cm6/ExQQixHzYOVvPYeIaMjbdlsx2/4bLNeqL35qszhoDz9XJflQ
jdLJw9KRXdTlJFUUZWeESMh3wuzEdvUba2NAA0/hEblzCwUXzJvpLcXOzj9IMk/2k+6RBOj2HJQS
Yc5Qo0HQHP5746VREykbefGuHf2a1sk2XejW2o753K+SgJg+wr8j6mJ4F535D5BhcT9g9g5MtkFB
4QlXpGDPaoq901r6tABO0BI0iB1HqSq6aAC264x5FlmoUwavelx19ZE6DNFHB0HhlJA84wPVx0fJ
Agh9I8xUdrcM+ZNJWdrVv4lnxPsqb+2NkGAGguSfpUrge4Ao/BRzFBj+Q6rtJGoCqDyLn/zakzmH
o8IGbxvyX+2mcOKn+Ut6xp9qqhCDV8BqFioZ10zvrQ6IUzDZD1AWKAvq+q/dv9vuNCMtb7/bgOI9
XtjBDdl9LjGljuzdyIV8iIY/DhuLingcBeoMmmBx0Yeu6d8PZLzUS1pFSLzxIq/xbpbjQ1WCXGo3
9YvhckLX4oaP7N858GDVWdg/PesJxEa8fXSq/KsrWpy+SQGinwU+dqf3JL2ZDrX3L6lna58UdJpy
3GeCUyQ8EPkksx+VuC+D5+7tcX1dFMrmti8tOgso3WRLGoJ9tD2ltoM7GncqT/8YyiN3ZMipYOov
R6co82tkb7PvXG7WIhmbO8eexaaKu8fcdGjV5e0+y3oWFx9MenBDR/TVQgSCFLuuwUg/6dvPldlH
D58Jh2nig+bUerVXGmOuM2+V+9Op0rsLbrkta4OHneO+D8wAaGNk9+1rTjUaQcPY11Vyiud526l4
O2WsDJmFkhDgTGbBu65gpjqNVeyoqQiKceGxews2PBOPvgRUnfVTu0U8+pzP3ilBODj6K1SEeKD3
Ngb3YOMx9i5ip4zlT9Niku/Sgv1m4gV9d4X3sOTIUji3FHH3Y9/UnObXIMcSU6P3qSxEPV4FWLb1
EGbTzGj40co4e5/H4WVh6wT84h78VLRRor19zbLllpyLcOQDr8k2dlVeleudaySxFYd+kV+1D/HH
r/ms84pTW9kkf4uOh0R7DdYNcd/iAgDPUdwROIWgPfYOsXyCSyPCEVR50aOigj0um+p56gArGFWo
pScOMv2bpPNPSddpY2dI2zl9hlWF5JxlDg2rbL+CHsmZbIrHtYSRK8Q+r6rsBbDjceIQxpVsw6ya
itCKS3YXdiVQPePrACbvCDLT4jEmXUWUwHRgi6XRsoA7AZ9yovdlhaoFHqqKP3bVHRCqfgrxNA3N
c1NVYBKszg59bYXoym8XBmVityx3Y836E8f2QbTpuNNxXYPg6h7tPP3wVQBHnE1q0/fVqeimMiqz
r6VSbmRZwFmcZX4UGY4FMx5RNwNaox7t9l5eHKiq6AOzf3e9aHfDzEVqId+KeYiEgLNkBLj7PPVc
ZTa2pXLYCw1BHOR8cSwDGyug+9Q0xD/5ef8vi5eNvrkJsYyhUWzoFebYTQG0usjkHicegbjq8Gao
9qfIF3fX2VCB8viZmAS8YfNZ0ReHQQQRu53aMy2nxxzLw6G7Xb/Rg3EjgdVu0iC/EwF2Vum+pL5z
r4Daoo7Sv23ZxVtXjjBTqh91c/1ZtteGMwZiSLj2m2kO1qZaqhSig/lXD8UV6dxAYxG23ZImD8qi
sVev+cVqRBmmibMzEveNH3LFuJS/F0tagkzCe7fY6xmwH/0yX9I15AHYrw0U7g4DK67fkxeAzIbN
NXUZ6k9QmcAP3C2n6LC5VXhAfFoiqGBPZXKRoQYbsbiQvSyb2qH2YBjUtaA3go+sMQqirSa0ngrv
KRSRtzFo5ojRATdy13pHNvVj0VjdyVCET8A9WKvivuF2guY4HdSs7wMWKRNBnF157zLWJ5bmk06C
34WMgQNIRFRu0KMW036m0wboMLXYudXnuupun5TDQ9F5b8qrQbdU+7z+TozmzLP62f6H6KE3WeGy
wdBUcps14uQn5rnI9f2STNcqNtsopd4DB+xQLmLm4Z3jPfYcdsYuw7Ay3pA/LTSwXrnh6k2ggRp2
VwAKn9jgaI+MsroYlvsz9c3XuPgbn4iTnVUhoK7ti5cn010JatfxMcF0b0vr8hSu7lfu8ZGbq91v
Zy3gYVNfhwY7BjVBYT1M0GTWCegwrQkOgX0S8s5piLgzTid7fFn75g+ms3Jb9ZT/qWwF8QT+cNez
q1OYfRIeB7QjsYEe0DY6+cO8brgAL6jUgzIPrqWVbusJF9vkNzANTe8JwTAeQaKSNka2vN1QUg4L
fTFcJtN6dRPev6Q0jg1gL6sGOKh4wjmnLKiYDfLSyFBC5Pi09BauCcMAzdKIv969s3aswAU82lx5
PEBwdLZrYUOrN4u3biZNBx5MVHvNn4qzYpOnzUEVbbCZAK94RUYj18J0pvrTapjfK4axwU56TJwK
R01K8b/aCQv1rep9IpqAtcADIwwGGzF25Urofm0Run5eRIBYUmLzFKcjYIiLDTsMbNhhnYInmeIo
cA1vDafeSXkxOrr10MMwa1GK9iTbdXStFb1TEh34z/0YHForBthicKTTOUEDg/9WysfJi6kRQZBs
RKDQ7nZv/o3iY47xa9/rT92SEeQOdF+LegfS9yAL67knbuJRFwq/k+R/L0OJON6e93M/6NAhLsEF
Dp6pUxwT7hAPS7plDnNpEhmH8yRgVnbFj5wsVlM/iSa/eGPP4EZOAokwc+Zm7NwTLco2sgP3Yrb6
bPWvjrIkZL1xG+QTuni/3CVj9onVi7Jf1k8xDYcozr2zvql962zudtBOn4caTFJQWEg9Y7riSy/u
ewCKMSlW+yAxofGW8jNfydSxPPNYjizmupFHHkKWldwM49T926R1zC6QAE30WayHPtknGcjKho5V
4WNejt0Oh1lscIWdEYeD0zUUauzV/lo8MbfDBhRgjTKK+kXXMScCi37k2kC7spKfkrYgNSWkE+Yf
L+1sXmroXAQ+DWd7VXK30keny9fsfZMesciHBUfT2OFtHnaBEQQ7gwhBoTHxGzY07Xie1LmvynN/
o4u7fdlc8pnayukRYftZ4xxyOlRFws6edhpzAdAomeH8Wax0B5BYHOKWtrxmorra+iuvFbCqxxZ3
XEjtgsnawsFIDsCpzOYdZz+1nZKvSsSIXut0U5u0X+sVjF09gXYIYnNbeAwkK0V3RpaMP+YSRkW8
7royeS0AfxB1gea/0o8lmzQs7qYk1ALeGAk5pzIOVNSPhEjKtHipfE5tJSj2ycTWDagR5vQplRhQ
Yg8Oo3Cr66CMv6JsDHwj3hwmfvO4GvX9MMlPTRstrONs2eSBvP73O0iB9bYq4JEmzBS2HqOUTZ9N
xSFhyYwtMWx8D+d/v2B2TIqEJd3lQsfTznQh8zQFmTaWyH+HHhJaAteuR1HfZukv6ElITaa/3siP
BwKzxj/abO4o7qqDG5DYlTvY28yGULI0s/VOuERfiuqqM/LIEoHlbsnz3YodMzQ9qICj9I/JbbvK
BJ+cTvBIVfa0q8fhQWbjHaGGx9FQ8zVb5t+Wkyl1gRV6Jmx01eMdiGPU2Y03nxaFZcwZpmBrQacN
JR5HJ2Njut0esFsasDY3zk5NuWcVw2emh3lnQAfo7FmGgxp/s7V6G2O7jCwjGjgh8JhO0LOxwzUm
df1kA6q0C9KactK4gvjMqIjxg5/dNNo4IFgWx+GfEMlrCfHpvl+rz6JRC3XT8OjPrjq5XXUf+y1Z
eRAHM9WVZ6Zkb62op9BJUwhCBoE4tFKpX4jY6qx1b7tcjbw03ig1SUvwFUONlVOonxpMU3jkams5
FZObXykq54Lu8DLHkmqsmvfNWB4oo0/GAPHBWIUIV3dIt3wzC88z7lDnMMj0UNMO6mHE8OyDZFqz
eZ9nfGPHWgnw8fDdVpqkH3ISm9JWoRVwm6VDmUT0WLhFyrtReLRmUmfrajgdzsJ7cQEkdBroIPEH
JFlBvqq5IHijrJ6gKPHT8FymwkhZdnkfouqeYYGzw1U1RyRc52mzpldR4ExZsYgnJJWxy2esqlgH
yqnz2ebm3Wok03HJ4Ayt8+/CxHMz694nDMVMSbswrkXuJGeCMoHk5G9TkFkg0y2Sfmz8420CLQh/
R9sv26mzqbGJM+JSMwdcx2yvsXv0OGO2mY0GPUjTGRY8Nz9/95ROeiCmYVWwbvnRp33ZV5RVFqlN
XXNbMIjbUk3J/88xG7bJlSNhdrDd9sWtpcVMLN3bM0uzXryHokyuZUEilc24D4wHR9UWzJZO8oIO
SX3s2s8m/xTt4MDxnLfBGvjIC8zvpXa+7Zj30VcQXab0Rkx0VGTZ8nN21FNfOfg7K/2nc3GUrxWU
2AaIBQFgrNx0RFRBhkgQfPkkbuSrSZiD+kF//0ruzm6s88+Fs0U4m2QnxTVEkRln6FJVPHIC9ULf
TneLCTtRjpG2Kv1S6CbM64FBIWmzu6Vf9Z/Z7sE518sRz8yZzF0E/boeIlWtJLpU5HPSeQZeF7OT
gBvcmYTWlNz3YZ64oXNLrfLosWcJtvq+JjvidrgaMS1ExZoQOavHfcFokEyJvOQI3N3SxW7/AqRR
p5InOQq2VqIcvVvL1u9OjKtIfOgYhCWK3ENzgPY0yN+mywAXFPFnmaX3a9vYnASCH+wKJEPCbxX6
gxnEFpkCtGOhZTQp93sp5mcSufBGtru2H7eOuTwXzPEJQXoMjLveokVaxDR7q6IiNJVM9NDNJOi7
AlZeP47HMo6dU0KdXsWZfZeyoGxoaxL7S5bqWnJelh0wfcICmOvBhmQyQ9DPRylomo7LYLAEjXfr
5FPsG84UmftsatIwbpVPoBVhuHmV7wORf9IvbiBBwLEdnPGv14DVcDH1iYkMCijgpBNA0JhLOGxl
ZVqnFksRebC8JTr5xFq1Wf3rFXEAwzte996kXlv4FxPJRWFSAU5CjxNlI7T/AajQ5Ac0eoerqrEM
rg6TQbemyWLQunYbnI0mH7wRyMMkfRhuuLH5wEzBR6JchY1VccAgPvArwy7CGfRapB49p86+iIqc
mo40xrY1uRRe0G3ISk3oIK8RCQsufqmq3mV0P7cL0QLUXbKmglRhRl9648YOpV6DkXB06A/FuIXT
tOVQnCCSMfybLT6Vf4ui/tPCEqtMIz9pE7QATh8+hbJHITKfXOIIN7Y9fxSVwgdjq3fXbruj3Sdf
IsNZaXAS1n1UC1g43dCMB9MRD/HiHeque5EmLWlGhwAUkrPmuIvJqPrbdMkMEMv/sMrgq1YOaNvm
Ivz8RaeALJTRViCUipAact9boLcmaB2MlZjKO2yrPP88GgIXEeZKBp7TbnQ73EO+CmvZ5AgY6AYJ
5DCNMjDuAuz1b0hEUMhHe8C/PE4GVR9H7IApMUa1kfWus+AmzJfVrZ0b//vRUDixFFGf0rZfu6H1
+VBJS0mLbyP+VygXtZEnsfjTpQQSiPu3Ex4Ix9HbtCmarGSsT8Ni/Wbu+DOMJAamzaxDryagB4O7
TIJ9D3HTNexPJoBfiRhjbjtI58CMS49cy4R86yqmFO3bbyPTd4ZVB0f0PBc36ZrTMlC2Vdb4aIzY
+AaDNm3yDxHIKSeHBGBg9o2F6XU1MwMfkkEerfeBmoyT5tIeS1YOeqt2SL2NaZpY53CcC8hY42vw
MU72P9c12ZdGn+qKhkgxu18xJXw4ou9RxOTAa10sMCHxXok1DZuK0dC0OsBEYfrZPQ9u0430qCBM
DOn837r1pyxvBPZjwUMQjxjNVys5o+nZ8UE4e8QHWO7EwgJGZPEv1Ay4hXpmxlhaz3nMIKmkte/5
NNal4+Ml7T7nAr/85BDsISGzuLyFXtZ4H3NgboEN5sz5rYLF2g6xDJ1enwqOj/t1iV+078vToA8z
vMO73mx2oKDSozPMP0nn5gzVAo/GSxUGXjo+E4uLSmxS9wUr8xLk3b6d5EXpAAseoWJRR7hm6Krp
zgBdNgzPGnMzy0mytW0nYEwSQgHf5AiIULJc6SUdCYUApNdC/taiv/lDYdZlxfQn6PAODsb0WtD9
gccWXEhKeFQ23J0u9r9ZlekFWyvCmIXNqzc0gqVkNrZxsx16bps1hjLQ0EaidMRAdwGQunxZcPW3
uW5ZCXq49pWh45C5/XCg7KAvYNrp1gqq76rhG6TFa8u8lIEmEq0s60JtkLoyxe0BeqICXa7ushGT
p6IXZmUELcVj+2+gSTxN8t9kwFWrWEV5C8yte/aTfkFxY3bc4/MKbYKMaHflUOZkbtR2tOQ7rJIT
U/Rbc0+2wPhmOlb1TIJDASazHykpYKtHTOnuG58VVrtng/e4sboAy1wy752yrqOpnJ2tSaWVjSTf
VtkAfm8Sn6U7A+sHgWEjGqvo7Ez0UwDAtf42n/19t4LTqTlgRFVuvE4Li9bqwsEgPxvyAz03H6lF
PYD4mtbybV2JZKz/DRPM8oRXKxxrv4Cy4oVovyY2gz9SbipjZVI2xMfKCE4yI729IF01SIR7FMny
WM3wRiSinQ3BhmEtqjdqDxHNPlZsFB0lWbnDuKbM5n1Gig7T9/7PkLXPHXIi4BWAnIaFDpm2njlf
7bUlgcC3RNL1ujpx3KCpYjmRwemHtga5DzOiKxgr94S8vbDS9Bu1kB2Qs6L3mSsY8twOxgowiOkW
u8VgFXA65zhShId27MOvhYOzsc36sZhO3gJW280uIieNeVzf6/RjNsyjPaKSMwWn5KrSPH22dc7o
mlJggfCvyKN2iF4wLEYwc8b0nTn9LmDWw3Oj/Oh2czTA1phklSgp5vmc1h+CHTK0mTix77fvJt2d
xtXZrs6X16zQQzhrVpbJruH0k8oISj+f//JT3BeZd7mZgKe5vwfC/aclSRN0fKSyYDyslYETlJ52
YQNsXpPpw+uCZYPkbak8EJw0a5vYq8HaimsXXEbyK9EX968pPvxN8Fyl07eCrr9r3tecaqUZAPJ6
jftgFuk7RWcT1mYnI22/s4JKNJHTdR2MqwE6FLELbef2gYfw5M3OgWQpjRDQJSU7YDI/VfnfRuJ2
RmeR3NoIRjvvUslRe7WQHMmAPpJpQk/1APlJYX0xMtsaacZENKugr8JmVd8zPdd9X9XUWRPO9zG9
xW9BCgiN6ZDp1gKutefQBCXLdP19C52GzhGI4tWs1q17mzQOxqssmoD4azpBSV+nR6P5UxQzaHKo
vSYlE0UUlBGLoQxTnL3oYDznKyuJ8HDOr3I4SeaLy1iSGzslRbi0M2mUxVNSOr/lemoIlQ64yTM6
k2GXBj4wIMjq7kSHNqW9Q4VtbJrW7Q9FGdz3ctCnCV0QB3WAi3TxT75vv4mVR1xV7Rjl7o9hg/IL
nPZhkpKI5US/pBb9gmasXkmwJZs8Zo0hSrDadGW8FS49E492JAOAiRkUoA4Ez24EH+3LVsyX0B98
+wllk+PPLwWto206jTnsAjryjqSrT5mlCFaAa8uH3bVXhhIICXz7b+nKe38O/B09HrgJHY7nHuhC
utrbtXW+3MRFbO4y5GsdDksMoRZFU8IiyzyrgCPNrQL57xesvSt/btyY1tPBMJZ/qdW95amz52Dz
NJMc0pgx8WI2LGS0T7jVgzL1gbelDm3w+dD7sd4y0BkRrvLkSfOQODxIHs2SCqh5kpUueYqxsSeu
xId9am3ncrxaymyvhg74edLuWDLjJCxW74nqe5DtkEVtzUF4muKj7zQ/MyMCY2FklaceomAN3LkY
L3W+3iaqM/iAythSv/BOpZJHYdPvgUxzpHrcmgEdZ683f1DTuVwk1gMiDKJ+ZZoOTNHY1lX+k87G
Y1UXz7k9vq0xsgF6wj91YNbRQGHWDM4B3cVP3gXqiJQ9Kpz6YlrdsO3HtD8ErhuZMxCvJv0iFciD
N1PdO2BUN7MT+0ghca6TXXej5pMnORA/3beApgOk/AyyzolYjTttG38Q5Xyn0CojuKvvSzYzA0j/
CMC3oS7JiZHP60KjwEHksaoSBPRAS2Ci3bbOHi0+QveCGvmsatRbrCjRO8S1pC/JD7Nb6AhVn+zv
nve3Im3T6ijVjZjIkry/Noa+GxQHkHquPnMf3mIpP/w5VzySDPhVl1pR62RPo/VWi+Kwtpm6R5Qf
6jiSNrITRSL70IPON6av0ZIfVTdcbGW/9pJCcswsIj0JWiPLdHYJpB2zr5YEANmh9ulHE4yok0dW
jWZWMkvwXM1BUooHxgTj1qTnEmVcWKHtGmFFdenYconnfF0Gp7nzJn5Bb+hOutMla9F/6wQu/urE
19ypaJQBVAIFByFTzupZC59ZKq3NefgTB7ROXQ/tcVCo97YmuyJvWgqxXQCfJO3Qcu10BxunVy3R
8MuNKQEZeCyyezdDwU6INwtkN0OFgEOycy5+NTJpv5kyzNYENmnX74FN42NZ3hIHFKdZpyeAMBWv
Z7eRqa+uR8KRZojgAEzf5jGgGF9KTvJLApJB33ZQml9TStAR4anB4r6SmgI3N6NpVL4jeWx3o+CV
6IqgXkc5yvNju/y128+/1aIegjJoN2a5PIxIwLZZl9PEld8IGsuTGZBUTcirye0Jq8NydqlSTC4q
9yKy4tV7picYgEZgcqxyxItER/n1dGnm4boW5DL6lOQW+x3l5VpGhuEcrZKxbptfpu5W3CzJy2ip
/TCO1oMDp8k1TWfja/Z4kaKTc7LuKNv8V9bq0PevhWo+vZSA6bXT1zrmRyqnrR14H43FctMi1dwW
6fB/7J3Hju1all1/JZF9PpCbm+QmoKrGOTzehLcdIiy992zr1/RfGnwJSFUJuVI1pAISSCTyXbyM
G3GCZq815xxzWRyX/IJNd+8L49cfkIBEVXsGDUZAdaEgBXjFMdZt7c56AED/XHZwmJYCz9xmuMor
bdNH3budZCxUhvHctmm+zbtWeHOLIdnZGDEIDKUs5bmG+VoamtdxVPMwGT7FOltaQf2Tp5WYXbt+
ggA34N7C/knsxsmpI8i+Y1R6L1KO2EocTMlixTOy6ZsqFA4e7fjYRTOf3dIWjIXzlAqLjtgJXdFc
0GAOSLGJIr8VtHnbeIoUPjhW27pnOmyfxYRgqQLUDzlohxYOOjaEjWbqnwFVUpHvvFkSmmKv2CX0
6llnVb8rbaTHAnrW0c69vLDLNY6GGi5K81wWboajFWRE0EWes9AdUhzO1GHiTp5cCK1a9WRVUEtg
gncSBkoX+8cs5L2txxpvJdtyVorDiG/iWvUjlN+26faxKT6DYWKzZcIdrMpVBoiDfl88Z9V4F0XD
fohpWSwXitcUSSrNnfK9Kin+pmqFUozE+gkG+31WdOUUdoS8x/gcGhmvCCs5XwoE+XXa8hIoTOtr
ct9isBeCMI0HVmtpgBeP4Hrj9YhDyDPx8HujRm2l7iyBLQE5LqPxqEURHMGjeRQ6xPRiEsdSYfjS
Scf2eF0eeOtNnhloh7l27zWTHS8BDLeWO9MZKIWOk3O59JqhbVjrKVVP7PTxOLYzl6ahsQUfKgpK
OCs0XQoIEaApgh3Hycr5GUHC09dDV4+Rob9w1E7GpzGlAZYyR5+JAvad67bWXWt+W0X3a/GL2PaZ
rTwj+SoVC31ai6jlzXmm43VkMOzWbg+zi8It2dspD6Wc+Fmhb3mH+Jxr8VQqY2RYkrZaFxmCQpNT
/RTglsCHbW5pAAayH+TadjIRL02h7/SiMa4ttKC5r8TOCGALFzO1ud24lmZ2awWvztBcQKOcbIB6
cfWk+b8sFm9NkT0wwFI/H7NbtlNrE1vxU2eh8dVl9EOm5FVQmwQvsaNuwTAskCpg0d1+3k4helAU
lXS+a+YT1WSFnZ2cghxLGZY8X0VJZwOXc9IuvNPqPe94ak/4s3ob95xjALfCkT4HH1WAhbKZ7BzB
LXzKu2bfLQ8UlZ20uvsOxAT/mg+9iOHR4N1ZWd+q1D6M0nS2fRT/WrEod73QMY7JJN4UMzM3r45L
Vnf0HLvOwSIXeMQ4Cuzf1zn/S5bPlV3X7A9ZbkM5cqHYnpvUB54dvklLex2ZILZ2Xzxj93xoXL0l
IXbvGk29nUX3K0bgVNTQlxuZY0UpudhSTcYb/CDYf+yDcpyW2l4eT8nyl4/3I86fzKBPAF4jwlVg
jgd2MN9YmzZ58MnjC4z4gsGhGISz+tL1NzjLi/l+SbuE8fQyGylGnrdWDoiikLL08hBBTpKZvQsD
TF2le8IYgXkxKI+c8/l2imMXUg9II83AtcWkSYfA3CW3Lg+SDh9jBlPaXB7wtHHM/r7ukn3vZm8V
p4JoDE7TnLwZM48kbdwW6q0WjOWDbxxdM/ykzlm4X1Vun8rornqzyuDWMF4C85077jjwFkxhAMFn
RBl0j1hqrhyMvLisP+3c+mhodhxeujqkwK/rn6C1XpDpvVIthgq+RbjJ3ZC/VhWfQsc4YDX1CfJP
ItN1huuAlwynU303triHjY2Zu1v3Bm1kY1lAWVPjjoPHe93LjfJvfVaZbiDvrLHxclqK3cWVYI9I
EJ1/8lNwxlH2sLCenO43MJFBe9ecVgMNPoNrHOw43ncifLHKkBfBeO34ZJhI3wpc1xzjV2YndqEz
PgZNcswTfJzVbSf6b2E8GdQd8TRZ5VGyiRNuT6ij0r6f9IAZZVqFmrp2+XWaGIH+7XWstKzyn/+7
otV/2bP6z7uf4vqR/TR//6X+37WxfnxnUe5FDdGnr/ZftbHqwrBs3flfVbK+FPEff3n/+AqLb4Iy
ZZFB7k2in//xl/n5aNp/+qth/+EigCqdUdm2DcOkKPX/pKjVsl0XdJ7jcK3prvzrX5qia8N/+qsl
/rB1XTkMFa6hWCSa/5aiVsMS/IAcUuglypcOWoqHlem4avkOTWtpk+Wv+pdFrUytjkRIgQkn8n3E
SwL4FjhMDqSTv+TTepbjUkKZa5kmO1dwsAK+y4KgDkTu1WzF9/oE8owGhInZKk01Lv9GwroEbZmj
XO9KatuxVmWruHPPUZRpR+dRDPm8DzX/UMg82FYG8kyWtue4cq9TLTgDcSSvAhwSohr5TngdGLH2
YrTDJ71KGI/0hF5SC/IXQkLJNv/Yl1G7nurUpODIUFgTh1tHi5ot/+JLIR8lKgRub0w9vJDXUcZq
ew51uSlpe5JhFnl5X9zIUcuY/F6moMGRhgew5HcDRm/ivNtFr4kWlR5GfithMWeXvK2k2/I6D7Q1
ujwQbn/eE1e9CV2xFYtIQLIOx3QGvhEaPecbSt/Mb5NgFE0/w8fQuohd+fsw6ftC6Dd6pywobSO4
6HkkdP3czZjYEjCM9ry1WoQjK+QllmWIfQ5RNVPDT42oO5kXbRZf3b6M25duyYJOc4NBCF/40ECT
jR5b23QR8zkwdDaWDo2Az1mLsYyMZrlq1HyusmFr+vUL1XnopLzu4gvzTr6bfTfdOAxKvCR82K89
e86G9YGrgqtRuhe3VkRWI+NhKJ3wlHadcaMRe8ytcb5Mc2zcKC0VR1rq7qiZLfaBkLcz/ekwHHmX
Fx3o1SXWZHdVfmaqI5wB+hNFYJPpSI94WWniJZ6+tdzqO2rZ73DUxE9i4/BTkeCMZTzZGmsHX6eG
tzTiW7Obxp1o02jLumPjdsBYJ96QeXsYa/PUD8m7OzF/ZWIytkSk6fxy3PFIL8w5lN05bzVc1aM6
dflsrlS+JL0Ged85MttHKVC0Wh8wzpCEclPeeL3lIh4bfYsuG8UA4EM2xjgVGjrHN75q6+tET+Pf
/qt2gec3mKJjgM/G+Nv1aF9S0rFuz7w76Xtk4w0qX6O0ih8LNTunZ2pq9qJxqApgSwobudhHpvZc
4r0+k4lcPGUVxkM9ZcVVPWUDAPFO8jpgZ/lb99WO3kA2OwkIXYT6ha2ZPJdRU3KJhS5lV2+pVmFc
14LPmd42PydTa4XQrUg7U1cORxxU8/PsyGtU6w+mIjjafWTRoqEU+W8jkzuLr0vPGTWydzicnpku
kPmeC9LfaWTeDRhna3Y0bF+eSQ+Zq3kixeFM6iq15M7H5ElWcm3rJZHObC8z53457Qv3pY96Vpaa
9TJrGu4d4mMzR6jGKl9VlT+klbnOcHhjVT1xMmClHKilUpdYfxcEt0oCHDTS56JiD5kuaHglWNeX
cVFzOpHbuNCAJzSxInQclCyY/c90nqxDi2hQZFSM+RR3tOiFK0cjrUMYePC1fmVPuAMHYUzbJpoj
L4zH517JU6wj90PS48HmPKHq3TDynliwrnkM49bg++b1HWArIoVQ88xZnWljfrb82r4pgnJjzRpG
YBW+Q2Cn5Jgfjysg2MVO3BxSR0N3E2SVO9ewNjIOoksthnhX+QZuc2fS9rpln8usPnZWEzHxZrkX
WrQ6VjJ9nwdZn4fiiyklW0kAAZsyFpjCCwMjQ35P1gTBcMltjbb2aw3GPd78XRYudFYt3lLn9I5X
8F1UT37JjM1BkftNXk/1ovCi7qHajNFdHMj7hM54Cix2Dvlb2iPGVYhhatuZR7OYb/nf48ZJDECK
fkxtSOO+FUlk0IDYvqmg/IlGRLMgWA93xAiHdVAiN3coaJ37WdtBdyDIFRWfee6SchTq4qb+85iV
634eDhmDrluwnXIsLJSufRS6BSq0xkQZRRjx9Vvb0te41pebp3v9JUHE8jgnr0g+WseWjI18UscR
m09AUo/3VPw0F72xzovhQM7nI7DZpF5iw31qkhqrTO48UoP5mDjTixiB14+KraM733bcY3Fh3JMZ
hg0cEDuOtBu/afu9Hi9CVW0/5FgIAg7vJYRYnsozjWqZ9phHk+0x0i/2kGg/LrpuxQCDAWmx/ywX
6Kh9t4xFRAh1LX0flm6WKMuPVtTztIuueYwbaLI1ZmliyVR3Yc1JnZY8jR7uNdzI1nbyiW66RkyT
nKDDufwO0T3Lyt0mznA2TCZUuBi3vpVTz1A9EDlkTS9xbxu92hMAX+pZMGjBgmanL4sbsKJPlgBi
keYvVc39nXNkngfLkzpIWe7/9TRRT+e4DRHIjh0fbUJ0zcmLnoPJZ2tYsMs7dFN6KAOCgx2WPK/v
6xv8EPhn9BA8PttMmWl0mvoauAJJMTpJdCzBmCJJumxSVBgIska5cVR8CDLdOEHPfTOkle2yKmF5
ERJna7TpIVFii8BRHTO2DRz4w1OtWPtnlXzFfvWNQQZjQrfHqP2dhv63FmM/d/WQDkFt38qROhej
gqib09w0K+xeN4lFeAA/NovMDuR2iC5LQzHSNiMGxcdHX3K3V+AtVrIefS/y6ZvJEExAdp4A8L91
ThUhZ6xGAor7eqCxCyrIU0RvuG89uZirvYjwCfadjBFK+8oM84l7MNi2crEpG/JkJaNNCREWdRNC
8L5wg11eUVFotgUuDYovcVBHNxpQ9XNKnBxLflE9z8gGOPSxhzpt/FqyEE5T/IuWMj6dsUbebZ4d
vyf/0O9qhUeUJU2GJukcq7F+dbGvq5qV4rJUQJV+HkNJCVyER3Ia2Ol3VfeJ1/I1Si15pvqHNStb
mzh7w7lknxDsm22lA7aQfoTZGJyFhR/M4Gq6ZHHwQgkGrOb5wqZ2F+b5LqUZcTuPAgY2GtgO1ylW
keUioF4uGbHOiT2C93zq7ZnaT6GvKz2vKHTNd8lEm8FAy5QYCx+/N4TZ0qbLVY+JXiyWo00/xftT
wiGH3jG8vApvI2+/gerADuxIHd8ZA32lgxreeCO7ivGwlNnaYNvJqmBejSbF39S7Oxo7o9ZN3gQa
oZc0HD3mpkmQPf0btewldDya5YgoIQLOz7M0iPBYD3/7hxakOAZgkMm1uTPo4R0bp/a6YfoiV723
0UD3QQVW2gKJv3I7jmezqfNJWxjNM2QU1iHVurWhWbNkAULs2+XNbEZkwVjBG3p1tVs6jYtAUlAB
PdelU7EeJrHwYQNNzSd30tk3NPS1UlLlk3GsW55czdY25iUwUUI3V0ytfmbct2gAVR4d7AlhQQ00
eGrTO70qhYcnq1yFdNTENB7JVNDnN1+z4mbqmu+cPOMuzKwz1A6OQs20TAdoiGW9Ya7lhZNjFKoK
sCup9RKGzOJCImB3Z9ENV52ffYWr5gkXuevlcVPe5gvE246AInAbu3+mAxoOhFZycewM4r0mnolk
TzjC8welymOomUdtbB7wf9zjZ2Wn+MPD9p0zur7WM93c4Kzw8WdzAxmbtojstylqmn2g6zsRUPqp
h8ku4hWSOdgpS3nwB7Jgbih2Zjd8wOs/Z6SaMfEGl+Z5GGj/aE1+I4VFiZZp846K0rTdUtMe7In0
/mDbqY6RavYhSHoTUPie1fOBWvD5PoW15PccgemO9R35RTzqxpmDdF8t8Gqcj5ZZ2Luo5dUS1NCI
a9v9aAysJxCYUOnj4ZTrOKoxtZLLB0cC38Ld4GfANtCpu76RFEou3sfJ3yjaB1YjxvZ8susNCr3q
n2OqbKkG4Is3nEPs/l2z9UehukOAUX+Mz07IuvEZvMYW3MJTWqj7trOuS1ggAv9fdBaNxHSnUWTR
Y3wSBvYcFaytTG6NTJb7MmzJO3IokpZ0SK59TXljEnmePxSp9SkQ0U4hPKeJ2mkzmo0ZzqgXqvWq
SLqrwppvo8amTozGpghE/8W0bTDsvjjSC812RcDWxlB+dcm8erru61Si9J+1qS3wcHEtq7zwCoN2
L2YtCgO1zD5Qtb4vVUB3G2ZoCngA8ncWFRxx3RO/srFODLwPo8YCYzDOjKnEEK6FBVcclwXL5kY7
WdGwU9M4Qql/jav5UjNH3bSdn11bUErIOzd6NVc8CVk4D/WjY9AT3aBPbNOwOehO/0zxNDwa3mPH
RGbPqT8Vd6Lb9djVPD3WFYui8cTFYaBy+qlnmTaDnVvnKCo6dTfAWEY8SacmCPJ9gXq60jXnlaq6
5iVFnDiga/UeFRgq6l80SAWDtFk+q2xxxpt3tNNmBJVvet1OdyZxJhq6iDW2o43bgGMO5eH6trFb
41JoeMH95FzppuuVKZU7HXmpEycwlvvVe+BYNImYttpzNRyxR/Wnyem/qIjrtlMem3x87qPKUsGn
Eu+EXU4Xh0O9PbKLZ381YZsT8pyQRB8XrgOdnz5A9RjvSDx1uCkwM+hT/9xZNr13iVscOs14KPVe
v3Dq5VnqYPKJbdGecPpc7DKodvbU3/vDYhBI6DHmQOy2Q34kIfclJr8/99QKtZgUNSy4rNlt80jJ
cbJXVnhweqbDWtJkZOTUy4SdeqgXNA2F2RR8WEFA2nYIzmZE6RNixnEw0YAIfclNXaePbBjfef9Q
LqiKHwAB097G0nPTvOrhPF7JEcYb0Vgmlc5qOlkaIQ7biGDn1+GxkR21ullw7ThCov1wo1rodjNV
9XRL6e2nKWq6Atp0WOnsIPbqwTDh65RmG+/Jm/3Oy1DpGzPHREx2XmUGUAtysmzRC6788EJxXXxl
eYVpkKm0c3jtkO7SvYhl/Oj22gGS2E2jN8yAmd16pBmxa4+wJ/jzGj2ZfkFTV7chrVBR1xj8ulZT
4Q9XWVrXInHlodH1R8rM0wPdqTjIfBSqq8kxtDX5LgjuP8b1iCi5tJ9y7RTiWy31eRkqbp2lZHt9
y3MrxjrDJfGQ1dJFiuqd3SR8uSvcPlnPagSjFPF8nEg5mllmnKBNkOMDpzIERJJSDffVnN6Fwzhv
UADp3glJShUgp3ydI8pS7gz/nDCwGY0cYjmUFpgZ6QrI1ObfBwKJs+iM2EsgO5lST5SkFfAZmGRf
NqUWyAOdKPlAATg9q46cMDna/oU3uvBcvANkofpVHLMgs00/3fb4e0MGD0caj36BoKT69F2Gh3Kg
hccmOuwJgwqunqRsIo4q4Q/0dFCUtOGdHhfEja+Me+gXybbV5e/AC4iu7OxBt/LPmFSOFYhX/8+/
FgWAXXp41w0jMbiMeARO9CdCJNz8z4NrvWpwDODY4PETMRUjMGgOdQxxxXFGGvyK4jAb8LQAadB0
HhTvbahoODA9qXH0SlN5nEU5n0TqH2YG9WveIoeojN9LhyOOvoD8OZ1ZAWhIrSiNFmEjF8t0bFvr
IR5fWhJx1AyplU/yhBxaUvH/S4K1z62/FoNFgOVX0PLoxbGFJzoHY9Q4j07pNAAremhe/jIe1PU+
0BZTX20fAgGUUddBLxF46tfwPGjVOKYO45C2/F8XB5CfzodgpB5OsU9UEvp/o0bcsOIBM42+8l06
skaNyVcN2NXzLPVaoCXRn4nwmChSOsU0rQzUEIsSwbEfB292OKaplsWIKJprieKGAMz3Zwhqs8Zg
a+tHoxonomvJ758/XMvLBXoU8kFXhJ+2tKgvEp6hTS+NS061s4d+/eeHjj2d5qOcPwun9F7VElM/
P3M50nE34auqdA4b4URv3bZBzXvnXHQ3+tgfWtVXpyYmg4MiCsTDpv9WWL+SxR2QPIwuwo9zLx2q
zJvdal+lmnkwijna14bcB1m3sTvExATC2hZZb8smw7oZHeO2tAT9PTEYmpL5fg6lz3LqNJj9hMnO
/8zm7ItkRrSvumnj5O4yJy6G/14CpIhctSp1thSdywVbsmzZFYtJf0wGLulBe1UWnupKYr3Rq/y1
p46uEPgNG215yBffwKpWldvdaiNLlEGrbw1XuwZP9s2ULJH8f+Bz9H/gc/6Bz1H/MfE5/3Yx8xJ9
1UVT/LZ/L0L+K6Xy3yN5/v+rZlr/WzXz5aPOov/ynxtqzS4f4AD+J3omX+hveqYQfyj8WmDOHCls
1qvqv+mZ7h+GaaFJsng2XVsqlMS8qP8ULeUfUjowOYTlWLYyLfe/65nmH4Y0+ILCdJ2/SZ3//J/4
zQQ/xe3fZMrm7/75L3mX3RagQBrUVVzDf6dnsum1UUh1qVAVpKXr/1rPTInRiSZI2dKnLDwAQs1e
O8YZ5FhzWb45FyPZ6rmBkXfe+lp0Y1GsQ2GYOPmVcyWNQA8gSJCDg/Upr52v0Bx+Sq1/w4K0Gzlj
486/RBM0mYlTkZ7KDwY/F7s6Tbg5URnOYO8ps1nTlR+t9HEilgo+asNauy8ufTBJr+/i/sPS2L5Y
zo7hhc4g3BWeITJ0/cIqjIugaLtPWySHHkMWiDToxvVzaEDkwPXB4Q0udNFam3Ya4aaFpFTM7tav
6ne/PQe0HmW+8T5grlwr3RY4IAEskLIlk0dSmK5qKhYTaIxzFp7ynuN3E2rFrsWWG9sER4Kixaoe
4/VIYxZppfZbUM0VflhVddX66FbQiTUV6amhsZKPeBnvsHpFUfjyDS8xWZXT9F6RN3YrdhABiwYG
e5y8MfxSd06TGwyKG10fs2OcG8vONXE9yeEO/34Ss5mx9m4Tj1vTCp9ZKWaHkWzAKslwO2AjXePs
7VaVU5ESsNPfOGatpNuvHBfOcZnKjRu0als0yWOn8Y2FuEk4DEBSOoy6+xR09tKgPBKJkRidi5TP
3KE5MG6D/FwPObQX6UtPVuaTSFLnNGI6dHXTuen7C0aSnT5xoAtbss5VYmuU4EIWs/r9QL4RE/ra
mIp3qybB1k5B/iyXWJdWPGaa1uA5qiF8G9O7X2JA1Ujv8xPpHxr1pUJQ5gkT1z+VVVihwcMECMnq
j4MPjgRQk9/ovjct9mjdGe9ZddJG2JvjjYHX+5ogbir7M+HMJBL7CLT4eaj9R7fsDsYwbOA1v3PL
MStkz1pCptgFV8ulBLKucE9F2acbvQ2JRij3XWrQWAcDwVBoJAoFzXPBxZzYWM+6a1BBj49M37qN
cSwZnXfkpSjsSopznNPxZc/93idJMMc0v/k12ptN6/QaIi9YxKG/w2uHu9B4C4OQfWuXGF6Ui5r6
QQQ0JxsaD9v/uE76iNwiLDHYNGXb4E/1vxwL+yu4YfMo5/Sl8iNtj8FKN8ZbpAmEt2bTFapZF4GJ
cUCSvsF6YNIhSzClGMaLRQRiHaVZ6U2V/o0eme9IpWx0s4ppV4evoI/1bU1f/ZVtxba18RUZyzhQ
FHR740kIrbnbMi3EO63Ftw/Lx1PtV2on0bUxQQWWFklQ5M501+NxDlUd7FOcEL7fiZt+iTjTs7Zy
sC2w+scB7Qx3+B22HVv6LZoQeBRQrSba3mZxiwZxReJYgT2aQwrInB5ojh5vM24r0vuneCACFtdY
DgDiYRt1C/i70cEKAXiB5R28JGrf7CLLbg0MpdgSqpsxoMs7DYbnqHDvJLf5LUCf9RD2xLyZNzOC
rK9xXgWQpevGqxcwLuuVo4Z3ndnuOqQNFqfEuhKM5vifqVOu8cuJaCZdXYqmVNsUn29gLap9Ebeb
GZ8VqYL4kWQY95WS0LVYtB36YsQGD8pnLuRracpnKwxyZnaTJWFofenkPxCCoicLk5mm2zwVagav
qg/lKgujFlHQ4fDvfmAkvtgjMdvGh4lCCN54nsvpHClfHgMz+cS5F0Fptu+0CDEsuGpgiMiKPc1W
Ntw7JOXXeAPupzr5sJRzcOr4KQidmzhRdxX0+gSwUOBjnA/4XvYUo/sjCeR4dvo1msN2kigMrOKo
qCXzte3bV2P+EyhLHLyz9dGLGPFWAx/PNJv7XAPNIkgRThlDdYomPKq0vc+4p0oiczkAU8SqodhR
kbl4bvtx1WT6OdFxvhmVFeyF2XyJsDC3mak/xGrEeVKHhxk74hr5sD7DZ/ik9LHa5UKRjC27BUTS
QVxMRh2ZUryIWmJv6TJKVOf8JhIn0xmzU8VnRf4B+cTp+pdWJhTsBjI92DXWgwQ74pY7USE0jvS9
FzVEasA1WwrZt5LMY9ZJUtUAFaopO9u5Ft7WFReEyxZjOzay3zVZXZ9mJDu/MdSZhMivn2u/cw/V
jBt5ZcRcnPh79lrHzReOWH/rxAw80/ZBYUQN5kviiKRP4FmMwS980ZuaGXwLFKrBRKuOtS/u6KS9
Gct62joJScQimQkXjP3oGQWanBxn3ct1jID2knYSbMTWruZg562DgxBs1yTSVGm5OxbJwRbECd/+
mD0hhuMbLPVN56f1LoXBFBbREzCxd9ZyozdM89qdJUWZQwMYIU2uTudjnRb2pzb2+MIJd5FUwCiy
RJxIHuAWcQJQUQ6gn3qsoG72l1T8UCzb3YSkA3it4QipaUoV/jnA7yfC8dA4lWfo0loVtXxlsC13
s6WjcWf6U9UDEirqBH5JwCrgHx0VeEL/0VHBmfU/WEfFjBi8oc6839ZadwgnlrS8KyHPzvYn5r90
rSXyMxPuQPG4X6/IxFZc7iPERchVysVl7/WcBoHOPmgs471c4x98fAh9AxAsXcjGsjrKYepgSJWn
ZLCsje+igLj+LQSZ5tRWM9QBSHPrCDzfJpSUwhrUWAeUhdxogznv7QedZ0RbmtrWn9sMt8+8yZls
CCVo7Mt6fGpxjnunxQtVZc5d5FOjHjWKzl8281k0dQeNgtiEKJJK6UOuS91kmyp4SplAC4FQeroV
77UJf4iKzGHrWOhE88iyrOJoPhPJAORGgPTPjWj062rRb5r2gxf6erIXdfAyhd19ny8om6j/yfyQ
tvOxdjbWeNOhg0MnJi3FpJF7dvFkDDpgR3IeZ6Vr+6T3SfZUQ+mlpUGyrZoOdpP/jJ188CPzxxK0
vQY6G9QZBO5KmmDq1EyuAa8c1QkqPrmmvGvzr2GUxaaukh/FaQ5KI/FdX73Q3rvEmsMNcDJ3q2CW
c5rTWQDHZBs43+8AEKudncITNLvkikAYHl2QJpphXUK6BmBrAZ2gokVaxrktKm3bTjI4YeYCguMm
gACMCsugdnFxGu5ETx6FYO+UztBana9sTkKc3vLT6NicR+rVKFsy0F6apq/gmbyWAPO6xZe2baG8
36eWti9so4YenmzjBGJQBQgvyokZSDcPCSvi7LNLxzykDWXhZv7ouu6+mP2bMES76rzR8EskW2fi
cS/uSoOiaJcTwCiHTzFKYggpaFoKGBJFfSxWJByzDBD+RECxlagUFX7SjRz00OvD/HNQ3afVILIG
U/3r9OVNOYOutAwxYiGdiCuAUK98IsG8FrbFZF0nRU58mvHeGm30HUfuZ5ThHBwhe676yXm1RwIP
vnXk13BxBuiXiw9uMggH6R9JCk23HxGUJqS5zpwNFvFujEUuRc71h1PBwXW7JDnjKDpCaQeKNyIk
pTZV153aKxwLlRYDSC61p0D6xqrQ22rdO71XSejxsNiqXTmrbZIxpmqOwWkwcgnRTfUzDquHPptJ
SeocZU0bDo+vg1i6iDTqDl03YVSztpXq+ZMp+15UhDAmhaPqfam19Z0ZclRKI3YZJWaSHDtCBhvZ
bJ/K3iSqHX3wggTfN03OOtHkS9WOJxSimyoAudVl/PvJLq8bdJZFuhofsVAsSLP+ykZhWOUNywC8
WC8hqSeO89kulUF9ZlTsnInBPGhREOq62DZkG9Gbqr0poD51/XxvR9MVAXtwt4O9IHrnBLxEf7YG
Ti369BgqeZvXyUoLyyeObTet6B67ub+resJ+xMNfsGzmBL8FGMF0essLnXiVeLZj2rFT/p520JKz
oWwiOa2wbic7/e7UARLnPXCeXrOZuSEMYHd9mJv5I1UIBwMB17z41kJu8sUv6LREKq3ioWjN296O
f/TKPHFauZ2S5LGcmNyz4gHz3Y8RadzX9WMvHk3i3ZdZMjSEhQWGbZ7PehH9BnSd81Pu+ukjq/Kn
yoKrFuk5qQvVluuUNdO6BpirhEopQM+f+qRFnalGTjbwVVIB7ziW4bebqPnoIFsoaCsrpRHwc3UR
HWO6N7pk00XTQwSykUfLdyOdlPbmYgTxMT+Ndv5jYSaf2ujVKNzJS/lqMTyYMMuOczU9BZUK9ro0
/Z0oMTCFwVsSyFPyFWr6zl0CkVMGpQle2kNvoN5lZz3I70Bqo54790bQP6rgCwrmAfvmcywKlyG4
cXZ27VzibC42erRNy8k5moZzcn1+78L4iTTr1jb3nYwfmJsuCv/h2LjXJAivvU7sXdfxnE/Tpuwl
2BmGbmRUI2s2scJ+x6MLuJa5VaL7igeLVY0b/mJtnvdg7FIn/B1vCUu956G282tIw7X7FhSQZILu
mtHuoOzuWU/dN8siWqccXC4Sm3MBXwIOSrDPFSnnQT3HQXDnRvATY0dyGdUora+T1jBFij1yr67M
x7hh/CqL/MW2ikss9LeW0SV02lM0RTcLPU109kemuy95hh7oyrM7WgGtWh2cPv3sR9WheJDQYEsX
07jyfchDYQyKroJ+jto85rhlSp7wuM5WUVUGp9Bxuv9K3nksR46sWfqFBmVQDrENrRkMBuUGRpGE
Fg7AoZ6+P9Tc29O96G67Nqux2dAyy5JZzAiE+y/O+c4KvX2A5omF3lQ3xdYDUdPJzuJP7lthDevG
cYpNn4q3wZtavFn8BZMbSnpKGkdr8hBWtWdZ6WffmrGOI42EDHq1q6GGrX0HO9PI7Ad6DJTHzvst
cw2pOCTr+snOBG4HtXBdz1wj8MhwiiLkZjXlHSAVvjmGe0prs1nLHoKvs3M7MiNsOC/VGGGv5KUW
Nbw3BTMU0qDVkWrQHyY4htVkya3lwJzraYUujUnDM+q6hqQ8RSpvxNG5nY/7LMPl9vdvNZ187/KD
fRqkQYAGGFhhXxU/qibdyrRfka4vfRU8OpW2lVN2ZaP83PXKvbqOdhbKXaE46vZa0c74Gu82c7jl
VD6HDs1XJaF0jewKAWYsIhZ+YNgZ9WiXouOFSY3+a8r9WSsBnAJai61JAxIsIfS43Xq3fuD0+iBg
w9phYgajlICD17VbGljcAGwZ00Z/g4KdLv3IW9Q1iTp14zx5fkbMm4trRLdepOahzO+abRh2/MV4
5TYt3lrAEjC6Bh8bRpn5Dxo5O3414eN3sacmMv7ymOAulNaTTQ51V/bDb9Imr6FPblzL/GeUZ6yE
WE3r8kcJr1oO3x0Dz6MWdNDDYA4uOWQgcdjqO22r+FDa8aqetHzfgAfZJhjHE70ut//61uH/Zp/w
nxYT/+9ZqIz/eekQg6fCP5X9F9sG/oZ/uKfYKRjsDXzh2zTTJMH8+7ZB/OV6rm/6AkSiwfqXlcI/
tw3WX45rOJZne57r8Af46/7pnjL+MnST+h37lMALZdn/invK1K15m/Af3VP8J0+3TaYGvs3SweGn
+I/uKS4vO8my0VxqwJ5lPUb7cQLEaGAyBZ7+ZgcTIgEljyGIl4WnD2pNbkZ7AFOVd2ihIH2bMh0e
SfapDmaMLMsJLA++jPhEB0l8Toa6s67qq1lSrlsWXNEomtC2kcBoj9mjaNQ8iAGLIn06lOk7951m
40doj0fAiXUarbMOslCDYXFRZigjmM1qKYVzxWgIw0CAMcjojgbhIkDKYqA884AbZtVauOaHmff2
ws74FNnpT6yYCTkddGayzK52nqlVaXcgSTqcKGhFcDroK/nmD4kGMgFRcQpqYpmY+Wvata8q7J7S
3JZLAmEwzuLRYSMypWsdLv1aS8fH1KrfYp3DR9hZtZzDqjwASQu8dfqmCpoHvyI+T6tyrNtq3CGi
jXFZwh9udPNm1NF7nJCjZ5XQnJRna9s+D+tjMUSMXzvpQx4PsrUwyhWni7bkMksW9Zhfgzr9lZ24
IZkl5C+I1Kqt7fckxObNisFdyTSOwI2MFbV3+NHmVgLtVMyg3HgJ/Xx4cLuRUMme5UpppFhLUK8f
KgNdetOYL9z9V97BaFVUBWN7Y/zZAD/WGKW+pp5tbsLJXeq1iVRLg39QjPXaCAx/gcG8xUkOz22T
6AKywdh5K6kPLyLJ58uZVsxSBj8JconOBREkbGM1aY5aCX0CktYq9PdFD7JEEFhEbbLL49+4mcVz
5AmuQ6+Ra2BkxS5Tb0gmLjCqthVBhBrJjUzEAW4DWKb69GAEqsk52ZDeXStfoTB9L8gIWJaOOPUG
L60e7FJBCKa00LF4VRuuPQvrAqyoSfYXb8BzB1l52PljNC6Loc04e6ESYP6g/WkozPDeL8ER0+Mw
2UQ1jaRmgnfgj/D2cDOj9tV5P6MGgZDH09UzTccciQEXDiS+/NBZmV29ElNyH0jRWpNOFK4CE7kp
l96S2xeychB/aC7RA1MD9smwxicd2t7WFqm3isLkJkRuLCNFHkeYZo/KdfamE5BOMUwHKEjOvsmh
EQMyfa3J9tgxp/yABqDWCnbRUodCb+gVUBALymqWuxv8BGCXI4bBhqmvOKXm74B3qDOetWkOS43S
t65GueVy3Leura/Mgk+2/OwkWmvSBll+eatRYEMaJ9w/sa/311HD7+85J6acG72TJjqevl+aDcwR
6AaoPGXMbkdVDE1wlK7oi4HZOK9aqGEbq0Y06+pg2SQ3WKV+DmzLPNm8mHFu/fgq6lfocsUKd+eR
2stdAa4kumZs8F7N747lug+6nq6NKcoWOVaXldbI76TEqG5UFcucFqm13+zzEqKbb1sWuVJ2tnL6
6Q/OLCICSmaaIbIknHrLnKceRVd/Gsa+3UOlxkY+jXsDRDXOTXYHoQZ3F1PkooooC7JY3Hm+DnQ9
x3F4mRDyLsaaxNd2jh2U6N7qtjEWTlyxrXGbXUq6w5LVzd5B6EpaozgAeH8CuzVu0G/xZzpoLkZJ
waVjvkX4mX9LcU/MIpvR/69jkbXLKYUWbybtIlIGGVmepGrhgbJjRhtuIq/QqQkugKJfKfjOLm9a
bVm88Em4NVITenTB9wae/0juHsdYlJQbt8aRUEM9sQfJWo0VcJgUwVJI7IYZU5Fh5NOfAFpcugQI
ZI4RkdfD+9IX7QUGcrw2ayIZUeQLY2GxrVzGPgzP0gSdbbIctS2/34mRaQAg6bcy8N9gsz9nVvhJ
tAhP5MB626nJDnC6g50CsLUFn8sww06DpnDZl31zJGlx4wWY2V2zOQrnnnSRvuLTVCwB1P3kEydB
PdJzG9FGpfal1LwvoMLV0gm0Q24Tson1DFNIyVsztKyV66hb2U5tcp2JvWO5pJ2Ig59o13qPIvgI
1WXbVtOGgJl207BlBI2vPWtS3hh/XzKb41Ya4S4SDO4T48ntUXCSCnbz501yY5qvdUVyxpyjyH0Y
f7Gnv/Vu9uRH+qlj4gb7YqWE5m58zLKYoLaFDhzFCh8Lnzev5IDSePvhzTx0pvbsNcV9EOQumi2O
ZTPxvfXk1/uCZdZjkVTuHhQR3gS6i3AwX6c0/ijKlIPQf6hi7BxBmpHKBG0eoX+4w9SP6RIm8WbS
Y599SFcshtr8cNnCVkQPKMjti7QFAAnnAB6ppi8trKBNObr8VLpPYpevr82o/2LRhwI9Q78vUNui
Bh+2PUSQOTjlyCNyJCVGsaqyvqOxQS4aPda5dnYTCJI5cb9npefdKq3Ud9S0xxF2d2LKkz06xxkr
T7Dfmry1I6lWjEcrHxRRu40C63sqi9M4AyrKkFUIBhoKa/qcPBmey2L6sm106W03BBfyqpuHwWa8
ZsnBXHtoFNqArWTXtxTgYP9psBe5AnPgIQ/tuJdPlUteBIFUdgM1RwuHxzoacddFIFoKuL0sNbwR
hOLkPMYjzMFWNe6y+vEEUAthlrzGFp168VY1iCmcxnkWIitRx2ouomCuK5sLY992pOHkub+iKogJ
bm550fRZhx1BmkJ+QGmVJ9Bperhj+MJ8p4Xr6qy9kf6jmQM1MyVj0rbST6WBxc3bV9EyL4qZZmog
tT083E3AW1Iqjv6WvMlFpZf12R9uWMu5LYM42erysckoQxgGRb6NmwEAzujZD34Ure1G3+RD8+Wm
/m+bZ9amzkmrCQidSHXOv8aevSrDskxkBxGeHpnR9bWr60fDJf7XdA92bp4nB1iNZTjqwpOxSCvr
mHfiXpfpZ1+7/YrG1DhG1vDowMpd6Sm46Dop72FnVDtV65ci1L5ign3M4q6N5SUe8Sdm3YY+G19I
a5dLUbHwGsIPdp37RjyFcfw+RNnZMd2Vbl5BZWJVr8/EGAeMfaIZ8+aMT05Zvsisv5pF8RWVzkPl
+j3lC5JlS3tPpDomOV7C1imOmBu/vSB6MIlpjDSSZhKteRLTQLYSWmM6fQZI0xE77HTQGfGDl4OK
4g4WZisG6BtfkjLnkrzAXLS5sJTbUn3Ym1SrX/i0ZMda1L9+5MpLMiWglpKTVmbXzKCaApmXLzgq
XC1/MUL1YUj7HBNhs25Sq3/o3WiPwfaWg2XxEBrbRcembrg0DJSw2WHqeyK9B/hzU+yqvr8EmdVe
nJiws1QrzyzDJfbvdYDcwwyHfburbYal2DJq2zsYfvSGuNlgxFb9KTNEIhF73Iy1NS74d8H/CYvn
AwyxR3BHZAy6cbSJbK1Z4jpYp+BMF7GBtBfcFsv0QP9KBKVUUWCuSvvujzlymuWB2OTziyKaC5FN
KdIDUWwMs2RjwLzAtB9IlX5qvCRa2ZRoWenQoXgBH3/mpxs3nMZVmuovUUb7IbT4XQ4OTqqq3pEl
2q9dW6aY52xrPfQIqkHTZycQP0uHwQt5TslDMH6iYjmjRXh2nTLdog3+0iCk0nSgxPEZyS8Hxn+p
zHZM/x69Pntj1C4ORpytlD25V7iC/c2y2Vy4bs2qkwJ3lZCHswoN/yHSy6eao2fw8XSJ8s1JxWGo
1EEY6rECKg8tYQYs1E12sD3C5EgaqJkLYlyQxDpxFC57J3wGQbTCSPQNyfwIsPke5uatzAVa/hrz
TdLcWL16x7gaHl0lk3M0sDhhJvVcgryyxfSTp810AMLJaTt47hrtO4G+MLVAGaRb3eHzW2LSW1g5
gbawCLutMvAbgKDfqpQ9hVRMxzQrn4ecU/SYsKhfuh4kApMRNOkpQEPLJJuOfY/5pg6LnsaRHqcr
730CZGrUrYJKKyZ90sxvqQkDLOoxflbq3JAXzSGCyMpVDOg4C6Hjhb0y0Gv7w5oFFZ0J7v413Gey
mFt8odrS8oqbXuKASkMiHomvBHZl5RdOnXE/2YCX7e45r6K7AQ+zaQjwQP0+2t1RJ7n1OELcT3S2
dLA8ca07v7E3bvR4eJFj/+4a3afKUQgMhpufsqHZj2R4MQhUgvUZj6iXIR+jnl9KVf16wxY/0sSq
JX8yY+0+BMxCPehj2DVYJfRamV/I5sAXr8RvZFjNwSAjpzN0ckZ0c2dOxS7gFMENE1crrCP8aqpX
Th2+dHSoDAfDC7EnZ1OPu63tsQLzfe4VCOlrMieNlQgNEHsTmM16SPG6RwRZTpGpr13MlwDRWRWd
A6HvGqcRZ7IJnXNqVSBoPf3uuIAMi+bIlqdfw6hu1uFkvdsK4HthRYsYsdNqoBe94Yc4E/X7kk4E
KeCoyPGu1v2+U9xT5LdhfsjhBrBlWQbGnA6EXHFOxU2v01R+QAcBesaVJ814Y3IoxmDWfGFkLPSA
5zcloQEoEQMXWoVuNkuLfLuMBUTvNzgX23Mm9FMPHGXRD8FVlf65hgmQDtleNxL/AQ/GtTf0ddsQ
ROz260GlGU/la9SxmUUtAwXZ8c4Cy8mmhXq9r1uskNO4zGNuVVPDjp8PWFXrijWYK8kcH93gmLQ+
CJ4c2pPeeZ9SABEx7dvAVBexms6/fxOESUCEc9NBWHQTWJ+8ZXFu4suMtetkineBZI25J94lrSW3
QX8N546P3HOIGR2MMonFaHS+ylaHflXqjCyoVVkqEhFVqGA7Oqwf0jKp9oyXYVSUmIn6+MkOdW8j
jD7d1RXLBl05iif4Pg3MxrMA40zsrobe25kaHYnPcQxycTLgR1eWk2xIVd22GhtIGYxn/tbc9l8E
ucncjNERAikGZ5zOIxFUKxPz6MZFY3UsUDyxY+KaBn+mOuxvECdNs/4CQkoLYuH5N1ImzlRiLzFI
mk0RQKNhZBun1VvCCckZlq+JMQaXV26d2ayN/eelGKpHfBpfEYcvqiSNgip667TMRedKEEXhudUL
iCFAu5RcJ8ziDxzZEzIY3HCggKgcTbx+xHTsci0xVq3E9UYFYh8VfvNiNp4XhvVcF/534cOtMSFt
BLNJnWvmOQlAFQTPlhGGuFW9lPaeayeHiJVF7/hGmW43LKsxwFuzFb6aTfH5BAVT0xuiGeeoAe4n
DlwK4NlMH8+2+gR/ff6g/jbb47rvZ/t9Mxvx4Wiyb8SZP1v0hR3+CccW6BleOCz8TNR/CJN8k7O5
n+TaYzbb/bvZ+J9AAKi18WmYkQDZDAfgeM+3BrwADWXw0YEgUM8oAeDCLR/zfD3MmIEe8ZI7gwf8
GUFgzTCCesYS1PAJxAwqUBAL2hldUM4QgxaaQTFjDSaqlJMeHCLXPEe1ax0wtjxpAYuRaYYiFIAP
y4RlbTfYq7q1sB05AFKc9JWjcVdK/dl1c8j/oBb6GbrQNczweBx3xgDls0WMTd6dfPJhNegwG/QZ
3uCl3alNvE0M1cGA7tBDeYi86AJHgDniuAntS0iqTE4VzGIQRdz0NyhiRkaUMzyij6lfgEkkUCWY
wM/Q8+RDedsG6kQMfUIPQ+pSbS63O4kRHUSFyVrNq1ugFTO+ooJjERqQ4LMRyj+MOp+B/LrmVNRL
2lFlZB3BiPRJcDGsGZBBn3TrsDXzYF65vS4seKGydf0rILmnPBR3b+a2wuh9ZnlVkYGl3M9J4K/T
Id2UWOVwP0GDgtrRpcGBj7hqmrNNChwb9LUD44MJi1RvOUfvwtHQXzjj1cr8aBXlq4AkmoVRiwPw
ypM3s0MyICJu2u1bhdDTdV8q3znnM20kKuFas8G1271ynC+qmD43pjVRUf2yvzKiABc8B1rmf/pR
vttUZMwq/XesVAYsfvxQ4Uw+marhaqqDoXXVpmJprYUj/R9P4rZB34xzbxrCR7rgCKi2bFdbUjYu
rs4YcmauGPKZT+HHBIolDFnFz2yWfBZP9MYN6MevNdNbJPt6onqy2wTVcZ/5OjsypmAGUnKSCb46
TdWnmBSZzGG9hl+7gKgbxk8ts2aMx+gmpbYbBQ7dZibLCHSo526mzbQzdyafCTQczs0+BUqTzXQa
QnpZ2ACscWZyTYX7yplZNnQ9LxqDoHVSZq9akxibovrFNKYuVWTeVeehSkC/qEPKH+P6FEYdISIl
OZdoORdmYFz1qL/pTf2gsoY5Hi8BSR7SIFoFnS6KZGm8sCJIEVvLp7ydXvqhPqROOxywIzyK/guA
8gMgYg42xVg39cnpqc95TFcchCpYtLVEIAnOIAZLhQ69uncZ7ms9PY7AOo26JZ62Hi9JidBI2GSS
xa0DOobrnxkfTyPIF1aVlDmVhzq76ARZhvbVDOrnqI+2fcu8stfNT71uHhy3g00mgnRRDtcoVn+i
oXnO654wYhWcyxLIX80+DNP+L26I62M9tDvlyHenEtkKjLa1HUIdRmGVQt9My2c3gXo/l5M03+Rp
udlxrOuvLn2tCYbaSBeFSpYV/iqyZvIvrfBB6+T/Ni5LFZUb4Yw/qvGMgyDRbpNBamRg/zWkBIMj
/+SCtK5FlbwnnbtMnJBnqfR+zUB+jcjwDU4saVjMz//gffg04nqeyMvLFFZIQ+f8BrSJPDQ13B90
LGN9sOp5quUGN7+Yo/u8o5s7BtQh5wXRy8+QGohADaywwrauTl+9Y96+9lGSsWL0L17Y3HLlHwy7
ZJTBrU9Dr+Oy6ETyAvUgV4xpFbDYJaZ9mL0dIzi5yxvC8MieoYdoUP4zl9mkjToheyHZlMnucklp
eG2j7p5N5gMEcjwLTnPACnt2mmkPWQ1CGZfv3/5dArduvstLCOGJ1vFQ+0OJYmZkLArzN+lfOk+8
uVUBokODtZUzIVKfg8NU15ycr870nulsw4Vr9meGCDXtiP7R1817qwOlpcTnI9gla21qTngDTKgo
pYkPg9PCbFMMFFqfbSuiIvmR7dUQFJdkRO2gMGSvawfut2aisqo5YbAOSD6KWbVtnOgwJKF+HBRg
g8p1Sc/2x13tooivKrIkCr05+2QAFubJMj8idFfjBJzQBE8fDA9QzH4x6PqA6mTNeGr61lqePmnr
314HbcxsIzy7+WupePg73QgJ4pTeAg76FFJs0XpsfFUsbK/4oBUg3Faa77FjvwcdWR96T6Fgt8/2
+NQO1tojzn5h9ih+6i5/sBy2CqV/CSJrJyxIsSRkpo65tbtxAP9PcmTIR1NMMxQJxD4YPuZWFVZu
DwND44wPzhwUzNRn6Y4VY+movaIAAjoahQNpDMe+ndhbUdg7lYk7wy9/M7D2S5Mqlip4zwOxn0p/
Gc/kKIpGZAea99hjooHpgkTH7Y7s/R4HJbINC4vvZnL3jt0/uRH78aIwV7nwz4E5HuyEaKqwsdeB
yVGW23Uxyxa5VFCg+SH58Ckav8qMvvg/og13ZvCZ/G0TnUcmfQ3JTl7asXV3pr3dU8fhWZZGsrA0
EHtlkboL9muowZNbpjlfwQQ/hfzMLzwHL36gfo34Z+il2iRdh/7K15/jNGFDNht5WGZYabYrdCJ2
vBiNckNygUo88MZEhBdmJpcsj9ZhKbYugD4VjmctMh5EI1Y50bpntBzXgPpum/bVF8apaNPGxQ/L
qXEbzFD1qMzoNogJd22CykTNr/IgfdQFD570c3PZhtmwh2Ed7r1R+1BBd64U4jxDY+BCe669uY79
oY8agpzRhP2ETb9mrtALJ0cfmF+10heHosgXgjz0DSuaBAOH9hNm0y5GHLoc9f4OUayeDko76qOx
h7HTLCdJQGZFVqXjxMN20qIaLC36dKfVzpQx+7rftSlzl7x5HrvwZDbxR+Xa8EL0GYnfa+tBMJ6x
3fOYmc9+Qfp8VGL5ZrkjICweBzIK/apcobyrl6nzKHFRbxT4RV3LjdPYrTSd7pSSiiGhSL87CeI2
48AszGIpObWWj0Qsch2oE+KW/kLEzDrXSF8guXIWbxo+iie6WlbJGtNDhS5scnrKlJQGyDmFufzS
uznhvKGei/zfivUIFhuWMGn4EtrWn4whKwvLV1v2iDxIkVqVTb83WvsrlSbx6gYLojS8eATderlx
SLtiAwh83U76w+QVxDQR6raMHUs//v2FhHHemnqUaOwDjNdhpk491bVS6RPrkFeTsA3mNzzqEepJ
IYznTG/6tS3weKuAOOK/DV7OyPBa1mWyH3vGw7KyIXnatI2YOQB1VPHWyu0328IG17WgOU09gO/E
VBg8NijLFI/BRESY5TGVjhJzxaAcfEjjnyJF8WPJve/GxTk3iJxCn8sryJg28GImf4ORYPTB1aV5
ziZNmZa7g3dWsE5XU1UB++Xi2FbgKRrDgEFE2YMzC+9AeImAJqOz/dXKRqxFWSJotZEwujMqBrSS
yIlIEBS7KemvsrUYIlCaBpTuYirJJxyzQ6v3DsA3DAkZThOWzzQ/pX0LU2u8W678Hh2ZnruCgfOk
ImtD1opmg9aUt5wQkCPoVtsla9QbMUIAjzgyRweNo2FPINEr9yCcpKlgVmFTj1CqVSDjlw5NydZU
6eGng9p1rNkULZkpfIioZGJUfvqMJY9ToMBdShoiKBRLnFMfutj7VZKfY7OxOexJ2JVDwz7mUUBx
pj81yn03WBfHKoNbX+9aXgAzEbsimMHQnPQLqoFeI4SGLUYtK/xltGkNITmHqmGzH47uOcOad0xT
54jKgZBSDeFWYBjrcghyuH2DuU/S6TF2vCdbTw5ZgwbLlYWD86TdCaJbV6Sigl1r/TciKdy4hG/a
MF9oNP1D2uVzwhSHpVnsLsbEoF8xrZCpHFuWyNIPPkMmcrhPtjsR2ohlaTWXIv0RR9CwqydCw1s7
ujlW/03iJeQ4g3WiH7feSRzKJrn2mn4HGYl+QiCCHmp4Si5H9oRdM5LAKwqLEFmDugZPZbAYj1SY
49JRJDAABelhXmz00H/pREX8J/kaOklAKRfSWCCHI60HQW0QfQ+tShDyM9RKW+fY62V5jifF+UPA
DgIN46VhbtmIHpl1czXS+JQMMeQL3X8qIaPheJG3aCItiScNuH6XirUU/dlojRvP8yYjOGtRjgCz
6polFBkFWzQKT3rfTasGdss6hfSJS4bFCwksM9CqCQD/NX0AIZL4jdEIzuNoqlWjSODrBziKOPfo
N/iNnsnVv66c+v/Zr+38j9Kp638Dnea7/1025QgPtb7pGY7hmAYKqH9Ap52/XEMXiKCE5eP+xdf9
T9WU/ZdnMVX0HdsAU813/h/VlPWXYMxneoB/+Ga0Tv+KaooujB/sP6mmDN+0bRaZjm56yKb+9nB/
f95iNhZ4uv/XHOqBJaFFSaLFc3KfTnZNnN4MaV5ESKLlsKIPNfmwd1dn6FgqZ948E3Ze7EIwY3CL
u55OBRwrC+ZmABK08nYjGQ6XWGfRWZtkAzb+vSZgmmHFrquS10iaJzAxKEosLNWJZVz8oAoP+KBh
W8Yfc/LrGAWPle1u2C//KJOsLjkBaVbymZxVD52HxcWiUKPT3eDX6CMWu2VODII3vHhG+ejU2p/M
+mV/AkFl4GDsdXp2wGTEG5gS8+hMAZLp9GIERD+YpH8SjLcxyHJYl1ymGSEaoNBKBPzGpjMKubS0
eCMhu8yq9Xhlg44new98NcDfv794bvKNk2YkZ9jhlexuIqTJTqqtjYzmNv+iNWDcwjy6yVQRyZN6
SMuXugNrtR/BpY75HP1kZz/ORGpl09q7gUCGsM8eYj89UvQ310pj1djhaFxb+OM40T5nQ4KUFRVa
fVUedtqWdMRinCdF00CMRRkwOYXFyQaEPfNEUU7u0jirfbi5hm0xkSAaOmw9Wt//mDRUsYE2y2Vt
q9/KpsbPXeF0IDsIaXoWLn2TnEwGe+XGzlkhNCGKMtcyNmHq+jwk8s4wdpOop9LJ7hldc2L5r5WW
YgXyLHLd4Dh3bvrHEQpZqTiNWcwV7tCJjOegZ3yZRRVnLPWBx+pfZXg/JmaWazdifFXFPkGYTYFR
P0LS0fOym7h9k7C5aynIQwug9WB/tJ56jb35tcPenLzwYJDokVW0KOZH+kptIV6G7o6mBbFMzrwZ
vduP0+ZrUUcnLYaT12bJnZQ+hvTtS5V2iICoNfAsnVSmM9tFEecOA17WAtM1rGPLQsuB+GRpms7e
H4xiObVJjr9hUyQvZd1ZOFe8Zj+Ikjilst6PETVoETWfo7AfuXnKnSJzIm5D5yi5Bde2xMrgaOWf
UFbf6Aeei6YiFEXlF1Xi8K0l15DJSo92y7gSX/OOmf0PGmbeXRG8pL7+M6FJXDNoNBz7TxmWd+Ln
6rxOlkCeeaWF3FeqffD94rnSIaYaWZif//7CcBhwfCWoRiwyE9zKYZIhWhi6TfFCBqraZHM075jA
bWtNEM+e1XRr8xMyFtTL8Q/pemeT6JV9M+orwfKpx0yxYfmfhT5sMgC/j6kifqJPdLUsR16yGP1N
nMr30FHvcJWvspAxrc3JNrV7oNRD37YNFp9DPLgX1lv3qppAQhGfK8l0Y6AHz93SXFzJWgCwzHlr
oqw+R1iQ885Z+Z29mb2pqZuPm9ojOYuU+mP81eoq3AsPjrU37RNYbcupqdTG6Ifuwfa7cgM33X7q
woECoC4PmLs+Qrv4BFj24fj53WeAuTKrdBuR2c6qOrVI3NJRUMngaJNwsXNaeSo1Oz3aQf6PLxRT
1TZr/FvT8cZh433tvOyhGcpTVAUb4oq7KjsWZvTNBOGukrcaAbgj8ze9zmik2Y/pbZhs3Db74cnO
sb2Y1NmaPGh9UbjrrizuacAsvWRfozfWVcY5Lxf2j3o2guRj9ZxEXyQ8bzGOQF/Ifk0S6mfzypH8
cKRQTR2ek+S5ydVd4G3w8Zxw61HOgDnEi2LjScG6c0Sg+cduxNUS5ZMxm1cY6+7dftq7vvxx2Vfm
uFx03C6gF57q2f7i9v5Hj89K6beAuNCh/CFW3blWJJmwIIWMO9g1F4WqL3n66iaoRiJDf498zNgW
RxXDyNmHQ+Ol9OEx8vu71jUP+Eqea8YChutcC1e/Z2QhlVp/6nH4DLPVZ/A3drRkpn2JpDvdXKkf
i9kaVPPBCmazkDHbhjgFjXNKATgbisLZWhTiMcLW8kosHNqG2X404UOyqMGXhCfcLRxK+J4/km07
25bAHbINjqKrjKYjSTGviHfcZS4D/8oK89Mw7E0U9s8xbihztkXR/R5TK0WzhZyvFfWjjpkkDuEy
cvTnVfUzEth9dsOtmQvyChqp9jkOJzRNyERPTcT+gY2ru07a8Sn32hctw7NfJ4LEANal68zxN2Ys
5HYUknmZzz5EUj32sYvtIPSfJTqqDfqjnWliGMudk8imBhcmYXxwuw5uaezCok03leyOwD4MVK4G
WSlJZyy7Erenm8e7Jg85APGrydF4KfGveUyZfPxsLb42d0CThiUkKyBcxO5gLIjb/DLxwsWZGIFi
M3qxW/fi9nIz1gYoV4yJyuVsNUhn5XLHXufhs4vw2yEnorz31Be3+peYLXn1bM5Ts01Pmw17zJyg
KGLhy2Yzn93j+AyCTQ4Cku2d+kJfRVQZDsAIJ2Btc99RNle7Rq1ivIKg2h6iGgOWX7Hd9g/8Q+19
ro0tbigVbZPZctjP5sOUPtrGjVjNtsQcf6IS0XBTs2VRzebFCLtLjpsxR/aKtzHog7eKHTI53V8B
CuKTJ3+cBjmxSWM8myM50oytgV8yxzeZlYzcWXvwQw5RdBTZoG2QGpyqFA1hifMyxoEZmuIc4MgU
szXTxqMpAR5y7rZEV4csz2ItXhkxRh4P98XSBpC66RvCFH3GOm2tvdaMOvzZElrEuEpnk6gqvgM8
oxbeUf7ZauXPdlIxG0v12WIa6ZhNndl2Shrr1hgI+zHDB2rDcet13QX7jbuuKnnN86k6Nm1500b3
s41KLD8oqZc2THaa+fj09xfladGJMKJ//NbVikPodQGPzBwU0HL0aFX86rYjlRDZrTsjpCn1sJ4V
WRlcp3Hwr4R0+1erUbuoyeXZNVHhLIa85UqfQ55T1zuwZB2I5E02dj9Fe1s32+0Q6J+2NY3HVv83
9s4kyW5uva5TcaiPZwAHZUOdC9w665JkB5Ekk6jLA+AAp6eGJ+FpeAi25+WFfNJ7ksMhh/rqZPz8
g1XyAqf49t5rm7h0wCbFcrFW5oWmwc9fntj3j24YBi/ChlNS5OPNag2fQZDWaKe5vMtC2iKSxhnu
ciMLDgVaxG6hFtwc6Q6vzKq+FYvcW+Ps26CMXfMCgAlPKv47/OykYoq5uAQBI6qqCing3r4wl1DH
AQN6u+2hX+xTwxmci1eO6kIDI7d96M/JPh2FvrGd+rEbu3eL5wP5YKBSOLf2Ml/QNXN9WjNJ+LLB
lzFXDOhGUWdnjIzvnWAkueAGP9iDKu6dFVTgNHPg9erp24z6fVZM9wt/0CfHl9y1Z+fYwekwwRPy
u7vJwUNtzm0iTFT4nXI/29vD7J+8WVztukEnEx62cbqW2jGpKdFbfQwd3YQJiRWTn+rsVL7QXkA/
2Ao+lv3TZaFvPEgTvUUoFNrMFOIkaRSfnrO0uyGQz2k1Ei9LajcaANyWCA5sJIgba/BtEtgEDXt4
TDCQxyHjkUX4nyb0WHqjID0WpXVDXuukcxwNPVuaZf5Wlv0uaroiQwsZ2yS0PjrrGfT4wLvse5Fo
+c6l4Y90DgfgJE0gwg3xjazXoOexLSUJ2Yt1AYMbCoNp4XJjGh7r92LnUJUZmoU9CUOJmZkB2a7F
EBwx8X3RUr0W+U/VCTs2VHbfjfnrqpIYIubN4LFU0ZFD6YAmwpoDe85tft0y4u3OtP/ECT2aTZjJ
dUc3hSQC3iXVymc5oJXq9iLbnsZ17C/rJlpC9KJuIHlZrTWPGl4eY0UytSfn3Ww5ETn+b8xu7yIv
PkRvUIxiv4eKEQVTXZOFAMdoVXyEQ3dfcu7ZdWH+sdJtjePb3/fB+DDkDDmXdDMXhILsCtJPuKG3
KXurOfLsfoeGNOGE4OfKGdGhJYJ5LvjpmeL/54Jv1aM1mCLQ5znBi5IsTIdEqec9JWbiQHUpjbo5
twSfJVYn3MIEo5uZabLBkNLffnOrXi5jipuUaRx0HTrPO984CWe+4WgGv3mzjYeZgufNwC1ho56X
+bhuLJYlsap9Xn9rjBVOvxe+F7ipAPcCKbLQAq3tCYCoxcqr6z9ZAbzr63cDNOxJil1nYNzYN6o4
78Zk38unzA9JgoQtVIABn93KKM6qjAfI288jEkoU1lYMhbW7ElcGPyRa77Ds5qKSR7/xutfZvS1W
snJaDv2FDsI48ThJZD0OB4V30RdE4HxqF2+mQf5Wax1AxuKE2LGurLZh32XwYh/alJ4/XSSHsNJv
Qe0qyP4aa4/K6WT1hmLZE7W28NAv+UWWFTm9mX/iFT9GDP/lPNezOju13+84csNBmUnu+ml5zo+u
4H6Zl2JrrDfCRzt4A4WSnvJN9BYaj8XUXKqU1pfeI5M3S+jg6xBYsJq97FCR8z17ejrKrQmUaQDI
d5kHJy5HYCMyDwOCpXKyHIv7AFWNdunVe/i/FsWv5TFwqTNse4tFbu7WK71YYTQMCvdtl67Xry/2
4FPh0wOzGsCVQZHbFml8QNiM8gzdIaAiU5C9/foyY+26spseuUGbNzhozRvCYttL7J++/pdt4dcH
nXNrEYaomTBT3AeZ6dQOE74kXnyWvRZzaMjllL5OOF60x998feG40l+RwHZ9YoZQsPmCqde/cXEV
bRl+bwqIMrJxPH7Z1Qm1HDhzE6hCPIxax3YeO1HIR8KfNRULDmwzKDSkgAO8Bzc6zJ9NuWcrqb/N
QRhe00JRy0EOoRgr99mshuqRGuC42n6U69WgsIGpTGogO2uzExdU8elKZwGj3348kvqWt7nK5K2y
W+x0Jb2ojHkijpfZjegq77ab+yUaoLT3G66dWtafegO4L1ZVMFEs7yZ7g7tvmHd6eC625zm7jD3g
NufQ6UFLwv+lH7oNE4+pdoxtyPFkbjHWbDB5v/i9bHB5H8p8AW2eNAKGUflLhbN/obmp5+w2HMwN
Ue/AqoemjI614esHG5B9OYO0b2Dbk7PZFymPkRZ3S+k9TTDwUzEDJHgLsl+Vd8WZirF9PBeE+rmy
/8ig6LMtYsWFqx9Cetf7wqJrW0HdRzHImDUke3IkCleD892H0O+rJgURTCoNrb2OxkYhGxblRUL2
DzfEP7FG+i3H9CeN7ByRtiIAhzf9KEvmJFQEwBrHRpv493Vt/yLRlZDK4rywXjJbrE+5KM8UawSn
cF5PKzP7r1dlzYLPRZSUE6yJ5ISBm1ZVLamEETEQQiD4tRe0yxvbGMgf0W1IK8NHQPvB11rc0odA
JdGZ+25saIoSLBoTDE2F4lahILcyBcx7Ad0K1layoLe6BRFiZk9oYFA0MbQFS+74lCzyuRpBB9MX
3XfVc5Gy62DiehMBDz+dM7daIkRtZQ/DgImrpP+hxktDCKF7MME2xcbsv8qs3mJC050DEoEOiZQh
FpQ39z3Y6iXq1d3prXCiHbbU9lcwrYmNJWTcM4ubOqSmAuPb72S9Jzh3pwJxU9JmkdNq4W71FovN
mH7IPsoAHnpvMc/yzOIs6cRg8X1qAkoymq0uw7W0t8tp0Bi3Kg1nK9XI5xDHaAhGz0io3DD1EyVe
9m2+lXGMGcrJVs/h0tPBE9LfTWQ7Vxo86DPr4PnxFMqt3qPNuEdRcIS2xDVulqxMzB1ZM02KQTJe
tz3tTxMBoOmUePOvsWYez4f/7mWlOFIUzEgOVIeVYgIqaR9ZaSH5+kG7FZNoGkr8raqEy8P9upWX
FDLYTD0Umsiw/O5tFScJXSeKkgyf7hN37GhvVw3WmITxHs5bWlLMrS7FH7JHI+yx4c5MFCFEU9NU
+BWSx3xgN8pPY1Bxyl+oSgvrvL2QMoPpzSIXK9NMCX1kJ9HUx26rcQm3QpeJZpd2q3hJ6HpZttIX
Ri1JQgnMNBzLrRQGHCExo82QycXMnbNHsCrV9qeeSNOQQMXDSUfHm8TSuVk7mxIiurPZPcVm/IRe
+Vyy4qLhAMnZzKHLZhNNNsMowpnFCJSwbeBsMBQv26/dr673ims+iDttbApehwU1wYta40llho18
I8s3oxbflzx8yDb7arcZWVn5in2mYXfXfZfsqVxpDkH3axz7g10+r2tR7zW+2GwzyOabVXbBM+tt
5ln8LSt1GnzYdjuwZjvceXMyi5Hhf2TphIKtWbqkwH0wdAkHhw083gOia6lyx+mNVnmPM3qf4+rV
X/ZefL5M+XYjvl8iHY+pVY1bqBK9c8TrJSk8YYBhu/fTZh3Wm4nYxU2MDtbiRTsELjbjDL/xf6o8
nzhOxvVl7T7/8R/+/Y5RNwRZ+1//BWobf4wf/+Wvv3hrSv3Hf/jqGP3f/736X//t/xmO//rVf1N5
Qs8Hpus6yCjepqL8s8gT/MV0TBSg0DUD02Wf/LvKswXgkdZN23GFt8k8f1N5nPAvgrA8ZaNOYJMK
DoL/kMpjB2hJ/0blsQUXd5Qm8fXHOS7Z/X+djU8TOQVTV8FLtb3qwJoFJWpwz7PrkK1OAkJgC7Kl
Y7ePlbr6a/0mPexuxdztZ43D/vti2Gdn5sZimwStmmZqCEhxGhhUjS8r6NmvIygOXmRQqUsvFRkL
v8ngz/M2jB1p39WnE9hqGvrnasSAZbnN2u9mSTefw3oXYTL6ZvfFrvOmnOjF+pbjBI6WaWgi9GtC
+PiJZubIy2/+FtiK/HtK77+rRd4gXr325DUaH7QEY+iTbtgzoPhAzkU40ikhiAFXtOGd1sYvDgbN
5R0EgH3pmw9DSO0K1ZZjLt+yYGEw9dxk6meZDPjMv5Ev8XfdyJGYefidXWXfZEMvSmsPFvOobzOy
cZT46kEzZTes1I8hnKYxjYmmuPqLewo27CEdhCZFVQ7G1YauHWtiiDF/S13WFI4Uh8zKl4Mm3rzD
eACV3/bzvQ/xFY2L4mjxqCrHOZKR389kW6kJIpjiou2IznswXJxVS+g+l5V1CHP7p3L1rS7858lr
XhOSYjrPkzPl2LdyMVby1i27KsmMi+GGe67CJIMt8WD1+ZOVzz9NKpQAqobLLmmkvwOgeCRiwaUO
pgIpV/lo93Bp3Ix5neE8udIvD7M5YF5Pu48qVmohF+xlXLOw/3IqLfcKeG7k59M7Nqazg8ICm/UJ
twCcSBncewHmLJfS5pi2ojPo1/Q0mvAExJjHpra4ZCrvUNs5bKq06V5gv8L08tV8CSTSOfWGn3po
3tccKsqcyvKQDVazp9eiKRD1/ZTmU+pyrpYe5pghhLnzFDcwwXwtInr2mOHZvk6tTdqB+iY+nRrU
1hD3ZsHFkct5bhHqbrOVTAZ+KuGrqJ8oP63Il0oB5NIK7OfSKX5Z/h+7Ih+eSOQ7pZH3NSf9u6wW
F57GimVblPxjmhU5/kGROw9p6piUuKcl8xmrnI+zgq6oyfS+t8TYb8wSHlI+kxKeffdgbOYc8rbY
cfTCQMXDeKKcEzagC+0hguvrYpxtP3mty/bWKBAs8wF/v6ixd7gB6QyMhdLFYVwLxDzfZ+Cc9g8Z
ve/S0XU8JpzOFBZANzO+S6W4rtjLwf5RGLy5c9p8EadhVmsy9kiLsZ8TSlYde+QCZ2HF0lsMVbwi
IGMjsl7mMlg+mhUJ1SrOC54OE9J1mF0CLdJjVy7fHcmMjv14Z9b+n2F1KYZB2Iz8kHMXA00GW6Aw
WBJ3lRT4UxgI2bjVdmlNPRe/vuLe77eXDK91kBEO7gXtLNMDrid2XzpxD41JhwZBE8wUMEetvuPs
6dQv3jizt/fYd+hTgtDGxT8SRMFDIwOK3WJbkoF6QCb+3sr5yikKyiCW0dbYOEjZxNYc7MtMWY/2
7EwntNZdk/rMzjSpU46LFCY1rIh4QxF79Y3RT2AUyZzyhUWy6JofTVP+CnyTFytIXhrI4gfmzSEs
D2FGjK+fKPz5YS+YvkKb4Ia3XTgscGA9psaZUPY+oJU5LOeZB6d0bihjOtYYdMo6Ic+gjAdrzpvT
3BBmTZBZ076dou01jjrvCXGLY3EHRaLOgV0vBTi4BllTKJvaqPo9cYvu5HmZy3FtpZ/PUDSwF2KN
OQce8276M1sY+Qum/J7TtNCTYHykGXF/mcB26GwVA7C4TiPBQfQ+Bv0OFdAvBunKM7I1uU3rsSBv
CK5V69eJOdPEETbmKQMtgSS9tFl4oH2M9uPEi4s+LYCVeIAKPWe6LPeVw6g4Jb4Tl1n/WqXywdvq
oURNKHvhFDyNSMoLF3eSbGSEFtnew+siZ7bAaBCT88fzB8yQKDE7epiQ7VtsnJi+4yo3/cOY6D+I
lTWUvERjIWquhkmtVG+TVeCCd0d4JouAjFC8I0sA2FvhvKkKvMQrVznQlFtFFumUMZaNSxsfHt8o
J2oYj0Rv8Pa2OPkBOQNrzrzyom06hjIAf4QbnN2cVRyb3fFlxc+1a+jTGpce+RfyHuGFpxofeeR1
9UTiH82RW0A9lLRAk2p0DYzpRPkQHE6YR17JznaRlY/zXlKb5zF7NCf6jzy/mqKBhcOryuns+lJc
9CzP6cRZHUQD1D5CmtFYYkvXHZvB7MK9CJKoDILnabTLfUIsB6Mkuk1KapRk8XCiJ407GI4AJOIK
csagXsyU71Ctkebug+WZAXvH+Tgg+mov0qJQr8r3hXEZxWnGPiY5HRgIG13yUN6At5ltNziQbctg
Iw7fG62r2AnyDylTXo5iLbhgM9JcfZyS0vqmNLFYp3kwQ+HGlWEtx9VeT4k9UI1HuRHq4I4Emn0o
84A+vJUs8JoZ0UBcHk9eGlEoxOIwMLjEiP1czzx0iWmyj1s0hhfQHzgxgKrEIdjO2YdHiQXtdJwq
MAGDBVIspsaIu1YzHWFtOzgafaBdcHLS4rAzBwQk0ERGRKdubBujvwsQ20HT7FvpgJiurfAqJ+Ai
GuOqY/DmSs02Uym4WaExPxH5YtvbYu1aokySNo9y2n/gd7NEaBdFrgDG4Hbc+VbQ1F2lH9QcXEoL
e8AirwuniFulG0LN1Tcvc4oXX4TPoTMRbKTFAMMtMsAa28sV+g03x5CkQBqEf6RVnmXosagKNu6V
nk3BXTO2rTSIsoLdwb+alOpFWTWZcdU197XfGDc+qO0wCmqhuCLypPb6G98W8Q1Jk1QuKSkwlGad
wPlDeH/MnGeZSjg/frmn40DRhND/GgbTivHvM2Qdn7qGkX9B81g8B8+asAd/DNQhrJGTE8CsVCPG
g0LgcPZRpf3ksWH/igl08yPABajrxkeq881nwaeaUjRsdNOxH8nuJItpnny/hDnY6igJsAKwHD6r
gI8u8NzdoNnPiHcQ9e/bd6exdHzgSqse5ixPz4yI+zI7DaWXRtpnwZ81kwND4+33FnyHaj7bIkhR
4J7akrD85M13eul/u4ZyLoVhXWqADI95KjgBmpoTaUmBQDhxERz5s0Pfpa7Jo7NwsbSOaKp8Xgz5
QPbqnKCW3igzd7hKpuDYGF3J1C4vRqnp+Box9oJCmAth0p8OzBb3Kp2kAHlkLuvIEe8E9DigZyXj
4a2p1g9+LqNkoql/NWIK78HoxvSC+buBhOKek98pa81fa7DeDnN3nKt1OSYWBnbAgukdrdhXGgNY
sk6M48d9OTTD41QvkYnbiPXAuxGt7z4EZldfsqC2IS8k6iGx3Dty0Jdsnj+Z4XVs49x9B23h+qgR
i0bJnDugN+CM+20FVlfQUSCDZ08NJJxc75VCvODaQfoDLDrstawNBtBbpRgbFZ9CcnCCWz9rp2MA
kKrH03/r/C41+fm+JWD7QHpbMSvJ1TGd3OZuHlR+03ZnMYFekmPPxPweqRszfci9fgr6t8GAp96s
0P58ZF3Dk+tuIqO6gzx/T+NyfRxoYriX4zfTNW3IsNNjxTF6s87F9DYcMo2bWtK9xrKmoaQ2F20Q
hk/K0Ih9+zKUecfbkysMWzkScg4Eog0JkRf63VQQKhJdXue0s4DqmN8BwNOhCsEspk2HLczOOYZJ
h0poX/+0nOZZDVlw8zXknbnMWHD4KgSK9qWZNQgIvN9AfTlG1Mp7GDw2sL7Huftrxch8IAwEvWxr
f/OYc4FWAK7hrxRGj8oOmFYAOd8iLtQGwN3pk33eMA5fB5A7VfguOzs5r5iX6UT+kYArjjkCPnSK
pIRWfN/MXG4NwcPMozcfLTeIHCJZllY30CI/MvqmqdhuOPO7GUlxEuVd/aEHMzmWC0ubn4pX1w/Z
+D3CxqTq09xpjm0jCAIP6hDOVX2vgoauDfHhuxMvLvJbL9pDhvmWRYPu5czMT1Adb6c0BAEi+T1q
+TiF52r4wMH1VtrTCYPDN1FgKQgUB0BVBTTUUh/BlCqPygTJJ/CCYG+aV5oqg9uvLwqx2++rknGe
To5TO557lJP9GKxUg+r+zsReyd5Ryoujhv44W1cKpRFE3fRNeGZ9U1TlCeEv4MzXP3YrYquRwair
F+AEEH7G1hkiZ5ZPne0v19x+r+uJyziYh77024OuuOR0DcAHp4C7Na/qUrXZxRDJryXVOrbRum6m
WlyJdXXwWeganRcC7MTsj7XwmQBDHS7ZiZuQAd1MWLG1XycMjniIhuUIw3u/2aSWwSfLgQDTWlzc
hnTB+bkaL2WZ8JSYJJM4OUZBgZxC9qbkPr4bSVZDvSDhCpY7NYpvayM+vdr7BQ0QM7rqoimz8Ax4
ZGPNPNhNC9l53tmfxQzRSMuCQWZ2IMTIxdaicIe1to7akMzBWMNO8SQrO5YEJda7ykjf5xJbVjit
36uWOWzl+ivrK7zJDqccOAH/CHn7Z8rx8My8EUraNlitx1OdnDpaM0GQzYe58zhDMarbNT5HZe89
bKDYbuss+jMmC/BpegvB+DgN86kxo1mdlhZHZklnE1cHNVGirh4YEPpHxvYHUMs0PpuQXkR3rJeZ
JTbsSu6hD17KbFrqFCKFNcJQ6gxS0nT26rD5nhneH9tQc9z02Y/F5N21aVOhGhE3hs8lrzd5302l
sHXrz7JFwKlIW3BWMJmAwDSSbvPUdOJFqI1Pzi56ZCl+MPRJ+xl8AMJmeUAnwzRwM/ryulOxVGZ3
Rj7x0LThOVXNvZcO3XUdERxpMHo0ZrXvR4OIWfq5BtgWloYQR5r/HKrgTYOCwJ5j4NjwvwuEhiZZ
+3NdkFp0CDXZPZdqEjsNeeqKyo35Lfw+K+fT8+xpl80B+IoFXPjioWILkHh5HbFOU+mheXvCgHcf
BEfUNe3mPmbFSAAyOpLBD7zcU5BxXB6hMESiKV7rGgNBdq7scU+F0wokIwXs7B1mZbjHGRrfTpgr
n8WrVWzg1TaSFOPeLbV4LtirwnoeD37gcL1yAzg7w48Fug1vKUcRa7OUbHsmTPhdUpjLIXTck+v+
acJVcFPmk5HTtQLVd9Rr8jIFAdio6bQMjXPB5oMxscnO7rj8SgeoT+hJfrxW+G/8bH72iJ5wWCpv
KkpjVs5ex15Z9+UUgkCnRp3m23xTYRVk3Acxjs/TwDh7IWzhODisTX/zZUL4oJx2NR6a0jszLoTC
02djPJm0vi4NRR15pV7Dgd11NNRbNXHpspvwnsYhiuXR0Ick+Km3TlEQvexBK7RXaZAWZ5k3uMkR
ZEI80AkQjq7rZJybUFDuLbqAPwTTrBh7NG+8JEvYGBPXBFuPp27LnXq2k8U0df1sOn6DrHrrx6S4
5Im6ZQAFUc4YWWIT/HdcRGLiD5d8ZuHYongi76tDMvefI2lmpaxPZbA10yas+RbkPaCdeie3qaE9
wI/jTLYY7aVFdCb9nnv7fvAOYjsPKI4VNRso5lx5WLxT3y7rIajyLUIPMaNCkzPa/KYLuM5N3q3B
97gTA5u+TGmurdt2r+iQiW3mGTnXoAMtqazKyvyxib6MZ5KT463nRgxXVWFrZKgVxHABj8PGnWwl
XGewbG9qzZk2eHQktLx+9YJnOViGG7wVCy9xjUnpCPDxc1Q+nir+tMrd9KFtr6J2fUnRvxsLO7Sh
97k7JufGCK9WXoQw82fSi6Z3NtP1sVlqxoQWi66/sFCazXvJVXa/BFm6a/ZFbaN/cUKNQwOokOle
FhLPnLCehxqGV6U9WJDrjDYsnptyPU6C3Iju8ZTJqbmG8FCpDd5O29YPs0MUKpYQdNiw3CRav1gp
BuwSBTMqmAtJjglE90pGQGUZ/acg8R8RJPz/vyDxT//zf/yGbfdJxORL6Tj/Jqlh2pbrhvzqf+4G
NP/ieTByg0Bgk/truuTvikTw1crn2K4Jl1f8XZGwkR1IntBLEHCNphT+b4qEa/4FhckBkyls96+1
gf8imzz8FcL773YDCpMIy79VJKgqCxHNhPBJsfhfuZR/lTvhmp5xSFq8qGIWVi4ceMuiPiscEVTc
MmnQpUyixLsyQ1T7dHM7jR2bfTmJczvawaEr1rvGHZ7GQdPVFjz3ffFzKgAedBbnCXtO4mx95yS5
t0WW46Gj1NZtJfwrEPYHSdIKud2EP3bru1A17fpHKlWLoA7ZcKiv8KVIeeLdDLs7UAWHoPVAwrgO
jIJ23ak/aepFXS5P66IwGsy4A+qfEHNbgovZa5rUz2AkmMCkwyNJ0HKvjXu9UJPrAUEsPflrKbtx
T9fTSWpNtDQ3y7hxRYTd2dmZ3YZGs5tPcIrBsRHPadfxL1ErLnqJfGKaCKtFWMduVLRvVUW5DbFf
KonJysqc7rlMRigl/Xb5UFzLbAy4RqWe8q74Vdikmc0uKeNc9fdTrz26u4u7YOqTHaC9b8MwPKSa
8ZBTN2uUloFgARrcnVEiSDrI+daGgF2L9xrfJLw8/B5TRiI2YRTRWsGlOxUulC9MqccwVXjY7LA8
V0vzkJlEf91+LQ7dioGCHLfTCsaBofu5GN4D17YgohsB0sTk7GXlRH06FTBxKuKJ43gwac9j+ssF
dzE94+oH2yAtn/VWA8PBbszSwyQh8jiQ16u6gNowXsk3BJgEM05SA/edfGSiFjiRw4zgskru4jZ8
/mYWKDz1ZvjxUKrMiQlMlmBHchGYI4cLC+O+2KtY7hTfx6UxvWeEMvrCOHhCDd3GJhWbNb9mX/RN
wO0OMqG/vHbMXphT0zpVAWn3Q1L7YdqfLTfHyUIEwpjMLDLNQHMaFXShefMHDu4hVgNBX1Vyq+WO
jkMA7keX/iKG71yRjwjQBJsjqMV7LFau2zbz3UZbUBZsEaNKcuXzOC75w7FTWMVM6nCggDo3LbTE
h9r4M5jMgt1ydKIKN89+oWKyMtz9Qj8czYPGTYiMxG4KKgkgQYxt53trF8fB20I3AzbgDGOYAcmX
Gd871tNPm7Orz40OO2m27GtQpXzKNnfMFMcZzV8YZmomoKNNPSO3U9XtO1FpiB4apVsVYFrst7pX
fhzYl9aiZGbItyoEWdj446zIF3Vx0srsYulzZKhsA7dUjmOs8zVH8+rgd+vDFIZPWjCVblv+JWdX
QpuC/9DRvgOZtD0Aytjh5MyvSU4MxwvT4pROWFjcjRUbQLiwAVjsLModBu4g6+D+0EGBpzThezAr
98n3afVOeM2sEZNI6m6mbvwwICf1Z+ulp0Qkr5YRFneqmHC15sPmhedDpwSCD1Y3zmntw2ddpwY7
/oba7qCETIRQdp7gWSa0z9C7uPKKbNTYao1gRbac7KJO5W3cY/jmB1TjOMxetJz8fZNzW6/6rot6
yJKpdhhzJcTgGTO1N1reK6TQe2vtGJlSkFYSxM0nrP40AqVxSTigQ52NKHbVIA3T2HY5kGlbcUTk
Tc+crKeKVY+x32PGzu1rmSef1UCVicOboAQyRucUw8uaOKyYztWroDWtC7Qmu7SJgJhMORLiYKlv
HFumZkOv7+FM2XC/4AGnOeEo/rx56G8Hh9ue62KTDUvlsM4/1b3sAPLJkPPXeJdMXKFTBaDMaj8R
FvJdSBgJJx3Ulll26xu6yTaRC3gEhL2XTaFuJAayq893PbcFnOVZUSEx0hGyAtWobJxK2cAA3+IY
ZVJudUQvT6KmWpODnlKCIAnLYQNEwZ7OK/vKzuvxj2oHzJ8kY7XIbIhysvw8JDhpFdDYJFVPzqjO
ouvdwyi40AQGtRWbk8pA3o8qo/jlO8ujBpzDjZXult59slP/kNj0FU14ikAMw3/1m61+FRNq+ZqO
Bk/xmDw5oiKvVD7CWV8g1Y8n6bMmZQOLbjc3K32PMAQLHGjS6XFNQ3OlAwKQ+UJXJi4FtSsKe5Oo
0EVhXxW7YFgidypTZry6QoxGqkmHlvrTID/Dy8UEjIk04m+CT7hOUKZQfMreelVOX7C8AsWVC9uA
n+2axXiXoj8ZKdgEk+cqUotOuYCZry0lNdHsud5Re3jFyyYg8dJUe/bfF9OjK5ZYULpXjfMc1qqK
KqYglT1RKFiEJydUQHsTPqFZcHUUcwiyEg/CvpzfSZiTPgveYBm2h7JisksM7sHlUY9noyPDSaMh
A0jsswbwLN1M3+WE6b7L1vbipA4U70TgBWxrNkX2rIpdY+Cwa3bcZrLqsUwDPjZPXVTfgNvkIuks
Evuu964tYjOuC4uy179GV7lxRmB2V5BB6+equWkt97iAuk4kR5mmA3O48NeLE4uMnK0yqjGI+nUY
kwAvNvN+rF5kUPxxQpshWJo8SIPRbthXwc5cGjo0hPtTG9CkrXGFBpG6dcSshd4yL/yAngfVoDPN
Q4ERsbJlXHic0A3m/3zweGeZdYTCugY5fHgtoEJmNCWaM994MKRUH9hwbCGJ0GoWErPAeLKzDfoS
SWwlcW+9Va1DDqHsqcXxy1NrwCy2vP5l9NQ39of6RtveueQSxoNfQmhlDUH26KHIp5dGBzghlGNy
qeSW1fUL69D0uIVlGjQ8zhE+eT9SoiIgMldpAoaRnC1xXGR+u7YTQLVaN/FoWd9KbfnnsrQh+eRF
wYSqgLsOvbv24dPMPmiKjg62pPayqEophjwnxS8NMhili1Zjdy1/uoMPDCubsEyUXKTx1U1YCIfj
NNEXilAcxnTeBkuaX/oM7V92H6C+hwP57BvyRZ82OsQxHbR7VyCGUp7FbW5n43HB4Mu6OzMBpGQM
QbDgRoRb8JN/iHabfcrO/Ur381/ZbyEVFt1moV6Ij8QzkRQMLCAi60uwCmAgpMD5lc1TdVg6AlGO
5743Fg9qwxCxLSsRZSmosqn/UxuM+tKahXzy7rJ0fSCI2N74vBzHZMazkwEVuQU0GzASPoP8mS79
wAx30HgOJ6xyLLqYOOy+P2mAmlFmsw11bGRVbRI5CFE8ZXJhgr1d7YOfdWffiSU9iDT9oDsK5RHm
eLXBx/MNQ+54L7ZvS3atbm/DKZ83YDnYwYWuwHqfpnjWmJVi6e+mi94Y1Ok4wQCEfU616EcDC72B
iV736zeMzilEGXDpjk3oadkQ6mjFp6FgkWQYZ+029T9geAB0fYG+TmRMMUGgQ3QGmjcPHJ2qrX92
UYTyStwOYMVYiLSI3aWnjgjGu0F5a5StQXPYas94hPzHLkALW1zKMESQHASWATITDtirDSHPbI7y
hfniFf0DTRvQcSqsuX4p0RAA0Fv4DHdzTaGATynEHK7vs5VWR0++uGvxC7aPB0MRoH02k1FoN8i9
u+HupW89l33t0mFUHuEOnYsNjY/AcMoh1sazgy2HhRyuJYMHoJCktDe4vl7ezKa5ms2ycQxfKr+i
N33D8a8pqR65IfptVO8ZZj8L3wCAh7E0TsubmoLEqEw5UXf+SF1H3sct3mSXWSK8+CoOHIoBgCYy
mKArINlKA5yphnpFj0Ai6ZcoKBZgJEdo1iz2ReLeJz4nGbnVEORbIUG/VRNIOgqwd0M+2WoLMvoL
BD0GlA7YN3Zr3tpbxYELk6Yj1K8Zcse+L96HfHk08MHELjeSHYW3fQxTvI6nUaJdLcDZTFHYh7BT
9HK4NxQZYyno1ANLE8ZVcN4Op+OlhPiVBflPuVY/57QS7CD5z3507yzYvvulov5qErveIWiKP40O
ChThvMS3pBYLYUQcpKM+RNHjycn79xXmJMtWwrydFpbV1Ciy8FuicKZVokfniRH2/g9757HkuJJl
2y9CGTTgU2rNYARDTmAhMqC1Q379W57W1f2srK3FvCfXqsrqRmYySdD9nL3Xcvlva6brDEgh5S1q
l681Wtnm7D5HVvybGkgBYrICC8B5pgXpO09/ORu8VZL/d+CN+wYH4uCzAK4a5zmoIQcNHjkRx73U
Ni1PjjNI+pSQwoFhFusoKpCkEGTCWpEY6Ct6JbKovPoOycjdsBZejEUYnwzQ50yzuYq0EyGdLvnQ
WFjshBm9SiXLsJU2o1f+DCXS4IC3t5PkJnsAaFlOQSPEumEp/YahRBwk1p+sNPBY3CPpoKz2YSpt
R1pyZNcAOWANCZGy9NpaSLrKPPxnpf1warK4s1KB9NzQmMXOrF1ztmEKABxQQQSeU1wntQhSUpFM
6UVqRnrkuXhf1ZSeVOyJrhcmEjwHGVc74isBwbhdynNx4eThcAEi5GkkqfQCRrRSnCQOspM52PVK
flJgQWE4TEwbL0rkTPnK9r5wz5yApcJyqBD4terqQ73LXwDcXNvjuKWwfRnDN81HFayxI1vHSslC
2TBFI/7bis7YOb4+0wvudnNXdmueZfmSHEgHcgjNS4fvxcX7YioBTFlSqLT/SmGwwyAi5j2nhDFL
bvrkB3toXFGESIcK7BrrNDf3FFVmaLusVNAsTvZLFotgs/Qw0yR5QhKm1HjpY+3qR/pLrTQ2EbCY
Q6XUNu3A+s5XuptciW90JpHc842NE89AMLrgvZ9adg54LAgrQp5a4gPibGy/w3pHqxN1LE16h0EH
xh3MO6zPuFnLTlsKRKVNTPGQKYOACsRLyyC6Ofagk7dcyyJyBC2ZHRG8gcx+DEUmlim7HdX9QypI
xiAgRERDBkqUxkmljTBwVD6LL5v7cqSUQn5VvQU4huYEJBEiPeThSkAUKxWR7zHLkWH/lGApipWt
yG85PiiBUdSxgHE/+HPhlDZRHHGYGiIiOHZXI63zuM/91SEpMZKV/iAPJwKWDxzk4C7hKOcti0yp
AJPEzjURCzNinK+WLbLAWBIoDZOm3kh4mRpajovKMSiRGUG4zidtFRXtSWpP8Fr+eMEv2SYAnKNj
q5zUs1sNpM6YE8/eyB3Ra+kttZcxICQniS+mFRD7Fl4/ib69bnZ8P9jRU2hBOdHjjhDnAGMFXTwz
8Io3eSrZ9lcw03VI6bZ7Czu+AGbU23VDz0zeyFqxdyMaW4poF7HSKsGTkOf9Hub4bcoMVjzdzmAc
R+Jgype61o5L5i6c8pmct3lLv7hPi0Me0DftLU07ykr1pRM+tFkQsjCww3UWa94yrDkl9qlJg7Si
pa6n9dX2gmjTAlgPIF2tWFZzAeoJYXhzRbAleY5LcI1WELrbDq8W66M/KIbrs17sg8D032PtGPj3
kvPt2qfCSTV6oiyuo7V1PIBVdOIiqxq2ls7d5cWdVToeLs3G+qnUdt9T76mi77Yh2/xADzaN4Loe
BwwaVDZgtGSz5mTFXyXUfHghz26nskZT8MQohWyBShl4Km/QquRBpDIIrUojRCqXkIYkFGQx/RF9
d+ggTuRJjeZxrJlDqFyDqRIOLEbc08wiCXjKMmlIQUQqD6GFJCOGBaerIx2g8CJUcqJTGYqaMMVI
qCIkXDETsrDinCavyl0AWWeCQxKjnb+Hv8kMIholUY2GxflaqPSGpb4uSXNQ9U8WSd7ay7yxYF+S
+bBU+iMlBhIQB2lULgQEGMM0kiJ2TRTEHCzvZPbuXgYd5YjoLgqbJzicM76LyJx0PFQDlUKp0M+s
kGd6uxo+EDB437zhXT7YKr8yEWSRBFpsH66Jpz0aKukSEnnhq7REsFjiCyINM6lcTMF7Z0l0G6Uy
4Yw63A830W54ckK2mgnW6CphU6usjcev3fvs80piOELlcRKVzHGJ6AiV1an+pnaI7/D2ibhqkOih
8bdPifgQepi2ukr98GrQiiEI5P5NBKlsUEBISNqkhVqVG8oIEE3M/bzy3rvJQMKnFwsh+kc8E48a
SuNVWsvvhDHWkv97tk6ddunk7pOj558a5ZlCJZgiokwMIwD7q3RTNb+ReheMu8g9UXknBMWvop1S
YlHg+AAUqqQUyVuVmzJUgoq/Bg5SKlX1fxuS//mGxNXpLvw3lY1jl3wOLSv5/4rQxY/59+6G5ziW
IWhvWJYrDCoa/7Yq8f5hoveyBLF7k2WFyb/zT0SXhfOQHTD/G3sRZIg0Lv4pNmSLwlbDdQWKJkYD
zv8O0WXb/4rooiFCpoh7CKsSnXzjv5Q3Gn5nCTdsn69GelotT5+Ym/euZCqdU53ibMYjjKYZ0rIh
6g+6U/l7uwU4zs1QqDuihVqO7MpQnkIukAkXyUDdKDtQBRC0fmN11VR3zpLL54wZcFUW/ivcMPoQ
vp5t2jYxTrCuWCPPU3qwM5UtdzEeNNaxSb3PATTEwRjbjR0PN4v1ZOGFL02gP6VN9wZsHKeSsxIA
fvPI2zUnu6jdZRLFn7y6GbR0FBvCCqaFhe4rqViD1gqkn9KHANBELJej75pLj0Xziu9xY54IFmvd
XsDY2dYVVVMFYNJiJkretciibwLunKHzYdtbLxNGY4ODTZv4q1KWr/SNf+E6/mg6TMeOaWUre3cX
Rf7FIvPJr+fNR2oXHacovikFvbeWdLdoGO33MaQLytanwhheoXQtnI5Ufi/s37IMn+e+eHTm4LXT
2h11lL0XiYhjX3zRBnryKpNhF0G6bnUlPq9edWECjNFLktkJMlt7YLNlcN31UA7Qs8PQO1mM+PLo
ICmBbtCjvMo0tdfdkH9bTTpsppgf1OkVl4jW38YDA8m/w/1C55pu2PUdpCgJJE3km9bn1ScZtvGt
4arm6F5ZYoWV3C9Kt7jUhvRXnDLuleIZTbWvcy+pueqT7fclv2THabXoGYd2EkSpK6pmbZc+kcZW
j6ADU3mnQBml7YvnFf2OV2cxYC3qMm4UTd2+lGH34LihYLxenPkQUjjy+2RlDQByhhzZkcv4sRYb
kbj3vhj1lc6gnv6f9dxFgfvIVXFRtdhnx+Zmm1QBiooMrQijEr5vSe7yDZNHxg2geZ4i2S0mXgkO
eAcZ3AKr3Zm9fKjC+YP6X7iJmz+cbZgcSetNG/ilWpDnV4Y8mzQpw609i3Tpum27u6dccKBJBrAu
s2/oIox78aHMTKCZEvCPorTvrXvJQ0CMmeMnWybAKdncVQ7QouO4fuQ2d3SL8rktrZ84WYEm+wqB
/cSYH7xC/PGs7lDSf56zsw0QCLnNE5hzpqGeOJMhijmrAUzw7O4R+g+BvZAvVnjkC79OrjyUIDuo
65BlhZRKp9U41/ThWvAOgJK3Ma6CMRMELrTv3j1lKfPu2OVLUi+PYaFdOmYPvczPTjTod4DYte93
HyMBhjFOr2nmAjfLkt1EaXwRYlpciiElkjm8xlX0FlrlBa3oqmjsqxiZ+PXRTOFRAZW0gsiTOTs4
xE1ySJTcq4TAlyNS3jodzdjZ4HfbDye9SyeeEe11nMnumdoug6/DA/A8tinbLyPfWAYEioQyWofl
26l+SqpYS9pU320HK5V3S7CywvEwsq8MXMEz0ToaFYWrunsR6kzPshOwDUe1Of0a2/andrKbH/mC
ukv2iU+S26X9CojiIpvw0a/iC1hduMXzxkg4htpOddGoeG6C4YcdunwIuvyaCelz6SY3hsxQQBmz
PwXYIs0HWDV6rHNFaf1pk+oSdtlZpNq5FBUCZshQ3EewkQi5xZBMXzUdD20PSD17x2e/45T9y0zh
q6k4suRptRoZoJscsbZNaXELpkTAc2pQKrKu2sJWekwC85bUZbSJDU5bNYsfTYFqmqn8GCGs+3VM
01zr1WKHDu8Y7mvQyVsnEi1GLLEOKK3POvJrqTTYxPR9pKOosTNMfdseTnbij3DX0Wf3SqTtNii1
K9zaNS6zhUM6igh/SDJwN+k8VunDrz283Al+7r7JxSEpqBjEFnDDPsTuRoqW+js5sE4+Newh8+jm
YP2eYW/jPeUR6TQN6AjU4I2ShIdUzpeBEoc3lX72cnkesAYtpQ9NUUnGK6Ubz1gJrwfTfEsbZgoV
V/l1hj9k5nhMTG8D3qCAhW+rPgAf4Ji5Od0S9OYEJxc1//6kxOc94KSp7uXSw4kulBydzBYTSeVL
f9K4JkSmfoKKtnZmrhFJYZ2wH64LbOsW1nVHk7cYOJJEOTS6Dm6S6d2NirPw01coK4T+fFDiRMSw
ubtph0H9HdI1GwbQwpFZHFO4DxUW+NLXVnWDFr4iRxTYiOIFL7Wr1PEGDnnhdi8sp/cOfIsIx3yG
a17DOV8q9zwO+gmxgfZntDcNlKJdkWp/CooR9IhQDWKwn5XKPvWLs4nbXqMxm/0aavM6tetWE1S5
dYe/7jC6iMG7+PReIKWdezt58qxdojkPjmn8CQKAN4Z3zLkmQJje8Cwp1/RqzrreetvUpFDBzPIl
Hay9F37TN78HucdkwXhNo+rWcOTwxH5oZxagDrUSR/XbNH2bfeu6c/Si8N2U0YplbbAN3STaFTPs
9Dw/pHWzz+3oh59PzE/Gb24nTpNb/NGK+TkV0PgluDacF/5P4ssDUc2nqs/WmrZxMi0+MNNjgpey
wfQ5AARcfg8pP60CIbMo4xwKCyf6IZXNLqQrCbqVJAb1c+SaiKZ8WaEIhbmot9ZDZawzftfbJs7u
TZXm3jrqq0PnyXrval1+7q34p43cmEGrzVJDJsznkzeqPl998iZB+pVm9D1U2dGlGwHwLy3q0wAA
sAIEiCFR3WXEY6IYgY5CBv79Bzus9MivcHIUU3BSdMEMzCAHACroijxogSBkVSxWHlDCCDhhWNeA
2YYPumOHpOahW5mu/TRIs9yYim2oQ/vZoDVjtgz40PVr/u4hISZfrakhaAfQkKkIcCHz61hZxPIc
1kKsUxOvxs7wFoBe4jPAfkiTVrhoFIHRUyhGxWS0Wg8akXMp5kOvmI351F7LXtwj59gopiP42IfI
7d5ZLSEfRP4U1RMzGEIQmSJCuooNmStKJGvxsYYaCTD+xSfXHNRNtp/S7py0/R+i0cv8XSjq5DjR
V6bEZCFcAEdZGxOkSTCVJOcG1ASQK3MLhqWtaJat4lqaCnP59x+1ol4yGnqGwnOl57oPuHAzH+z5
uqhvQ17fed3+mNFOVxxNLC4/JmDNURE2U1Cbbc90EfQmZ0VaBIrGGYC92QhGwfCsgWKC7IxAd7oF
OhpGiovJBgCDJtY9Mk1ez4r4Gds8vvvqs7bc6uIrKKiig7JBa/cEXq1tmbwQb+QykF3phPGdUDh7
Aw9l47FOkWBkCGID5h/Hi5qmScUl7aAp1vYEuWfoOPLVLyEh7VEDx4YsaGGY2jGW3HGBnYYF0Whd
sSym/s66zXnJXj3gqDqQVPBWDaK05GXq38mD7KpyfC1j72O2yt1cIopwKphpFbQPkRxTEiGF4rHW
isyq5SxzLBPERK+4rWIkBqxIrnlUrTpT/JrlueFIP7H8AXllnRyne+tgwVIN5flEa7FUmNgYXiyb
vy0733vcPc3QZNlU3rVE4WWT0djUWHIYaEaLsYZnU8WNtjIcvi7bMDi2eg4guy55J4/DsO1mVjRa
KGLGIuIjUpDb2WD8OgpgUU54ZE5HtEchcXkvM+OkhOOrY6RukTprqIExD1WTHqi6DYRdtykeoJrC
XJs/eQmWncLwlgrIKxWaN4LRq/XZFZA3PmgL9ogNpylKfmiqEneaDBY2DY03lldU2nxeiPZaJABt
FBTYgA4Madl7VP/BDasV4suaR+4SMxdbD8jCqeIM//0HNka7hv0YFDFishogMV/im04higdYxZ7X
l9Q/QNnbw2tVFKxvFNiY5MPWhHTcQDyuFfoY/yzoSKZ/5KmIl4wuX50jOd99Vfy6k/+nNXLEr/0L
g1mWYAqvzMSv2WgKuWwq+LJUGOaxq58buMy9AjTr0vmpITbPkJujYdom+jt9CAr9fRQeNG++6CRn
SCdh2orhP6PYeKUVtiu8iaOqd4fYZ9FM7A4Tc9rL7LusBR0ew7qxa2tJgkHP7pYCThMkfGkVgtpR
MGotkQ/J3GHoWRrAzNZjr0Otjh9LRsarEok8xKPxgKkt3ozJqFy1uyLJAe336YPsgwyPEwromB3h
Es1Fd9R9HQUgGoUaANC+aMir873h8SYVz54RwE1ttUfX8RqYmCw3c1ZMQ2K8pyPCwb5DPZi3R+ev
ilBJCROresNJ6Z4bF2EhgIidjcEQrJnLaGrigAHcGMVhPaaASmaHjRj0UBIhpLC5UhKtYHPFnlLb
GTrCRCoQZwCg4YVyAvKm4Lk16xWuJ9I7SrfYkVFh/5jvJDjPuR5hCYCxh1jSHlJsjXkYaBvbDLJL
yQmRvBVCj0HpHeFI3oHiPyF8n8kVb6uu+m2UEDJTakg2VGTdKgdCVMUzcGz3g4FIUiqlpItbspoG
MAO4JmmOF/WvE+BYJqLOQYtUpz9X7ZHjzzFUwsq+bQ96x+hGe7J6+axRN+W9OO2BPM/LsWaRggFT
bAo7P3mtdrdD9e5x0puvG191WFlb17FPvkf2jYAF7Uw3ewSDNWHQjJRKU0uQakZKr9ko0abWo9wM
q/IQkFss3PYmjapZ6C0LJ0+TZ0fr1gntIJYMj4MSefJBoMCQcKukc32nWAE5Fe1niKJyFdbdfPSx
UWwMK54Wrs/TJFbKULZDEbdMNKJVx5FRKrWoyahFKtlop7SjNLpNbqyU1gmHN0sAb9tQaUoDJSx1
lLp0SpCYZik6UztWD2hKM0bXPtMyXbkd6tO47G++HPxjFNWP0uqP3EbDtR3rj0UgqQ4lRx2PKhMe
Psbhc9mxNphLQpg0Gei6lgB0sgSqTJLBOgWDUYcEQ8lY3aTdHtzJOnht/jbgcq1ZdYe4XUvLu/am
1kH0wPTiKgEsAPly0ykprLRn74GYDdeC0jl4mGMZqN5aLdllJAh9pZYtlGQWtFGJoSr8siAhbbMg
fdby7Nyln7mMrnXPUoiSFjhJN2OtYrOnHGk3uarxxMKSWmk8NjvXhLPXZe+iD8VR78wXP6QBHMB/
IPubuetRF6CeHGDnIAdXoZU8VaZ9NTDs6ph2Z6XcjZR8F7AXN15285iJA/j4Cl39J1fCXg4M2KoC
/ctVMt9IaX1bi7c5P4twLsrfdPDDTSYTgjkAjma8wMpErOMJrgb3kNGHwlnL0zBo/pg63b2xTt+s
OjiMxQBrzz+1YE1HaM0sKrN1UxH5M6OqOk8ht7Mx6i5ZM10GHMaDkhlbjf9UCHSQOvq4/vLXRBw4
BH/BS0zZY1gBvhLReI1rQs16bZ+jofkozPSl7x9tdpgMkJgiNUXx0MpTYeUw8dusudQ4mGslY8bZ
+MLmFLk8nmbTqS/9TLfQr1E4TyMyZyJ7sNf0IFmT8bJ3iZI+p9ifyTVwbERkq7TQMX5oQ9Q8VymX
sQ66eon/XRX5MVZK6Z5oyIxj2poh4Q7puAmxTwN9+aqwUQNE4nI+PYVeB5nCHxZiz3H7HEcdK85b
bfor6eRnOJHvjfNEVoe9dfhhM0mSSoQNQx5aBy3AGCleI+tLrt8jzNnEKr+6gZfRldWO1Oo95cts
GedtyltivIHXNY59Q0EL3sFnZ3r3rLL4CPHlbyDtnlyl78bjbeDz1vF6e3V1GwvjIZW8GKWRK9H1
slEq8ETn82szbOPqSP4KjMzGxRyOUvfLwiTuc15EMHutJdMy8NoPYKj1iI12at6kUpETUSWDNz6W
etmcW0dRdJS4vFEKc89Md3rASDHHbm6z3EmwnUtVzGQfUckx3pLnIFEqxMjiBUGR1V/5I3QdJ5qy
qTBBB53PWsqhSVMH1lLE1ONbWCB0W8g7dZjYB3tO9qXveQut07yd7SBsdzC3ly3FSyDVbwlOd5SW
K73RIGx+jkbhkZ2hOJLP7k3z0ME3K32YEdkXKbggsn5JPN/CYcgXBuTJFZyUzsJ65OGYL5DkLLjw
kUIifOVlw7fjNsoaoR0Tsn3rwUZWH5tDe22VwL6MLIsxwfCV4bbPlOReKt39pMT3I66hqSxOYna/
Iwvm10BYk2LUOmpwrY0FET40nQX5PLM+jXF/CFt59OfmW+oE2Bhq6Gc3oZJV59p5MqGFlAPha+s7
D5EQOUZ0TBu/OvZCbDIxbnljgPcoyTha3izXpjFRtxX62mVevCD5D9gAwKIxafoS8Ha8SCR3fKYq
TDwFbFYKe4350eR8CU56LLaycNMN1Usoqo0X7rgeBOxqK4beDXqEVLvmZfo+pfGHNphM1/TzSM2O
Ju3o7SmWNWRl5D5vE8FamSP14BSqOlfdPS16IXmFuo2jCe8buqvsiK34NgPXqYthC2Jp3Tuat2H9
yqMnWY62cYL9+ZQ33mMRxV9lAAWPOhhfo6b56sf8qR2hP7rAZvhCMp5Cx9tPrgx3kUV6FvRAUNeP
THZeWHSThoNKsmkrEEmh3FpadtS2USoeAs06OJbHHdbZWy6zzLyJem5gMjr+3wLsf74AcwT7qf9m
AfZQ/qSfTfX5/Z+3hPgB/9YSsv5Bycel9GO7nKM859+5ZSZwMmo5/7Hc+ufeS/8HRDIbDA8lXhdm
2X+oaYCW6brJTxEei1bLMdz/FbTMdf9178Uvwc+H6sD+i//kUFT6/6FlnkGW1wWGuowDedVGyWe1
2iS+fmyMp74C12mzFCK0tCoGlahuDxnBDXgia8+KoGImy675kQlAGCicKdY1Ta3JOCAG7rhzO9KL
2XvinsPxliEkJX6StMbSMsul3ujLNGeeZq2m+cMzPm3tEhC1MOB9TXRIaVWy4I+XCTmaWn5Wf/H8
gseC+Zm/GXImkUCsmm+Kwf6uoZEmucpakIOcXqK55UzZnlDdtvwKDMw1UOh9V6+4lowSFAFrH796
rOrXokseP/LwXvHh9MezKZ7iYmvJI0c9CiUwubgiVj4sjEsOGgtLstluNUSrBhNj10xWojlr1c0p
d6SsVhoYG4BLgfZRMJ1mfRAyao4kc3zuwaX3VvFDze7au48CiJUFA/mTGjgYlk3Q7fj+WpVOS7CU
Uil8AaFOviVVyDOHrdo/cHJZ1qg/9PfUO1K54fH2WM2CqxFxMG73pn3ojV+vxVhmL6pq/NM3YmNp
1mOXOgc7wtHckF0rGSicOuZys7tKuQz1WIUKQmWJTeYDre9IKwexQu8YKDFcjn78GRMMvrn1CtSH
xtS7CWbEs/ZBuFHwbctHJ9IeTe/ck3xO7dc4/xYWEeX+gL11RYgHWNe8y7XhWmt77C9sDJBQQNuB
pswiheMJ3E+C/0tz0hehQBwNFxW7GbUccx002dk0b7kNaMkfQSysuD/ze9X3jDF4dZlDRAQv/WTV
7ybrSY263czfN+QkcJie7Ym0eEcuL69p6Zx99wlZO5ncedU7/VkAiXNTdk4kYQIcrnD1uBQwcaL9
nJ4Ke4X7pk72BuONxL9zQxmtZ8t2gJZ0t9m6Cnq6UcWhLeKl6q70UP2kf1Bd9Kii0hrDvKyvFYM8
9ICnnAp03WiLksFg1ZQ/fcQYYTP5J89+SbjLx6g+NnB8NR71/gejBRTiB/Z0arWBD9FiXIGVoBeM
LyRn8mIzmWirAQJU2TMTgENNSzRhRK/zjdNBrgvokJYCUyTg3YLmUMzIJkqY/kEeaEiOaDFC+OjB
AuhtRPO6w+Cu58wXJkr44afHNRD/2XYK+jMZJEjASQ19v6Lf0I3RDkrsXL7QdF3Xp4JulPnuh8El
IoZtEnA2mXuBx2IIlB+z2Nhm5mcz/1rmcw2ze5oegEyQgIW6UBvbvHeOfpNvHXvpMr5B400zzGo3
c1Mv/ZlZ5S4mZ9RW9U4Ow32QP1brLsJi3PXxqw8P0R6zrcfdp/SaV43Ded6zc9ChlxlrjTN88WmL
4qTX967d+uSFYq4Rc8PSpB0+wA/L6juavzwdtBXMWyfgrSe+Mus2cxEABMhckeotbymArRu3BPZH
54jmUD1SE4unDUSCQxo+OSDSu6KhEZmtI8fcZQVX6gTQxFK7sq/zExpyRdFAk4i3cf4L5Xjp6byX
moM+wurJTXYpzj6tvlqPPHqfbXzigaMNh9EQh7CnGdIfTFroOhNNnbGfdSWWDz7HWM/dDKMmO9g8
LkJFxJitc8DFTQ8QgaTNPibAOmvHxgxdVCFk/GEX74AufiU54CbvbY7c8tS0Axs3GX323A2TnIVR
z/lGZqG5lh7xvsJw+bhgEd2Y5MwWnot4kvsbqSFICgzcOMQJ4qt5RajB8M6wgPOL7bj3YayqrRFg
CHDK6aFp0n1BlA2WAWCUef6x54xmxMQGTjhacy4Pmrbk0OObb3odf/cxdC9HYyUvRrrcTvxiEh3Z
JqH2LSL36DlhdgCWeaQV88zdsNlSxiq4Lmd4GhmA6X2+n7SnKU3gqbSiX/tUsAoz2Zg9wfSMePrK
bq1p7TItNMak3uh+98fgrLngpom72knHfSo42LsAw4mJ36DJ8PmwJJvC3n0rAawIkzB3IaN3ryag
Z+lcK5wy/oUgJXY82nNM7SkZ+8Ih5D7vtIgaZSg4sWbB2O2pfMUQwDugan3NiGusHCYiuHA2WkWU
2b6ZmdZw9oa/DDWqGNOVJydQoqDwo5rQLIsFYVdroSPRHmFa76H2/mnBBypVWRXvUD91bBDpTFDo
AlYgt63zKoP3kdrxwpeIv4bswUZDhm83DXZibH4m1k1atJ6jRGlBIHtMIt9LuPYRcCySA/W3Gcvb
MNlfEU2fm3D4Bm9Srdt2jRLaeSOJvkr/Mxp869XA5So2WiA/NuwqPAZwrP0blkZedelq75eHG708
o/H3PpR1nuHDY0Zz5bFrMoJ9POxjoZwusrvCC+u3VntGCTJtY3Om34UDaV1SJrPjuVs3o3hO6fQc
Mm/6SPrhy5zocVUzkTOjpzyMKNiX+R2kNOEF3hmcl3uugpWEvRqYz7NOS8WpcXg2b3Jkk+qKloeY
VexGnWey9CI2sDxJnMHmw2FHr3WOld5kEtLPs4QN1fvPWk9sJQz5fIhm2NPsPkQRE7gkztrN4Jsv
oQcvJIm9YBf0CQ9A+V3DMzqYFuw6XhzqvkVyoGobt5Oxmkz7ZR5Jp0uT3JHVGgNvG+esO+WnbzvR
Qrd0xHUNlcUiVYbhbpUq9hRJT5KLE19shRNuHL/7to2UCs5cTWDfiEAnLWXLLvvUBUqF1OcsVaha
RNLCQNF4oS+D9U6Ez1lL5n+E+TEbGEaD2CifyECaK5OW7SrWI5UsBkIbWeHPSJZ5LRiPUd4jaZjU
W1nyZ0KayXykZbtHmezHU7DHmceDJtTjl3w/ChiltqC2MfbDxmhIwk61tbQlsNiZsAgyepAUHT3t
IhxBdKr6BT6vYempagqAMfOxC6Q41UN3nIoTH45+4dIWXocZJrSrV+XBqYqje0HX5JU7JAfGzLoE
3HuJWtElKvScSQAf5WFQQKmqEld/GFG28niETX6Arurzh7mEzIWX2DckyXieBLVdEwniKNBoNVRL
+YNg2D/wPn6SKYPK3iqHgzXo/GudtpMCCayD6GYx5F6yLbr46PNlvpeyo+sdxR9j6iUs3AZxKOd2
xdEm2uZt9l7+tezkfM3a7GPODss/brxfIYvt2UJN2jJJy9tOghb2zxkp/ovswl9ftL8cMqF5g/M9
moLvsb58KYvwVDv04FhvxFpf4j6FwNj4+as+WkB76IfROQj5nix4NM0hiJZpn1fwKULVs/Ad+4Gg
CFBUvbR3OVwlHs8lhPSA/GvadvSC5GcQ89YnKUQRx+8fuxprUOVySvRzvmRNjXdqRCJsyhIeXqS9
ROJ4SyyvvK6ltQGGVlHcThNWLAbRWEZTfpzq6yCeKn4PvH0rrXoYTf7cptkzRLart5JFt8tqKq9p
zgMVKbeZxQAyHGsqn7q9Qs1Ed9oxCcA5Fn9zTXiJmYztCqm9Z0FxNFO8HXbLZ8hVUyNm4jO7nZTL
g1cPh5m5MfjmNz/z3v0SI9E8NKdsquTBKuPuLFNqT4X9IO9xGpICDGbCvIE8uTrBapmkxS6kVWkO
8TkaaQ40KUNON2r6Pdrm1ADfE1qURrUgwxlU1lfWWbxQSb3KHDMkZyt4RSx7O5bZI6DbH5m2NRTi
9h6N4M7cyig3Si9zMcuf3K3qTaWjuZcBtTrqNl7savz4MlmVjfNuh4U49lQdmcZ2x8gUKkjcOxs9
p4KdBRAlDVdSdtXUf8tedJY621Bt5BqOQoz0ybLRJ3ODH4YrtacPzEGbo5ZRXo0mBMxi+PFs3m5+
OZ/ccP4TjeQP8PExOpbOVgt5ygb6R0LPpx9C/4EMCPTTnCpPJ+N1HPEJSM8pWsBl3rK5nIp0k7am
sTD5fKKCDJIVpVhOWnx/rS3rXBn+sO4mJjOGNr+SpQaEGYSvMQMwz4k5vQYVk5gWxlxLjRQgTYng
aEVv3+CeZm81fyq3qJsidhgru8F33Y5cUJ2Sb1cYdqAVQkUGHBMa5r1xi2f5kucwCBJm/0wAiyMA
ZI6s1vRgeJWxZ8Der3Wt4tTf/Go689Uxy3/dZtQ3bhFiH8rzu8zreUEJG5wup6NZoiPgvbvqoshZ
hn1i8jkA3Fx780NQjsbJ9vP3oW+NPY3Yuwv/SDN0sppycFdwh3YzeTnqlapTReF/a3FfRvzt/ZKH
YwrlhYfS0QAj2b8h3xgbtRvR4Fwu5kpP93xP0bRadjXnIa7mzQHqyAQXwLvFlfHiaT4OMw9Nu+YA
qeko38c+HXLYQ7tK58TkMqsDwfZJyRPI28A3SXLOWXHyuHidWjoQBmN2pFfc103KPbRZDqHbv6Mm
FwwMnHdm3Uzi8pnFd4rs2wLr2Tf+e8KekKg91a706IZpv/JdSm2y47YpR+rTZt9QyvPbVVj2CqaT
P8UW2xsjV+F5XZPMbyV9QO2amckfzy9vzNtIL4EBW/JwP+n4zpcJcCmeMi6MCySVrRHfMpPSrp1e
7c4ZKaZSq9LcqF1RlxYnx2etkBfD45BX0TbTI1SQU7kejWpe1eHgXOba3/hdLFZtQ1O5nGbKfh1T
N0YjrEhHDXAt/IMuZh1gBbbc6wQWLTPUb1XQVHyBcs7UwTLAMwkPtkslexq8Tzu4OmF9F7rtHFO1
XPEpvSRVsvLTyH+kBrLw2iTYJS4r1cQyOcN31k4T9DlSFsYDGi/CoX270/8fe2e23DqyXdsvQgW6
RPNKgqBIihTVNy8IaUtC3yWARPP1Hii7bvjajrD97odTERV1dtUWN5jIteacY1Y6W2k9vukl2RbW
rpfCUkfXpVzCGNXJWnR+p3Pub3thf5tttxdqxREdAFED2ybuEjiNFig22Rj3qk+dxo5FEEZRtTr5
Il62lVuuFe1kkle9w8ynH4DF+RH9iAgwnx3pGwmyqE0Z/EZV7hWiErhcFWS2A1C3wZmsYDLOpMQO
UHRWG4zWB4vyxClbGP699yF+5wIgrnMW0fJnG3xbo+XZzzJvo7nIs0lCha0x1p+iYLQTqn1E8/im
GuI78SLiSrNGALSAGFGNIdaUG1yNwFhTNQViMJyjEWncSlNa0lDUqj3f1BtwefFNtnV6JP6BU5o4
6HDb+RDF6sr5zm2NvvVCH7CoMO/0mX6JfDuIuQvu9Tx57LLuIZMxFD+NpEXliXBhWsF5hpt6rNKX
unfsU2k14EW99nPM8oM7fUZ98sMr+uCZ5hgmujJCies5lhb1TwbjojEwrM8mviK3n+5LIkMwP8PJ
tTSsHz7ZCGdm86JxNkBYiBMH9i72njke2bvHtNG603JHLXp5qnIWEDWwajBwlX+UP1xKv3mFrtBS
a61252UxkYDBAUtsdBkxOeQ22ybX+cPNmTsHdW34uTNypbiXubTBa7doemQDhin6bQG0wggLPFFj
VJvxRVLqAom5AHgy+JIfPNeifW+Z7zibBLBpMrWLVbxRcskLX6vmXeFNr1nWXZUUHhPNekfQA8uO
ck79x4kSJHo4P0v8HXz8Efxj6D19ukJl0UM5WWrU/5zRCTwMwn3OgYWhtfG4FzXc7UtkxgfTa75z
2vDCzBrxu89lfsu3Eyp262L3rBY3kFOvHTgZ72qNF5uGx4ui3Ow1whlo6HCsObIPiiYCsnZJuivZ
0qIKAJBIZ5Zn2HE5HpEdOVqIshaazv19cewL2PAOe0SQlwYdVyUW3tSr80Prw8KgF3ZvjniaCgnd
S/fHo6jtK2MILyDfYenV9a9lijCYzvnJzOYCZX3SrgP2hcDVlzem9n6b0tokIifjbb9Al5Pt95gJ
1APaPGscFebrouw0EBQibqzKYJXRBK1M+q2RzxVVmtw5BOvJASxyOVDrWgLA2egZLzSB4QKd0oWO
UmNvSVHCelohOXi+VshQJCxw1RhaSiG2rigSQqDTfZqON+OKRW18zJRzagOBcZuPtnHllqmMbWcu
fuLRAfbCWF07KVeqGV6NUfobErG3ZxY3oAp6eCe1Jf7M/ntmyYs5MIMQ+0A71swnBkakFZfiF0sx
Jk0aF3jd5WPszew1K1mO9LKEBzEDTnHZK2IGwiOWJK/UoztB7JSUY8EksGLtsEj/QbMCNKW9zoO6
p3JAIyWW3zbrCjRt+NHmwnsm3lAjOuG4Hgy6O/OxxcYIuY56uRhfXEysYi3TaN2fiQU2oz33KKOs
adCi53x6ngoekyWDmdTFAKd9vxf3vfUt6uFXzEhgCrA8Wak/XPu5MhLCLVizpNSib2EYcktWvb9j
N2crB6JHzrHb1HqYuFRNYh4mvmkwHlooDcjizrzt+IbHMSE9Xq9W2Ocueyfs5+FssfWxTH1P/MG4
9L57XVSLhSeueVIWa9sPE8dBeRVU343dGXXwxFPVZu2zFv1yI71aZvkoUEUDM0vCjKT4LhPZ8yCY
t2ST/lRz82ayYYGoTNXB6nI7JRpAH8Km4ZwsLPPSxrzRNeuZLWa95thrAtl4NGRQm82h5ZPY5wDZ
N7QeVms/04x9QznejiT/qZ7narfEn20Mo6zDkUoLQvJcDd0NuM1r7ZUnTQ7fsUnksuNDr+kpx1nW
bMS312ifJMjdUKXZr8hMQMsmFurGzqlMWMBDcks+02PoXArfxfJrC2zYLSxPlhWMGANeO4dbfBXF
5yWGGTP72m3H6BB4ybsttLeJ/pTQYb5Khvix8/WeXrUH30A/Xczh15yIobZ0au3sikOr4WGjuDjb
QbTnouAcUIb7w+jjtc3X//j0MPlkaIx9RnqOzC+eiAkmTv0taMir4i8ji04yU+yy4SqsTSXIAqN7
03f1gyryJ+DhXHmLfRm99/bI6QgjW28OqSIGUzr7JHYOdeOffJ8FQB/TSMJKg2Lo45CgJKA/w54h
G70l17kM+dUnMD449H6C3gD+Tqss1qLoRg75DR719zbjIZ3i07zk7waOUqVNYe29SxOC5BgZR99K
vnKN8fNPWzlEQ+/bd0g8V8N4ja0PvnHHkRBLEQ9kr40NtJ8jzrmLay2EkeSXU4nPDhFofB0k+Ixm
UM++ms4jjvSGlolB8lsE+TOM1RtmXTJFsE9EJ08+CSYbEBlcmkhEW3egn62PHxyYIhVZlzuXvQ0U
5A327nvTdj6ksndeBDa7BhRm34upC9bGAd+lHsQhkLylBo62lB0Z0kfAsJM7/MZWy27Ox+o6oiON
vnFwMmqbyf6LJvm28+ky8MnQx/NeI8cr6iwsnHKJOz1RmHKsoBS07XUw1bdJjwCxak6TDWypXZbz
9UwaZK6HWY9vO77BieZdhuoyz7bc/J+W+z/UcnW8xAaxwf9Gy70jbfOf66f++cX/FmH0/nLRXh3G
Y9P6V+n1nwij85eHuosr07I8/qHOf/AfKdf4C7XW8IlXu56nrznFfyKMSLmIuLpJnRVkgb/Tjf8L
2iO/9D/CHi2MyaTpTYf4DQFHZOZ/r+QqI07KIbIWDJ3OH6nzom24ibEPaa+0PO8hP7YHu9eOPvSI
oAHPPvsGncsm0EaXXAcr7+kO8JZYJa17LV+pA6wuDNt+wQrkbRcEPTBOXxqoMtxge+lS0+naint3
snqidCDYExNbC+ZmE6v61M/Wb0ppRa8odEvWNRG+wjAdqx2gU3CzeUhS44OV/GcMQClsubIX7OdL
t76nX4AFYBQjJLZfnbzYVg9cwNpGRM35ps4zuHPJEnPJzuSqETzundWgaq+sZjmKJyz6D85KcZ5W
nnMJ2Jk2cIb15YfRjJ6iujK3BnEhbovm1uyZp3xBY410sg9DgxndC/9Xde17utKkZzM+NNPS7IBK
YeFYmdOWdZ0MtpnFSqPmJZOtdOpq5VSnAKtTO3L3zUJwZCUFdcDGtnRxF6wcwVNzLe8xl27mxoSm
19EXK5xjiRNlZTJvR9N7JbrOyx/9mW5l6ATQB1aydhHdDNXQ30x4kGEL4/BX+mEshi9gS3ujkg6u
nZoyxylfjs2C97WJ9PcMqN0mX7He4L3zDs43Jtq9v5K/GxDgOEZhXxmcPebKB3cAhVcAKLY5V1gv
qb9Kl5TNsFLFW0fdqpUz3nKJx7YAsQcEeRs7PzHWxgrIVweWcIjIpcKv8BLY5f5KMafbRm1HChny
ctUJQJ1DBJ6CWKOEc6aDlbHeo+ViDscVbcT4T54UZnpjPjerwpJjNgPXkMKIalGCPRBsmLzWeb8Q
ScWWBPuyAspu6dDZ55XTDijwD9P0Ua0EdyvTmedwPTIrDJsWq1hoYX8sVvJ7Yr7WKwneUt3DsLLh
R1SrajLhTumU76z8eAFIPnOwGOSg5fEjlLeTiF/av6nztHSNaG7R1HdHD+djYPbdRSymhYrpA3cx
h8O0cuydlWivyFBGK+j+778s+qkjPLnLYz4SrFmIVEr1m7qJHgDMjRtz5eYbynrzkvGmBKhfys+o
QDFgKKQjA6cmZqyR5tCVw18B5Ke5LOfZ9SmaKbe0/VZYsj6nleEfrTR/gMKMxQD+k79J/yuu32af
awjtDunxGXMdnt21H2CiKECjMMChOADVuMFeaDCtK/OTNMmtQAY1QYdjylV72QI7KBLjbGWwpH3y
TBvVVFfTn6pgKEGI6POpo0DzINq3eeD75bgQmIxe29WdzsOP97z1yFIL0Lk7b4b5Jf7uSPi7LWFh
fWquDQqMmkPYz3+gS7ZQFbGgYPlbOxe0tX2hRjJDsq6fLH55b9u/Mqh6oztz2/JuE795NJT5pWU+
M2PL990id4z4x7jNM94cU9d8l0bHKrwsT17HOthQxqutwIaZdfuURrUKy5aZVzldc2dpx0ikMbs/
nL3UT+JhJJu7sJpN106KAS2hWlsqSuoqEmor9EHAh3LfFEoZ6xS2IiXxRrV2XSwd8xS2b3REejCU
HaHMlP3LtADIZ65NQr2+snEN7LVFo2kO/Omlt8nar9FhYPUF2+bMBehhTtOG5gLQLyvsQ/OeMu2k
rQgQozroKxKEQ/RHwQixV1gI2TXKb+CH4BdnyQvfgS8Gy8IVMgKgfi9W7AhMYJyvKPFujnJSJ07L
ptRx6TrFDd2k2iWFqBI0A/FmKUm8VCvgBFZEdexX6Emx4k8kl3JjBaIkAzvvibp6XgYkcIGm8CO+
LVBUGpIUvBiwHIJXQc0h6cF7Ru/vu4lNs0WdcsRw7Nx3Oj7rscUQREkwhB22TwV1J5vYAedCJdk1
WQEvKaQXY0W+jLBfCPDTocMtfIAKM694GG9oLwIg7kmJcVesCBkXlgxhDgYT5sxsxcyweYuIJAn5
lGKPEUwBle90ofbhFOTgU+IQe9/Py1sxFxiU6bJv6LEP3DjZRmIkN0x4xY80ShoHWwQ23xfgUt7J
LGPiC6TCjtxRxnsIcChQ9q3PnkL2/dEz5LCzLdZ4hVuf6vXpnOLyTTYLtQirk7xtk0PGOn3SYR0m
MTtaRb7Xpk3Lc9bnaDYH0r7R2dLQSOZupIegi4aNS5uuXLAYEiT0lPikw8zdkbkA5tElTyLXcRPi
9BkxscLXwYgUU+tm9saDFOO5Vblg28GbPmWXxHKzfWg4XfCa+485/gEm+vRW+sPVm9nUlrBItT4P
CXR+imW8Gt5SEpTh1pB1QxJaSU/ELUJbEiNHPd40mq6W+g73KjA4bS73sRXBEHGse60374SwwjnP
k1PU4k5t7XFiWa/feDpQeQZBvhhRfFOXXcyh6in+ExBSHG7iJBy0Ozeigmvx52OFHXQzOXyvBUQa
fxqAGUYDMOASWlSZcvu3+CQ50c0zafONUMXr3KJVNRF+0wxylT1DzcpTl8hP3gVaXI+3w5jdWM0w
7joMoWrd8mmGgUXFXfnEenHmlfBUlRwPxozVSJI4w0mXjmGnMAlpKS9FvQRfZTKs32Q+cYl8vdks
8N8RDp+zEmO4Y6uUfxfimJkRKXFot9s0LYIN90d7w9vz1pysz4RvVtDoyb2TQ9jP5t7hN2js+3H2
w65Y8OeYbFbQ7I8DbgY/qsVuTqen1LzAez5lhfY9wVAeo+nY9Ii1HPrtTnfEwU/WoiVCr02tdlrT
RvuxH5Ktkz4k9fxHFt49kfMvCwj+Ta5Vj50EFsUh8jFo6gCBUN91iX43Yo3fGgZ6BVRlIGCUduCT
8nRe1InqCn4nJgcT1yyhiEfzteYZ1P+46Xq9sBV0GbxobbnMWznAvhjs7Mbzh/ZU4lSPFZVfFJv0
Gy3DbdjIzeRBKfCnOg4p/Ds1Fc4uHLoDxURqYMqldEg2Dv1v/hiC1KF9zSrHJ9oc0AfT4q1dp+3E
ir4WV/nn2HshciDuF8WGrV/pVSq2yr3mmmdgYy20xXyLJZlfEclr0ju4yiKKUHu4DrZGLR8Us1vZ
l5yvmfUGhcw7lk3pnoehurfrtcxS0+9hMJJ5EbCQ0ZVNN3/UNFne4P6dQ7/DJcYi2rjNpvrsJPN4
IxAhWJM1Ioy7+tan4qmY3PG5z/ULOUj2pZ1yj1M3jWQM5EO9NOhLoAM3PYpvZg6kWC1aCj0YhRiF
2OF62TufJbOAa/RrazT5Qmw9BDec0KX9yernG9ttpj2u87M2/Dal4BGfiTdFqf02Z6hKEh1k7R9M
gpK/IBnFtxMS4zG9GmY5Hj2IwRs5jEgVkwwHgRQZa/q5hi0GcqQpd51NrE20MSBzN+Uy1T45tWFR
cZTs7anc0zjjXooyvpYFR7pN+1FAMTCB+A7IRZwVmBDrg2w/muxDh0K4bVBx/MUHv6iZX3Mtvmz2
tBv2tWU4JsUlzslBW7bxMYn8gerAVd4ZnqWjJvKhiNPNfGkK6jkiEQPAKlKqzv1Pj7BUtpgXJ8/h
RfUvGtRoEMcfsw2ul66fuzGCjBhP9Zpuryx24BgfO4Tj2eSBN9RusKrhqRgaurb7dpcDBg3nbhme
J7vDqlnPB/ZqZ5zuzRHSHR1f1UKxZeU/GxPSJ2QSOOxA3UKTBhOo71hf4d8zlmxGV7UYBNeGRWCN
dLQApnBce7e+lc1sILXmuw1ukZVTLIAx/uv/A3qizOMHQ+knl6sELbHlS+vJU+NLMpaE2XdxbnOg
97Ed9sZvI9nkwOz9KNPkdmkbygcn/4+d56fawpulD+/TkAS9CaKk1QdjN+bOFyflI3JbwpeG8Y0S
WHN+LCTKmKvd+9qxg+tBsBsPcQWWd+vU6N9OapiBLGL30Cl1KKNInGK2zhUP2jGxF3TgFYdSKtT3
kk2rQUXNHOO+ER3eX6O489PqvdQ5ANSMP3M1xy2jhxkAxNvOBNFCMATyo3fT5s1Bz6ps7+vZx9p8
QI06HrVeqG+3waTpTFWoj125x+EbbUBBQ8d1gKZXJqWgzSN0QJ0fCVc/TP02rX/dAuB2LaJl7475
S0vUaSwlmj41pXBvsl3Kl8Lv42jDm244OP0Vc0XEzGwHJdD7Xadh5nAanTA/f/AaDNbR8D5Bv2YO
f2CIPrxyCPFtFmrfOcTlJ4m0TddV1yJZG7ekfadX5quS3cLinTMefzjtqR1M/gUAhewMhy1WVYdp
o8gtQlUH2cqWayYim8Z9xvtEUPLa5Pyoon7SoiZHVGOKNGOiFpoHJqRLjO+iqJ9b9IgKA9BpMPEm
Iynyp1B2n5qaTs6Ermnb03tBSxXYlPyNNJmEghR/Qtnb65rcu0O3q3UoJxL9CqYzwtns3tRSPhlm
B/wbF6I5x+dBaM7Wr6tvlpbcFF3v3Sr9zzqnBWFu7nQvexqStbFCI5qPk4oJ0t53VnVnjit22Cvq
fSaCjBNiy1eDuwy1ijAoIPYoR8LmRxSqjSbb/98W7X+4RaP2hJ6T/3aLdv5c6jH9+S8DEX//+v8X
iDAsg0CE7ekkXjxQW/+GAvP/Mh2SD74wDNfw3H+3RrP+sl3P8qhu9n0fTA3Lr39IYMZfbM/0dcNm
uABubft/k4jgJ9P/4x7N0Nef1tct0hc2KYv/f4+W11BYIEuyc+4BPKajF2arvRTrnREUw+o05r1K
xRQmO0ZZ08qepZmd1BpC6NWvDomLtkRGCDEQHEtSukv66jdFOCNxVr5g7v9xTbZBZdJR9VYxS+kD
0yl6ErdcVsYITKLjLM5KT9/6rQiiuo7o69hnyoEy3prlBuDtqtwiCRHI/yymDGvOYpubFDOKTFGv
kmoVjIGlzhnvEc/BOlctKmxMZBBkeAj7U8MvHm0t8NOrl5lQ69WTHGjTKi0NUI9yeDeyaYdRBgld
fk6WTlFzWYtgIM3aTicwHezMh468mtd0eEzqe0YmbTU7BHZi2LdgOCzDeMxplcf9lAVaTWHSomv3
tu+9snAHR20bI2TIjHaaKX3wBijxkOzbcEBIZEcT2h1Cc8xEvhuLGTuPycaPt5S/H+b3mNKnLZPS
oxRAQkYIPGwteU3PAxNA1mJw94jNIwciDDp7z//pp6K4s9YoyNQfnNp9HqrMvdSlf2+KtwWV+KWs
uB+ly6+ZsGQRRtWxbRy+ce5X1O4ht+utd5Wu3QKV9Q6Zx/nL7UFjkI2e2gw4bJTqguDk/CkUVnQe
oCvaRQtuiCqqaHB+SpcG41TnigRelTWp67GVIfVBkFAeKuHGwdAnED897RL3TGtMnSQk2Ivdw+rg
THfL82SL75FoX+qOsJczus06kj27BngqmxqT8rAlIjSRNDeMbEaJ1aKfjUdTwzRjGRZx2UTUIV2h
mOWwD6ctaw3v3svHL1hSXlgZFAjPUFoU5nJnbpZDbqlrPsbxjVtZDkVt/jXlW8iYWtAKgklsm08j
3pIynNLaDfSkSMPWYAqp++i5nlD6lyz2aaHHHaucRA8nkuEJaz+uRWQQKu2pTKcQIznLZUYjihyq
LlSRgAacPsVMExgjSIJTQH5vF0kwJhqNuHlnB+t07fg5rTIpxjA9Xfgg8gB2PkuhGcGsFHW0r2iA
92c2gFSLPWRY4bayn5tdMvC85AUenIwr/lT0UBvcXem2bUiT8iF1vSbEQfFI9P2r8ehtZoOBccRJ
74hPlzsAsiGZZDx3Gk+vU+KJxBv76cfFF9uSyWbw9NbWHQBJbdBD+aWOEgREO3S3rYSxkfYrMCIp
mUrrae+Ma1CjN2A9tX4AZeus8jY+N/PErixRIeZfTFPV81hYHf5dfQ4KkN1R0pmn0ajMMG1TzKLU
V06CO/gE0jatQAfNPZkix7auVcGtrKm0GZrwBV6Gu8NpgM0+zx9qmuBoqeHSiel8U5ZsQPVkjlnx
pWA6ObqKUiL+Dp8u3dS3Zuk8QDNLt1o7KXoBWzxFLoKmzpRrpOYu17t35a8I2NV3aJC3wnA/sfbP
FSzD8gtyyrnJ4kdwnwCmYt/i0XjwK+sqaOQ9yRrsYUcOjgQF2x7TLcSdeU/XHDmFIaEwJcl+Icqy
hJ0XVmds5jqn/6NJuhxpbGKthZm18Dsf03Lgg/LB3sKa21okyw1Hj46q4AOueMJMv3lpU/Y7hje5
uIFYGPdvxIX0rRGnLyCQwAR7N4WVeGBvxN7wF1ajOhsrr3iM8/hEEBqhAgv6ncgSh1Fj9UMq2eNh
gIOTT3c4zSUuN4bYXjdvVGUSqNBbCpMGkEttg8Sd5tbeh5bGe0XnlkQHhzGmgHa1TLF/K0KtoHzG
HV+aEhdPnDDlaqT4Ozu0yO8HUVbUcMrdbweJHLGzH49u7xNVIs/lZCQyRqDHDMkA1du2vaVOGquI
Ngfzqn7OdPwI6jLw2WHFcKzkXM3yp6Xocw0keHwoy0dtfmKguVYLMdy685abHI+OYlnDuYI7oekG
vhAvfAHmm0709zgE1J1ivmCEZ4j0LONHehE5p/7bwBF4XYqaEVYvgsK2uEtrn6rga4L28etJfvTE
iXZtlf4BLDtvFQI9C6DqRiqWF7In3eDyIOPYBxThezyuttb327Yvb4sW6yhe9p1f2hS4R8sVKAvy
t0m4EI6mvtGWPKaA7D7G1hm6LP+dKlsO8w3P6nTjmbjpXHsF3nTpoWvYU+Jqv5hlP+/wZVHqwnJQ
Qh229B4y7nAeamcXeZLmy4ZVIG4FLPeY57wR93pqxBq+Ty77YKUp+OImP3hdfjvnxn0MIo8ihLnd
EEF7rOeHzmPn6kjbxJi2lJvKnq++o9MKMj+yN4UNppX1zla5DlEKc9NIqaVrGfG2N109ZBdJgLr2
op2bC4IMiohg5NPEBHBoH8ftLy6uiVhm+mI3jEFYSjA2JYW6uNqE86pnAsk78Nk8Q0x9CeRAnXGC
UoYdji2cJDWVZbJ4l7JgM+RQKWV05PPXRaiH0wpX5LITTa/vMlfx3gbXGaSS2nqJE9kHOwz0zmkv
+AAoU6ctgoaEs6Vn096iPjoyoscM5lWns5wscwKC+NHg1otkOPQMSMQKxk1vsYp1F/bQLmwJ0WdT
SAKTttLobi1/GWOcTUbDvDKB29qnJct/bDZ7aigZtJJX1uBPet27gRHPj5hF30SGNXHksQFBdsiL
5cKfSxNgq0Fx6h12BAPs7cQKlNFMJ/KbiEe9MgIn9tyT3zevWmY+DOMktkvJMyHbV1SHs+7KJ2dm
s1e3gcgweQzUn6QNbL2Zb99k9iPPgPaZeSreDa67bJQNBDUF0sU+hvYzEbnvhm8+JLheN7GPVoMJ
hTKFxttrVf3N7Y34UD9Rf4KSh7L60nb1tfSHt9TJP1jr9PwmSQ76BlXDMZYKK+/fzap6yP2ENZox
nFtvuJ1t9bIk5oeV00tUGNZZKAxm9GTcYZGGUJ7ht9Yrg2oz1svNPPzY82rrtV5xyhHaaqmKseOZ
BYusCKDCX8zZ9EJuH8LGjWmBB8Dl03li2G8r4kusKc9ydnW6KNhXtnzb4ZvxLZpzzEuz8eak8gsj
Vo4Rz86xofdPtipDOU4fXc+7Y1GkWalKA5hDPdYmnjFj6U35kQzZtW+0JBzZAdAOvu3TWScGpe7M
DMfH339xKIja+oUuQ4u7q5TJsSscVkpdGlPQMLxr9Y2v+fexW+TH9X9j0yID62zvM8M+2B7GUJvc
1AYGShHEg/6G2VxQg2giFlIJTo2L99aZmbFn6Nybc/+VZtzvG2TjjfKHF1fW8doHU4Rs4EYF/D7F
Ib1vZm/HIV0eUrLTg+z9U1Jp6igt78ZwHXWKl4zDzKBjsBesIKqETIMmMJyA6tUpVQ/txbxqTn11
u94OWzQ5Yv75XTLVB82ngw+J4aCm4bNIVElFzAQmKiPbmEp0oDa6FfkRc8r46JkOUe7Y+zCW7g07
VkC1NW8IEFwUWFNAOPedOLaUETs51UHucOpbiYEa8QB8VP9UV4l1Sdu2CDTzN/fGq1KUIJfgz1yB
QzKvl/d65+Qwo+q53y6j+41H+9XJId6YSOOVwiM7PLvTA/AzdJhOsEk1XiCpvxUDC1MjqSiDOMj1
LlSDI9tOPlabxeoOreDbYgwtJVhFo4Kpw1WD4Yvenmn212UIB7J/6UUoa2BELaBcO8wjwaFpRHuP
EILdAvkdI+uY0/QRWCbrIsshIhylGpFoAA+rRc/PUuabGmKTf85MgUYPkDXUPe+MtSA0K/mFtxMV
d7IATdj06EIW5dOL0mevJ6iUS5SoMapEyKb7Q4+Lty77003VTx77pDS6wFDuS8vVUeoTF87uD13J
mw7By7aMnBi39ZiXBJ9Yx4zhBBsoHLAAUL3zM+f9RXUuUZDOuZeD/krAxAMq0X1llp+Fk1ncs/A8
L3rKOWCOcA3z+DgI+67Df6ULjQUmnr9g7L2vhqEw0GP9g24omhu1G7E8jMWj5lMpNo6QICUcx21R
pJ9z7Z7XUwx9p/z1rIy4b/XNwXpqoysxM3Rzh9VyPD42SO1BycGxqxvn4spTMZKZN80r63aLD95w
OWHxVOlj/JUs5yZnqdqOscPuzIwfrfl2TEhcWH3ffA88ddRKdB7VP8TCznAtj9LFe5bnCLqLMFjH
LdGLzaG6gfe/Xyq6Q9MO1Bi22NYirTbEVbsyYwmY1elXBO0r6EySlSVo1hBV1Lx4c7Rlx8xErHzz
dZzMdD8O0IP//tu8om/DSLtDoZ9qcJeBXxRHX1o2xhfjQVuaP5IDvOP6fBRRe9JLnhw8Cy9jBweG
l2W+5GC9ydKU3oKKmtQomdK5qUrw1yv9pqzSr4yAFbpdXmxJdzHUDxrebIlPmZa4II2We90n3q9x
okZn19RK/B0je/y6fYmkf2g8ndW/P/8y2lx8XoJmXB7lkJ2s5A7+y9mwsiJc8kwFdj8dMJd8dMJf
rqotAzL29A7GzgP05WUTk2k9xkP+NMvnAv/uQVuWdqfo7httv7+x4/YG4pWzt6boDy/5jjmBPyZG
akauzsa9W8WyI8rVFpc0mSCzJRpFRAZDcFy9A0KgsFD19zpciI0oR3Q3yWCi8Hyi44CHrYebymut
faXKW6M28BYb662gM462rYecKNZoEWj2OIlt85bMCNqOoAJHrC8VrTh7nv/BQESmpgFAWtX+Kc0x
BTaZ8+BGiKKUrLzUBNiH0fswRwLmzXDANv48TPOLlUORGrW3vra/PPvPZKfdRTe76S5XDN+6rR5S
TL2AYYcoUHozhVnWRETTiaCm+OBjH4vJ4vsns2Ael6W4J+/4mZUOlL5yaZBMxo9apvNxNVUEi/dY
Y2baTdNSvnArQsFPyw+LYpqJFTxnEMrtjO8GC37a87owZjy8shr2ozpHOlQw7J+80wsAL61F9juy
8QfxbYQki/ysY/Cpi7hGDeEzHB3SoZPF0yLdZzc5JDNyEW7LXgMOVnX5E4Esj41wYe/sGapb95Zn
QEiFU/zOClBu3sH2UkbE/qX0LtSbELz03eIgR+054c88zBqb6z+GkDHOiMLra6S0MuDu6lMJ0mxt
ly9gWSftjp8f7sEAcAiGDXelCh0tGdeHMdv8ZGny6k54x9OVWoYac0vI7cTbbwsy8Gq37QVe+EfD
2l37rYqMFcH62hw9CWoqiYPJ5AzDlb6XOtKitqArkF/HAEdANl3QawvsIl0cj8e1oRlTc2tuy375
GGt5GfD9O/WHYXfXKMkv5Mjw2bT2Tjr9Xbzq1LitSeA59YuhvFMMIIXXI2wRy4c1K2oDz1HJCoIK
RFqLgRBuKuXsDZZ7rqczGY/sIiDTnbNVkNCYFbjVUzfolZ/JJN6Sovgg06FvoinZ5D3lGEthf051
zZ9U4u5oxESni7lzZfti7N9ja/yRho3ZpQzztBoPi8jy7aDEJTLNkz3MyFUZX3vazvJCp9+If4Nw
zi5ohmHKSNVCYQ3w9hnwxWS9hw9412ti2HeLVh4a7s5F36THwh7+gOqVu0YAgI81lZ9GGccn/yNS
NvQGneihjYFPE/UZL/8GUfiY99krt7VfA41PaWO7pfsc5y24eEkelK5VbkOoPm9j5bJxWaZgGkpG
qqxFpAeMGsZCNhu2mN2e18Ne6daLrdySqpDiopX2o2WPxEA6/t01P3AXTW8LsgCGNyusdO2Bl1GQ
JHS9aouA+unZH1glJJA4hjos3xovZU9Cac379F2V2jVvli/Ji3bja/FdwnlBsoLlLSiEfs2mo5Ql
TrPiOMrnVK7CIGkrSQcgqAdF5N0JKo7irM7cq0jd59TIrqJhyhiie2+2t4b9Cs683xl69d3mzEVw
QCiPN0/MFR+xEZZGmpzLApv70DmsJ9a/xayVnP6FvTNJkhxJs/NduCZSFKMCC25sHt18njaQcPcI
zDMU056n4HXIe/HTlBJWS0uLNGvfi/KUisyIcHOD6fC/975HryEXQ38bpIxykskrYRQaB8v2Z27A
FNB31E6YUX9vxMXnkkEH8fhBJ8NcrWivxEvhi4eEtcrUhPJBjIyGNbW80fxyM4OjwL4K4ZCRGfEd
OAXel5dW3AijQ8GVbkhfc81ET+bmzdGUdCu7kaGd12VQ+4yDAKlb6ZWWlbt6FL97Eop8pLkk+xwF
cyDs2QCNfdRc9iyA0I7x/1Ytim92/IliGO6uW98RiOaYBd4dlekIXP9OgX1PwL8b/MwGjZ8EC88t
BcYXoPiZEYjIvjzNj1eaJM/wi45O9RoH9oHBzjns/UPQ1fdWNDFwhkXfaip9GKhvXJ/8ZADWZ4Dr
KdJ7sADZYylgqphZkHjtawHqPgF5P4O+r7S2FUS89a66sL1h9mP/6tuYtR0LH09Jvu8M42LFGthT
aZO35uyPmrgfavZ+hfgWkuQhqHnX+OFb3as3H1i/MUPtJ8ldcoiE5A8tcT+C9h8Rv2of1j9xCice
xbOiBKCHiVq1wZ0wTsyK7VWh2wJG7zIb37PuEGhMF0Jr6e5nCA15Gk7PDUgW7sKPiyElYDMwCXQA
3mbdTmBRU8BPHUHVUY+tbjCAlK7NI8Y1EC2/X8knm7qDOb+WlB/YRU9dlffbavvliGWJdO9XnG4g
3/+4VCcEbX0u0k6cFTXOM/zaGkwvxVwsSrp3oaV/gRoGSpUBLesvzIKeRxe7hnSSb5MiT31Aenpy
PRodosHN1rwj4B6oe+h17wPXWEGSW7zXkSQoJn9g6Ua7fhg/YdTcg5o+dOFDQpXERKXEpLsl0rl+
KVMcQnX27mvjpG6hYIg27XDEEbaKHnpTxl/c2OjNnL1HYTb1mbaTO1UE7VW6S/yIF1vuYtvYs/dz
l4mMQ7i0kFn8t7LPH50ofG5T608eDloIJ3VWqzcZiYusUh8dhNQh83D8/nI8c+0jDTEzY6rn5dyO
/AAiekxa1olDT7NJqCtOyOL+OHSelHSftKTZhCJgx5itbV6bQO3xQRNLpjOlrhlryugpIJyaLNEP
oMhiX6FH1Fxa1qnjmLAQCJq1lRwx9OXnjkoPUr4AAYaGH7RDdwv+1pkB6owYDb16MwzGJxZsb22f
AM0ffPpfqIu0mJOtuHy9N/TDFPTEQAFc2fTGiIkBuy6SaWiUkbo51epGY93GPyWHrlVXIf4Cg+ca
EGL9KH+bun/ViJk960ZWjqzF2uRyC/6Z/4LwTgJop1kohdR9riHFri4Fr0Njt7spbH95+pigO2C5
MrgsyVSesEXZdbdnDsRoN2N0wgQo2Totsq4zUyur+2UJQIDXT7+j6ogBpshxeOEM+aMk+2+uG2pj
3VUbIiWbur2W3mv4VYuJo8A030fdcUsWzlkDA7i2uv8Wli0fH0u34sYNI/iU2xClrEDoqc4lyPzQ
1+RJwJ/QwcHnfeE6DqQ2OfmjDVwqxJLlmMVN2OyKZeEfx9QvLp03vpMdfi51g29eFAc7H6lfjwC0
zsnbhA8fiKqIwBzzaR/sCBc25UIUitOGXiBcLLoxOKI6eNYdwlnuF7hx7HPX4vAWs3teQDlkunkY
piG7FxmViAlgKdH9IAh9RbqvuNPNxYKA9HbWbcZ4M7+gh0Lj103Hre485km/p3ephvvAAD1/ZokB
nqJ7khfpPWBznbWrFZ4lsN9NG0ccq3TDMgs93B93z95ZXhIw9JFuY+5cHECzGL9DTtlno+55zc7b
6DbXWnc5Dw3GDMqdmTfk6wifpG59tlr6n3vdBB2MsNRohp50R7RNBy+HtepE99+4nymShh9AozTQ
21VqMdtR1E2DAaDDlALqVDdRA0NG5fBfO6IPJ+G/OUs9bC3dXk0vOYmgkNSWrbutpxQCj0XbdYaN
29f911ViPZXSjra+4tQ7U5LdUZad6tbsWfdnyx6JsCLptZLR/DIuGAz90WSmaKO7Zh31MVkA/Qwz
BNXcfcdgfNBt3ZzBX2zd370EDXkosGiGAeEo8smTptR9AwohRK0bwC3dBe7oVnBJvj2NKPDkbFBu
B86B67xeICDXCCB+Plk7pZOOc7ng+Bzx82T2liTvvCMmnBNAVMy/SGVKbFFbVxQPVVt9tVP0ZHT0
mePtFQEZvhL08RSNxbbW3ee8/QQH/F2TP02uxuCZymTnmB4yI/1uezTmZapmyDJYsBX29SWdXMA1
E53P82PVML9uWZlj3ciOfxTlGFgbirUGBgYEviOcOn0+Hh3d6U531H6m5L34u+3dovd90Q3wpu6C
13CM2MZx2dUMXwrdGG9x/VS6Q569QxuKY7oM6JcnOrxVunF+1N3zqqOFvnQ4L7ohz6VDlpxpQPXb
YISIpc3hztffcU0myxFXNFWCz8hG5+zpzvuBHQsvbHWtdc8dXa63rCqBA0A5mNtmueFtUZE09hbQ
c/oxbqE50Vw5VSx1eVxsEZjOU+h8Vk7aPg82KdXZscCmtNVTmoS/Y+vsNchZgbH0m8iJm12Z4/Ar
kWUtzp7ocqysfow1DDPouiPz7vtutIkVC2hqQt1aeNkWOcoJfBXtEbfYFtUFb05LlNSBVg5al0al
mgeYdVd0Sm4dB1ViEO2+9ZkEg/NGDBJrmXM9CYsY0cmNiB3OU3ouHZeOh/Bs8QFdhVaM8hjBkANN
HO6TXD5ZoAEPoogJ8macrZuECtchhQ8ojCBlih++OFlyiGfrt9ly3HLIv3Czj+gpghPhydnfL7n7
iLkXNccHLjS17qdWa0Vv7KzGw1NNcRxsqhEVyaruYbMnhyChhGEup+SsVcDAVjBNDEGwun5tF4aY
ZWVHLIgx49ggePTq+V6N+a6s5bL2UyrlaxE8dBFZvbIb6o1dQLHDxUEzmwGnxiYqGmEy3GWgqBwk
t0KIV7xsdJ8MsCBy3od0qLa9/5RgwN8GFqLoPADzjUOffoDM3FHgoscy7L12ortHrWw9GenvdFJv
GITpif2KJlOcmC9cU88aL9g52eZBH1ce4ddKZvsg5O7YxESXkDtthtVIqHtYsdGGFihr22XAIyEm
bZh1soDvPPFrEGAPJb0askhdGFODscnmqUCyca+KPNd6UtC1Me6+YtF9gN5Qbyc3Rpj/aIsx3KYL
hZyjVV0BuUNinNxrNBq/LDrO16IswP+6e6MyrKMxTQSZLaoS7UonFMroMesmAEFQ1ZMlBiZpYqNq
1Mz/JSARKI5fWj2FMotJnFQV0R3bhxoUfyR5Wx0XUj9b5WXb3mWnc2Z/OMrBfpiH6DTRVA7BIKrB
IJW0SHViE7eoTkuBE6QyFavnxGwMeMqRumS6mDuEu7qK7se6plijRwf3qkij3QgfpEiNSsf4TQZx
OK3bNYaGGNWPvaVZerZWv8QL5v9qCnfrcxDdRay87YCDesRnhs+T6PfYPzrKvqQmyVM/CbjOdmzp
ROC70rOvaZ38dKF7on4FddbAxof8jBc+7uAHyV956fzxaCbYGlj/esvAoudMahMvLUrRYO1aLxpW
BT8KzMwsTwbpXtCjzP4sdzuNWB/9Mh/ZAsWWthxvayIZ6U6L17EN9kJNDzFJiw1Q8Y3HhWPjFkwg
yKJgVkzmu6VMo4sdzd8FSTqlsmkfJnayRQr5kqkQe9YVTOWoDlgDrgjCqzblipRkymfpp4NkZi9Z
MUketnZunmzyjyAAoc6oT2Ni0/Hb6CdtYoegGazpqfVPUJS/PBpTpDQ/TL6DvWHXHtFevgiP1Zc7
dDQcBQ/537/W+JF3mrsiPVVNvU04M3ZO3+yVCUOo97JHUUcsuKfFSeE+LfzA844zENEvGqumT5kz
7i1DXn3F4u14D6Lm+cxni+JYVk/XxKwriPabgkq//3Ly/StOPhxv/0ke9qK+WFiS3zCMyz7p5+PP
//hvprC0DZDf/I88rPeXY7uCTKwtfbpSAvn/fHzOX65tezIIPH6LTy72n3lY+y/TcrDWEVK1oL14
mP/+aeSzPQsjH52ePkFW919DG9sulGRivHNUlfrblQICPB5D/GRkYl3H87TR7/vXY0LtAK/mv9ck
QExCThwyzOwBR29CniWGHhEWZD6Vy24JqhDKi3WyLZZaFdNs73ZUS1hWj9dEzYSyuHEyuU7IsQXW
gVKkT3tIyDzV/KmpJn1ag7XOleGcgyY3NiV9bCtvrqBiouM2Nu5yu2SG4lPtggGb6evUbomNDCei
rtYWRzXCn7B2QtdgCP5WrPryvoUMgOkak3LsfZkGjquQgChHeg6R6nVOHyB6cBoVnO7KiT8z89Lb
kt4PBcktSnMIQrCSs69ZCoBB90Yl53c4WbTpTveEA6/EHJDJXLrEPPMyDgy6ze9IVywEVeeCMvLN
XT0Hr4EJ9teq9mhIHTdE3FlGzOU8vJmAKh23fKr69NUpBmMtOOSXiWwOIVA30oOddnnvnWs1J8MK
G9gvL3uPcl5hJqhRK5MY6r9FACbz35oKSmZS0mwEkGdj2YDV3KSnmU7EB1yY8Iws75v8BnZr1b9m
TWc9ZKF53+aNeqqLYQAVT/9zvrwTj3gsx6R+MBq3fphdk6CGWEeuh7clLbk+XaEiNYAR5vlQlKwv
fksqoOysvSEIXyZ17e9cxnQNTDWCZtMWXkFwwT6xcLfkAj7iHppUqqhbHE0M2xX12uIp1fEQYaLs
Ud1drOyZ5a2JxJ4qqISsqug2rkvlmxFPvy0Jw8hvh2Bb8DOI9Um8r7nzcC1fl63R7Vw8bmsBfHQV
+y9FRcwFVdWIXMZQYHdOYWxuk2L8zAr1o+oab52n3N1gJR7orvqcOqO9boTzRRfNLSjBdUV2f3Nq
1GAYrENVQ7bwG5OHvKeJrrh3sr2Zs9f6A49nwWy5rbp1HsG6iRJ83yluy509zx4kUPcouu46RhLw
W2MdXTrFfLycmFuQern/hFPxvEA72ldmhKKaLxQK8J0wROLy5ZWTg88F/wCZ4GTltNwoAi72ONDP
QEQvNHVvYClCuJ5eygpMHAZjDjxlfZPgh5C0s1++ynED8h3UXPRRCp2DASjwlNXyzcFMZSWvSvFr
1XJ0gHsMNWFCkZDUHtn4W19V21am2HFb62K0FXSJoHyIi+iBuEjUfHu2c+fCVGM5+jPH0KGyEVJW
NgWYcb0GoAYfOG6sSwqSPMwQSEufJoLA4naRSpBqpX9LfdPDGy9IrIRnSu8+LJunIukKqiTzwluH
VS2Ocdx/pQBeVg11GCe7r6090U1AiE8TN8ZVLIJTUob5rnF8nHpJfUnaheb3nns+EWpGGu70Rlsp
KFloKjRyJNDQRPMqZ4dVhDc7qs9OBhS2V/aNyW25MRbULT4V6470dVkLHmgagWWvDg4nkV0WzRTI
KfUBMJKh9g+1FpDDP0s/BJgzwMdBXonnDvBJ13aoYFiNRlCcqqLD0Hqm2cvkcJh/Ian/JH183/OQ
+VEj4GmAFTTRYM5zwncYV+QxoCh5/vJSO/JqTh04KsvYjn7/0kin2thd8rkM3BmL7kVlmFPGQ4Rf
R/ZMM7FJcB+JIWJhgd03db/DhAtqPmJFMmfzOBjnKRCnadPI+TnBTAqfYDksjfHjkbfbeASDdxUd
TFEduNg/ivvJ9QqGT7QDA1Nc4WpjXswM1vecz7Iy3tOURzu40pQKBkRduzj4FClWVa2GYRoGloof
A19wkDyYI1Mc3yEiNFLKAV8b112CasHMc96rpPyJuBHu8rH+MjBw7bk33hcOq5DZwxFLzFvhLldo
Eidn8vblhCWUdsF1WfakLxeg6N04YND1vhATnXVVd/nBWkfKhBnPOZrEpv2SDQPQnLHBqpD8hKH6
06fjqx9OXwY3cZJWztdUxY9OxlrbRZKfoFnqer109eFMrGczuQ0pniuIg9zBk7eYe7yayz9Amh5q
Mparxoq/cv4ZRkGPtQ24lE9IhsIMvSZPdNtFHXCVVH2ofDpZhrz6ZWlBDUg+pDM+9QvjuKX7npUL
l9VyHyT5ka4HOQxu/X6IjYfULQE8mYU8GWm4jscRp0V4tFNnVxicYkVA5ga/Ok5s4pz94oD9O6eg
Pi+WDWZBJe19ORU5Fioeao4weOLnG52F/mOAs6XhNECBQbTzFswuSwTBKWrCO3eYJ1JBDuou/8oG
Z8TCMWbGnZz8i91WtyJgBfNr9u5a4MoynoZofBGufDF0kjP1nI+xsfBvjTgC/PIzVCX2IUw2hpuV
65hXq40nkxdtosViwxZvisZvREavQtMQ3xiMcvZR85vwEmAFjzLGOHL/UINy4y/ZwmL7nXBKSfNf
FMzgoN8vnbrmVos+zo6xrmtxCNKIKJMyLKz9EeA/Lz4V2Nq4S9i42QITFxfHm84b3MMw1u42m1ny
5rC8Mwxn00yI5qkx5nu7z2rA8iZYIkJtNPWG1oao8sUHatHGnORrELRr8kYfZis+e8YD1B2MV4qI
cLxZen8KvgKTAOvSTr+sU54XtJXXJWauxn+3elR3wA1QCc92Dim6FNUphVMXSnliWXtEKYetZLDP
5AysPSmOQ59eZyhC3gU7RLZYxJEoOQ3H+13pMuXsQywLeacuVZXthg5Zm3tfvikJoq7agxiCco8j
z8JFXct1GLfmWurbfZG9upaQWy6GBDWcKn4oVXASqXr0Wlz2Kc8PHY/3cqw/tFvao1xig28Tst2c
/USt9+oXHnOB3D9PizqYRvTEmS9cO2l/msyU63pLHQ2+sFZNKxHRJx10lHRHWulty18+cq5NvRr8
u4ayaIV7LKx8kCgcckqAKtLOP0Tp3tsSLQfXD4rKUH8V7qaf6T0qGHyfgsn88YK/c11edGk5PGIH
9E+5RVlETT5i05QLR0zowzs5MaXov3AUnisqSbH/U4rmp8nNyqqXsqbyUYtH694P7X3T0sqn6v7D
8NXh0QEOlg/Fn6plyFYTQWk6FV7Llont1L0kifpdT/eeC54P6IOPSKBuFcAmmkvKXTRSAhK2L/CJ
MavJG7rIQiyEh3+TVuabm9WAPmsaA4yk9xg7igO2MTrVC0HX7owJAkqZRbPVmFcPdNk+p+4EPNVM
j6plIKEMVA8LR8xamNeuLz59UBJMBUrduWzeTOOrduVD7vXTaUz6U9kvrx5wSEsKWKaN+co+ZK6S
ktGPmsnDQ6YOW/VsdkzbsvnR5iBJkgZmitROLmqeloQWh9Hb4D3bkNEGAxJbBDrvrHXq/mmzBtDz
Ur6Bt+2374ZRQdHEtAgbLduaLkKtW0gIfaNE+p7OThvfU7fwQocyVwi4TqPvnBMGGn0CiWGyzHkn
Z17sFBpgroujbyhmmaTkVgt6/4qSQfwK3Y08tHt0rfArsyOwOiN95GRbWINLGwx11B78CFZ2NhCP
pQeW+4iZv3b49NRoGjcXlnY50mbKvgJIbWzOXMlOLlcWUeREZ+r3wW1eaS+gMMmIN8aMA9TJqP0a
34AI69fziIvxIEX9ylgQzlawGY3kwZuxi9DxAn3ZsVf+7L82+XCL+Cy6kflQLXLvPBkWZ/8h4gOY
mA/K43DKPcVh31TZn8Io2JPz7ldrYuOdaeVwiOO++tavXgocBMj69Aw+ARe/Iwh8WroQ10QOPLj8
kKGkwgyOEAOD+JVDC7wVTmy8ryhc3dDsG0/9GRiTEqXlIJITr+daR19DYa5B1xmUWFN9CKLllQ/K
oWosmsk6mqjace4OoKJPZA4wUAwA0P2ERS+A8I945DpYWdlw8R6b05889R7iTr0YUOUTIup3f38p
5pTkf4L5xzc5frdUGFSWAw260X4R2yr2sWBGQ12VPEos1Hhauw1idHFIe+sRpLbLpA1dlR3tLAsS
8EHc4yKf6ZQKKAtn2yKXCWs8xIyIey/7zG16sVyszX5OjjLcUorD/8jgWPhc9qrGuRAIokwGsIRW
mS+S80vmUcKtWlu3W8TcXLEcA0QKEWRdg2sAmuqsW2ylcHZpplsUovLSoSXdoCYbe+XlPMsi2/FQ
3y9Mqw9D5D5kRWCeEtcRN8ll9yo5UUz0eN9GcnRn3v6nsPXF0aqDa+hHd2nnlCtQ/Wu3COuV79EH
PsCDYJoYFPspT675FF6N5Zgu9RuztZ2fz5dAz+aijIAcjqELRGkC0BFGZsX9n5HWM0n4LVW8m2Vh
kjRwblo3af82HCJhfZezfY3Rp1rb+AF3gV4Ubftk4BaSBdzdUrFgN0/OVnXzvBfHA4sog+G8KJ9J
viVuwywOc1N+DjDn6aP9ZUnFecSwf6AuWR5dj6ETo/7oxmabTGoSWLvR8G+ltJYDU+4TCxRgOvxG
K1nbL6aIp9W4/IbwU5OtSd6tcCY12JoCtDAD0TpxL5XzGrESs4MVtyrVzD5vpFqIVLQ3BuCZq2qd
Wgj1USxd7lPPnWO+eUYCrqQf74PB9LeeAOaUBnQZ9PRrngprYj8qjrknbe4rnr9y3f4rtrl9k8sD
KgX6VKEqdx7EzqYSj4OSd8XQXpoeVcrpCRnnQ3AkGEjA4zlNCoOy0+Aiak1xwHda5TUMbhu7+tQ5
xyLHU03oF012qL440HO6qQ9DMOJ0bzhkYqcLZ/G61BAKKLsO1xijfk2kK1YyJdrYNpzAUDJC6Aij
z9veD2yuPeqD72D/6eZvcyZvo9oC5x+4QkfPpaE8AI50zLvWAaje9JPCAS6/ZAVaWUw/i+/u+3o+
ISzVeyPBgC8ii7Fj7V7h9FxcY6YwdfzoGQuQ8kvnkz+zW04VgFjLqbGytr8N2jI4ceGW9btq19NT
6dYVSw87B5sFEnDQmLjyhqdJZsveUP5+TtW9yGrsGGbxjo6i3VM23o7apkGiwAIivtsCRRsCSr5B
Q+duFTRvfiwplepN/JQ51GVEcjufuV1R5Ov2w7ZPASGVTJV+gvm+7PLvysoPCmM7eq2c2EagExWu
2W7blIs5CS5jbUr6TaxWYE2s8RGW02tMY5Q3NeWa8fCnJQHNOulHIEWENbZDYVPNNSgYNhg9Ps4S
L0NNU2ydjaT/0/xduXh0GNnHJAXXjms9dQtwcqp5gRGLKu/fsaD8NtFdLz1GkoAuTo5GAW/UgCrt
1vkeY6M6z76/YUkqXCfcxlkOTKNxd1gvIH2Zww5A2sOiyo8YuvQK/2NG+IMHyhcePqgG6Az9KMy5
k9Pcp/hbWf2rP+h4ZP7SxmEe069htPzm9veezFSF+KSoEClgtSoCO3VAkIWMwR9nJPZK1qZaOYb5
u/L0aHCcfpnSeClHkGZVSZ3QPCJPWjG3A/Qx/AF39jQlq7iqfpzuHZb3tJvd5qsJAIeFM4Aiw2w/
gVdvcrPztp7ibghfYF3bdEYPg3AO0ss3Yc6EzPIvfQ2hc8YGnwV0r3Bh3wGVuysL7n/NipS+h66l
hHrJyu4d2ZykICcmJe1H/Jrh5sEt018MwpydigAMlGUO1GN8j2IqPtAKf0fVZO8Zu63MtCGWMeJO
bjPz0Uy+s8h77qW3d4bldSZvuGq6wr4qi9mbyTixIRghs2zTewOfdMCrIDs87mCpeWhBcCu8i23V
RqvJd28p5zvuDgyvJgHEoX3ASe/wPDX7JOkI6PjduAkk1reunJkqmWLX1sJfjySNcW84R1hMM8J3
Ta9njC2QGOjKA+2RATDMuBoGTIvEopnoZNZ8xaYq2q3TNa+pA6DdHqI9PRfnEKJcm4WbMWFlSOyu
2VMJlNiY/ErcF25t57sc1y8ZgORkyjk7wJa7+lRMMKQZG0zS6LmTPEdedTf4kKz7sK/xMwcXsH47
o5nh6hvzS91AmG3jHKF95C/0veUSiDndSOw8FCm03xRzGyVnGHMogKTIz8w+DlKWNBAT7TapUU1q
vrUiTN6noX+ehYFy3nsHPxbNNlJyX7FsESjltIFloKA9wimL+8yT14pK8zJ+GEV6r3wtqlW812lp
ITzV0U/e8iFRsj52vrg004id2MsZJnEnbkJ5CM1Hty1ggYfNPkf46lKGfdwMTZgQ9sd/6Sr//7qK
G8D2/E90lU3Fker//K/8f//P/1Bd+fuP+Ie6Iv9CP7GtQLrSowQACeUfkATnLwaKWDk87Mi260NC
+CdrVAa+jyCDz8sLAuvfaCviL36D4/Cr/BNlRv4rkAQYCf++NtIyfd9Gw7GdwPQdIf4dJKGoyyQ1
43xah5BqyOSyvhWtDbrHi9C3C+PNSQh7lD6xbHdhh/FjA3lyxA5gz2RGvPSeGqsppz5onkIT6bqk
FX0oDnxEzkZPo5+xCKwpXg9wyHjjuyC6ykyjB3RfGflbZ2E4Fz4lHhSj79OEP9jVMGGbGxjcAhKr
JUbUAvwJPIl4HfdFtG2NY53XxWkQcg/vEsaxYh7lzhxFPYXTEYjfJuzYmeXo4BKfwV43NtfXRXzX
jGBiJpGAXXgdomyfQjhR7KYVy1/vQzdd4nuRg0BaSG9EhkPUJ0sYgftaPm/9bUlPM+LpeJwT47ws
05+ZKMQKcd/feZgNz8LELZG60RWE6ob28LcxwNeZIfeuhAPZqIlu+IfCQ9OhZ7cOdLcmIqmIYCSX
IWHgGHH+iSXYeuL3QRxPl9rE2sS/e4xRTgCiLRlNg3zrI1VDyBuLjRWwJe1QYkkbgbCCgraulFfQ
VmlxliQ8jabhyxXHjvGUPJqlV2IWi4jeIpEPGgSlqzE2k4ZDBVCiWAZJ32twFLNI/K1XWwOlsGMe
7A5/QdF6O+UK4FNJxDBA9uR+UKr6tvjIHVyj0QQwMQYUTtsCAKu4eAkVKJzRVqCt/P7RXJxx70GZ
OtVx54OBN++oA5heeHUnrDeXQI0uSXTSEAnWn0NZN1c69kyiBlgo8T3Nu1ADt0KjeBItlr4FrQua
9qHXcK4qL0A01A+kN+XV7nJmRPj3jZYAvFhGDohAvpjW3VUa+8UgwyNc297bGgk28RY4LSlt8oTU
fIXcYVwUncFHvGEI6T6g9c9yCK7M5b5ajR2jA+IdAa9bORpJ5iBubWnN2xlGJHZ1A/9xHgXgDlhm
1d9UMzBYZ/a+aGdmPXGalKhBlP3MAhhaPIBFK+GjBX+D0tL8YAuDQZwNcDdEopqpBMTyAGBtgrTW
QlzzNHoNBQ1hZqKKupw5OdgFhdQj1tQB9iUFERORoLUTUs8kMPBSqiG2+CKO0Th89hr8BqbhydEo
OHtxvzrYcAmMuFk9RgN2NtwR4b6CIhdpnBwQ2c0CX67RoLlKI+cSDZ8bOV3Comth0s3RramXZ2LK
7jasKK7xWiw2XYgpHXqHS4Jk18KtJ72Nh1RD7yrodzlR640JDy+Fi7doQF4/YIqWGprHLYyEio34
4Tog9RIN11uM5sVXXNGw8cD+g8Bnw5s4mBrKR7RFc1sY77ZFPe4ErrD7icK7dSvLaIsq+WJ25ZVc
DK1UlskvWwSXu3y+pQ3VSAVQglRMI0wGnmhFc0yUMn8ul4DNF6AgWgSOaFm+RdyvRamsK3IAJyU4
hFEJkLDRaMJwYuYAWLQChWgixBGnzbtiOQ39eBRjfD+PHnFujTt0NfiwypZoT7sUlTtAEaXGI7Zw
EmsNTKQ1nj5BDVHktrQLe+s2abqiBWYx1sBFarfhiQ3NbbagGAYtd9cYYjC67uxusLjFO2VDHKt5
UneQFO4DK/ryKczi04NoMhNZc0PzNaTnfZNqspmoqmvee2dU15bRAcm0Ioy/zQkNuBHQ9ASYFkoG
iUhga+6YdZCnep3yxdlVuTpKTNNM/Kh0OvcBgJkGeiCCsU1xbOOu3QVbW+BJxYcVoxFVDGWY4ust
7GegoPf9JZYcoruGxIvM2SeafvmevPSxWwpOnm4xHaazHuSGFbFvDlfTxpnmS9wuuMGWU17IgJsJ
yS9mFf6q8BLCDV5pklYsXjo1fzJLQP1KKm+dZXunD977mdlJoP6OJPUHn9QGMwxe36gvIsJ7MpLp
wapr6wgPv6AdCUaaETXcFUy855l3hgvr8EVem26ctv3oVKcEkb9rav+xtvRsiQxqgfWHD20VAunn
UdbMZ5KDhwb+zqPs3DvyE9URBiA3jSewPtMqdXCa5/zR5HDS4mq6uMm7z0I7gVLZ0AAVqlNIiOKc
WdUvj094Kq3Pzk779Sihwf22FcloLvoosORVql6wfSBz2lnmQvL1y1N9rimi3w4152UG5OdgbpeN
K/G91yXcGn86p13zyONkYDpTsb2TJeG0xoggFBfV97g08zNtn49KhtWKHeXYLx2TUzHyw4yzUx8Z
46WgWc/LASn12gIkJR4s8F+GE1N9SfwObFk1zXhZ5yTeSlBKW7uN/iT0IFQiulMGtV5W62yFXvCD
4gcXZEUuL3W2VswBZHC8Kx26mMsM39uZzL4Yq6cE/gwaY/kPVnGUGFuK1XkDnOK6JCgNTPbmLrjU
swSyAj7cQQbdCaIkoCXvwRV5awN2NrGicNmOfQwG1OYu7xTOO/mGZE/Do3WCP1mvR0h6G30oaNsq
PcqZY8vfGbohnLluMVfEp9iN8O3Ml4Q+YytBaLNH+k3dJHwbVIY8PJCsk/2l8pyR3IqGSURwCFPP
Fue/vwRwANfCLzF/LOJWB8U2H8odlnL0FDz9zZ3IoBLkqOxo8PIrktMR92O1cXSD3Txkby4tuc7o
/c6gEKMlgeZMoN4Gf1RHsg7MebaJi+Yryr0LZBBBfxUuSYUUbyJGU7TBvh9U+BrI/IMuMYhI9Dpf
3AzjXdmqi19UL48t6gyWRIuqhLy5GxuDyWX2LZMhO0Q4Fk4heWmjMC8D07rWaf1d7j0wsKBp2MtY
BBrC1wy9WYhQ2WNvlQzGramin75Nv2oC1QyHxHMRXhXNsYytF7oQOZn1MF82XcM50ij30rGIwbkf
cJgPdf0DCZaRRKQ+snS8RU6JzzTpD6NHlEIWy1bQwaZru9KJs0KymCBMERyiGoCQ05XnwGNmT2Ou
CF5yrcSXSPLpH19Ghxmd3tKCPVxcCI5axMeVcmm1rJ9qgd+ELTNryV+h/ePKcLQVoNWmgEzbAxJ8
AuE80XAdINcneET2FkBWAvnTh4e/oAFZU84d6iYBVm1ACLUVodKmBKzWuswHo8KCYyHAucB5qiFm
gZmBlDaMDEb2/5e989iRHUuT9LvMngVqsZiNS9JleHjoDRGSWh2Sh+Lp+2N29QA9wGAw+1kVEpWR
94Y7ecRvZp+5+Bzsxe+A76HD/8CfiBcC0OwN0uhINFk/tYtdQsY1JJJOPJIo53BTcVLmfcH4ijGc
CIaWkKs19ikejHAxYygOtgy5GDRMtzm7VfrUWPGnu1g4Mrwc9WLqqBZ7hz3LZ7tP6GNmDuKUp2ox
grhVYC3GkGSxiBSLWWSSnbny5pbTxrScxhO4I2ZFXlVdjCYKjhNbggQZouxQKw7TgYY5oxqYqhh+
WrU5W8wWhNnjfOkGwV7D8MGqnZiRgeC/KFfOYnuBq+xtjAy3f/GAw+oyVagEjoubhy+Vyh/3pOjd
1V3MNLHTXJNI/5JJa8AcohfQDa3VtFhwusWM00rx02gdQNx5G6rOEmRHbCO5Tmew+Z3LZ3WJ1mgG
fmvHNAnhVFBm5wnfkxPhgOrHXZbCmgodBEOSE7/mYhvKFwNRvFiJIoGpaMaSQSKb81uT4GfBTgZo
f7rrAMo8jfGjB3VnD7MHuZUJ30xJFVYRdkg1j8dtY+NlnRQmZglEt3qRJPBoef+YoBY7FN10kz8q
rC5Wc7bJ6UYpLA4+9vWMlyoSmKpw5uCswmdVzG9M6ep9sxiw2sWKlSOl5Ys5a8jES1ZYNi0A5ve8
GLhanFz2YukyFnNXQhlP06a0LZFjXruG9WrGROwWS1i+mMPixSbmZG8TrrEhw20bnaaF8R23awzQ
6oZapsZX0eaHplHWJQ40wGd3nMM7fG9XKlwS1IQ1Nv12XfQQbnpINKXzEkpN21nLxhHlfA/x58CZ
YFVmKu3gejAthjhPx0ObywdM0pxY8m8g5a/RYqGjOoCBdgo9lx48DnHpQ47frlqMd+1iwWtjzHhz
emNNfGmXrjYcEvpi2nNw79WLjY/Kg0cbX5+2GPy0xeoXafpuWsx/zmID5HAJxhRHWcJ/01usgtQH
sWMs9kG2QErh0JJmboSrUVfCTZzr5rHXsJqV4IVym7zBXOBQzmP7o5Oa7qcwlYPFtk+wZ3gJsyLz
vdqjB9PzaHAdyETUNuLyKIFV93ptUcAAEkNSgm4svZVkVm8Os6FxGRLhQpPM6futVpf3gbauVMF9
oTmqr8VkP8dvCGgwVBKDuRwaY7nAaRmNzyi2zadHO9OKNeA2F2D5cCynZZk8JbjFhxB0TsIIgKAz
oKOQlQGfNFHKQr4Q7/OC2BG4u61Q8sZTkQ3NgDvvZEsMku5RS3kLsyal9it/hs7r11n+oaqPQ1ff
6RUa1rYhzDUn/jVMuGWYhiNDTNNBVsysw9D01Qa4Wk8keTOk4mam8bubeaAG7JH7Get7LojPFGAx
yszeGgY2GGsab4DmGGjz4poLbosaLXin3LkGOZG8tZD8WHmYZPAh4Wzaq2PHNgJmWfGqX9IB9zIB
/iSLDq+GZDVVvTwoPJPwpv1Y11Q8uWn7m6DD9BrobZWGyinHINini28VnOZBbW8DY9OwFBNH0uab
Xl17xyJHZDIk5Qf8Ox/PWUlerCd77DcDC3Eubym9ZD6EyngLj4GbOAyVVeylB8ATb7NmP8Wudco6
HlMx9n9NIcKNrckDjtXvDHf9yjAdBjUqU2LVMF9xxhqrcirj9VjrP32XP1Rj3aFXUk01xdElMzgj
V3NKswTsfswtOyWyX/lLspr16RvrMMxcGqmQH+ezNGTG1qXhV2Foup9rbeNg3SCjo8Nj2kUjevYg
0H2jlAnIYNm01kz0yBFD75y42ac9eSuIi7gaXeMycT5aGxzx15UDURikjL6iNHpVK/k/YbKanAmC
maK+SixC1ItpPMiicQKEoIBeCHFUMsnjPQMayU81jxMDsMHPxh4At7hxO2Yg67xpYX9knH/sI+9v
slPbD+3xkYMBB0bdvHOBpw41NlB7so957sU+KrpLLpxXqhrKnSwpYviKlPrMfPej8aJtGVvxvgzD
JMhgefLqqEc30ok1Q3GKhocyhCAXu909A1DOBTeVW35zUj8O/a8WyayNlD1l8zSxMHGyacwYXCQ2
FJmu9T4ME5AgV/7yqhj299DWn5LskVvU087A+kr9+9VJAScURVBZdLqoAhY+2Z1qtj+5PEQrfTZb
0vwq/gC5ZcFBZUBHolB7oBhmHjSsOva0iWq4jvzmeF1s4oO9KZ/mtn6eatz7JWOeTbykSzzwHgdQ
6WvEvA+vmYw1VaPFbqbD5uh2OCH4AJ4oW/GK1HsoSKFUA3MhOsDsTaY7j0o6RLTFgC1VkumV6Jlu
cWLIu+ugGy8229dKa5M9Q54JDjz1aRlveCNA3+F52law3VZOnz5OrWFuYoUjjVqrP87JokwG5B4Y
rhQ/X59zi91AaWiOCGuvYoTAKLRsWzlEkk34qTT/+WQlPa7QYsFF5uSOOoeQ4BHazNdMu25HEgf7
KZ3SMi7kaoasso2+1K55LBTuTQpZLQJLjcMXwHUrZRdZ20t+KiLmTDYqWy+JKN4Oi9x/bfus+o/a
EpG1FVJQQ2vF/GGE/KquvWdR47GZsiMIJjyZt9jabX64lR73RbwT4PJIm6VwYTv3tdBugwP7sVZS
e6V6+AIj8eqSfCWGF760bf/RN3XBgBM3KdA+SGO+lhv31hjnW5/Tt1lq/PTUFUfGNiNwoq5fW1jV
bP0ikuwYhmTcwg5dOhutax2Rn2TmxARU5N/aADizcCNMn/krewYPcuQBdFVGHkaB26HvgTh59lVv
esZvL/hxtQOUx40HdgQCbbGD//8hGy4epUYg3Eh1IHYA9gduitTQih3p0XtXTREEH8BjFtv2emrV
U5uBLUkb8PIRnat4Qj/SuXwsDUcPCslijkeCbk7iR8wcsY3ZP3W8ZP+Wdg11IfV1REGXOqBt3ZmH
nFA/iE5cLvDz+YSpoQVgJyDrGeg7pD4f63JGafeYRSt59dRXISqygWmWXOtyafsuGPGhQ7pURWpA
Y0f9WhkGXtukO5szATQaB5mDinrv6jjT1BSbQymkoJen20Ex83aKhzGyr8ReMZkYheOQnduyOLcL
OAtLXX1NR/Q4q2XG5ya15acpinOEGhQzv9bEgCssmZUVEbsdrD3VD5toTwqPeg+z/0yrDI7lrUkl
XFcFpZG7OIx40MYLpbVsjAwOzGdJGuesEXCgSYUxxTyygg8V2T4MhLkTddy7pwLzGTHAsXBjmsd3
ooggHParLKMvOyz7W8EmHeUbbKasQHF4aQamRl7GIboTNHrnT6WL0l9gkRz0+jzQO8SQ+xhrjBxC
OpFXql0+dJnyoxY1dsbeGQnd1hSzVKdu0D56ycC/okYeC4T28M8/udyYN9R6ks5NjWnjTA0DiGTI
/YglM4TyuHIdwlstbmZ8SRFLOlQeNRx2us1dEtEAur6a/nUto8IoHsA4Jlj64r/EogBT0d15w6zZ
ly13G85TcGho9qQ9G2+YpdAvVnOio3up36l2fVfV8qFPoApGqiWwFKS7uQJ/oTtFdcC8EVCNVW8S
miQwqjDkLM1hV8nuQp/yQcswSoLxeKCE9q/BzcC5gBoCHY5Q1nbIv2FdrmtnPE4ZoxarI4tm1BNH
TlFw+GVjWh6PdVHUVOO0oW9WSIRG3n0kfTfulDbDPkFMsMvkX4LNTYZmsTWUbYeqzGs6zMzhlc9a
RwseAPVvzTw7yRTijxcyHu3Ki+4m5ypRnDVpZwqtflU1eimQUU7tXH7kdTZxbupu7mjT+y3KU+g2
9RIwQcgXxdky29dGrdBigL1S4PH/GxD/ncx6murf//k/PhlYwNtsO5F8d/89tKXSLqShBP5flEkS
X7//pwpEfvrf5HbzX5q5NBkSzkLz+6fN8D9VSV37l82DZnmaxv+pLxT2/yVL6v/ScdAbizap431D
KvyvxJf6L93iZ7jnuRpq5v+bKmnoOomz/5b4Mul38jTDNQwwL8x8/jdVMhtGahPzJAV6J+jp4jJq
AWfBgqe9DlwcOIrjJ+01vFBUJ/vDtgFEjcMdg2isU5wwoKDu3XHpD8kvoRnF13BOrUuKsahzad0r
luPJWHxa1OGtXZei1qYnWGHqbCUcwkaKMoT1z6GuOrGyo9DlFNl2mTFcVUBHE7Ukvl3S0p7gItkm
AF/bZkoCL7fvrIPZPhWqu1cb8zKgRugqq02Y0hnatSoNxCiWB2sCTtd3i+ZUD/4Ykk3oR25x/GvT
RhWJPIVp9GIvhovu5AoGI5gBmAdJ6mHdtLsI/uVVXLtyl3ZGA78rZabbVAd+O4AGzo8363dzUG0s
zgUmGtmhfRndrvWGE3BneZZVE6h6tyuS6SlLvU/RuxfdlHtFGA95B6iiS6sdzMNU90168UK5GRh4
QrpeDdxjdR36uHW0cj8Vp9KgCT3ajyBXdKgIOYW0sHeiRRIBJ79YzhBSiznQuk/YsoN2tPtr28zU
n6irAkXUGpxNVDVXMz/k8UesfdvVEfqw4V29eC9gJ+f8BnF7dwsG886Oh/YqWp1f8lpEAa5GT1X2
SvZnp5esq7G7FUw84y1h6xBQZm8/SO3QcaCo6zjIq0MdcXh371QskgQrfZVrcqeZnxPnxRGLqjQs
XzcG8GihPzE8Kbxj3iUfZUehHidli1YaN9v1CFWR0u006ZKmAaasvYrkfaIIs+Dbo7ZXzEsynpBO
tpZkoLNlrH53BvFaYVLqvHmn2B/LiS20L43WHqAHiIe2zp7sjloQAFpqcTAae9vLd+ZRj3F6Hbl/
s9Lb0PRH/loubd9GrODjwiZZAF4lf93HD2AloIXTtjXEJ2eAONEetPmxwr41OPqWG9PRVI+2Vj2Z
GlUieBgeyGBuYxMpTbtYIDnb5t2ri42qMR6wwo1n7WcFDZWjuJTTJWWMQ7lRWyj+TFoFtGS1xxc3
qdYbA+712O7dotxxzubspB1leQiEB+rDN+vuIRlBivMOld68EeE57mhCnq8hTAtpzVtaZEipxKPD
8zqvBClmwjEjXBosRrpMwZPfsOBt+x7UsKR2xv6Os53RYxblu8rHxahwdr2J3tKfDDm4XXZzkiZx
/9vjFZ+oF0wFaAOLgQL9njYlPd42Fcco+uT4P4YPKhfKxD05+Vli8nfN6rz0rNqv7V5oYk1BOiyi
fmAuj1dYx08KUwUSVwj8j+P+zpu7LUom4c7lhdGCZd0CK72ek2tDKV4l5aUVGcf4TVJwx3BciNtg
oEZsSKoD2qzg463NfWg6CJ7p/MJRB8tquknNaN0CZgZdwy3d3TpVwC78kDBHTaPF1WpxyLK3HT42
QHoJMSrkRS7QkfWgVQ+12a8U5UGNHl3zQSLSVMxVY++AzHbyknd9BEWRoIVAMS+4wtnpYYBLLtVs
Q55zw/jVTk6hY4M+uLlMBVrJnxp+ZCg5Op9n7QxA61vfEhSEzuXOwCkxUZUeqfWjzKY74XNpjgcD
BUmPHb+Ed5Aa9Bm6+OOogqpNnQQD+FcQXEoFrfJoKEcH1bWJ8aN1bxkDxx6qTmo/ZKWAg49eFpgJ
wm8KBFI1Dqp+5mVMafrJJOYRTndFkfpJwcDxgvgY5G5QObcErXC5znrRB3eBgNHDsQ5p6/HW0n6U
9tUQIX8/FUneeW5AanWy2SWjF5CZooeGp5Yjfpu/gSp+NpnJY9mjw/Wqk/KfJmVF2PhaAqiskW0y
gww8Dj71HDGzwMTOA4jNGjuC6ydSPunO08h82IhpEcEiSguD0ae+gv1xrjxSC2bQd4epBmlTcGpi
roqZAoLRuG6dBCZHfe8UkxwNPvv5a2wsGOd+uWC1qbCatV05Hh3+qgaK7nIejDkPMjZgtAzfzvYz
I+bqoWzG8VjgSIjk48SkUyrfpNO2QBd5q1umkYBvBq/xR9FvqA/zw8SvNRpxUwc2AnZxSCrXCLgM
17iHEcgP5QVIoteyeB9cd29HdaDwDjSRfi2G9KtKWNq1iANq5Jwg2RzHwGDx0tJrpN8bcPRO3O+d
9jTP4T9CUK0+1+MUKCIKJss66YGwxd4z54Pj4LOx4Q4VCi530mOyJ5tU3VkWsPS195JDKvaGDb2V
u3nKX9Q4Ckxb3Go2Zjymp6IpATm8QJtYjdVx0irsLqh8oMWerJYoFlPkKUHumKbsjUzWMY8FDp2d
Y6iEr7BDZ2SvY3bdSr856knzSGiBogWQiuDimB8FsqljXkWsnJnDnwB27Eo83isSAmcJ1YVr4DY1
vX3jpVtHhXZnPeMr4WEFkJZbpCeI9NmF8QMNmLkGX3H7oudLOXFzjEPlZ3KV7Uh5IJfnW+LMN5fr
VwFaXnHfU/UWeWJrVT+j/dTObyI1DqmboRc92+FfDuQqM8HnaB7rRkuSRe6MJinXVV/dZGIetemv
kdZOj4wghAAfWeN3jdDqTmR68bGznYid7ex71k3dHTtMYf0Wr9Y5ztlyNLGJs3bXopFN0JdUyj8i
JNWkpF8Ot4gj31xM77O194gVjUwJIWCsZXnVLZpXpRPgR9sY5mNS+CoARHt53OfLgmbpOHNII0fT
PeSkTV80c7plernTyvfUUyiYqi9WUu+N9nf0Xidwv5EKetn866i/RJ6qjGFXLLbZMbDB5A5y1ZmE
2rKJj4oiQeOkT+qmUc/htM+40+JkJor9pZYgOEV8UkzrXYu9SxgN68whWLzsZCOQR+ORsSmsJ/My
W77FgBb8wMrSsfbTn+JGqNxlH1jlWf0TEHYTtIaBY0ZUYOPpjk317Ob9IcXbLdSdZgm/ivkUMkCj
MIwMm7dYbw4OWBzpjKcKMwNoTAJoFypd7CWquObikJfGG5dzMG6HrPL2VVyf1IrSUzeBH3pscUuV
dXwLpwcjFiywLK7GtbaKIxPYezUcdMJpc3WvUWthfBQttlZKxdXHBOzSqLL9iC8v7p9MHfVtmDbd
QvhHNo79iDFdFU9fS+NhH8NCA+yVUI6W0M8HlvmeNM/soyJ9Db2v3vkik+54T4U+bGeYlAVk+qIP
vAK7SntCwdQYVDfx6xKNBObEXjNvjGb0IwNgIdAUWLY72o0b7TCUEXVhxdq7I/RH5gqSAaH7Nqbe
OzyZD3YLtRLZB1GujC6hXawrHaWOzrps4ZuRUCD8tSftgWcbk3CCWXFpYAZvh/rp9IO/hF8lOThD
pudFTLIr0BGwEBhGcgVHhcxYPIh71XHyAvRthcun6PXVbWZkk6PZ1fVTl7sgZ6CtzYup/a7qRzfu
MQ294aHbjrMetD21QEDQnaQ/8zbAFPiJPI5spraveTlnUKoz66DuqiuKfquUL4VIohqFuwF8m7Xf
ze2NPsGtQxF8Y5MJzSAmjDtkHpI73nfWGxsLrFaFMjtZ2W5WXzUIb9Drvpv4L8+UrQ5KsHG2nTim
Ilv1raRz4lgO8oiHcKWPT23Czb5f87oxgQK6tsD9wLDRhL4tCK5F+sOIi7uK8ZyXM1uEuVbsdwcO
T+wxxmRZhRe16bBTNdM1I8A2MckmecWS6u0n4BaPcx4HSdmCx8OZzzwrnNJ1CQZByP5QQB7ssmtq
VCCULLIXMR2BSMvAkYjUPtotPwL4rijCSyTT9Xe3cAsL1Tku1UK47AhDbR0BconlKHObNcoMSx/b
UjtZ+Ed2eoz0LdtA8q/3mkK5+KqGBRzN2tqjuJMKniCxxIE2rmTItpbc20CLWlDZYXm1FvuaczSS
ICqoVsHr4PbXYQoPTFZMTH7S25jRTjLFGhsdWyeMVc1cmZSJWOZ5yX82mfQXQ307HL2BSsqKmRIK
zEBZJQOrGPha5f64+C0n7KqyHLbkjfcQLfZiOUXVfzmIgHj207jfKKCJepSgNOc05yU+o8taJRTH
W0p2eCu6nuPi+8yzLKbvTHhbu259iovhLPBuzCvHJvbX+MTjHPZqlX6HvZEzEmxeFYuRITB8u10R
S+eAcB5mEGQq6fVhNyDKp4wzx/SaTJ/YO9a4NFYayqWHSihd1htWdRkWnL6zA09aac4kvHzNOg8C
qul0GLrTrORU675ZIxwIok8VTQ75tbMDhWogiGdrmCfboZSb/iUlPEDgDpfZqeCI0VTH2j7rORjk
ii3YvSKisXIeXE7SNG3hkHsp22todb6OkNuVT7X1gc1/nfN3U5NLDkMPzPmqoRhUK842oWxMiYjW
EVenPv82k5d5mALHGPyJKDz91mvZ9u8G9RIYaYyI7iD4Xm62J2hF+EmsdOeULrrOBcrJ1siCWUVi
z5H0gCZXfbkFORgU5wlOFRmpzWTfpXWo68aPRhJB6rFRPjRBAIvVvz5gOl1VAPuWOpM0+jG639x7
arlG9cUjGYp9rlHSfp/F1wBxdMg4CGnG1iyITUk4b+ObTZda1yV+kxyb+KBG9g77FBwxNBUAkCkA
3CmEUIZeputAUOsNtV6obITO3Hs3gF0lFc66l/DcFaTbIZ/xCVhnQyOJUNnHfP7V6F1CcMK/9umI
wDBZgRW6cHAXW2SydLlPxvC5o7upBPYp8UpUnEUXH4xC5N/U6LO7W6xbvUuu2/kuWcYNnNUKJFaQ
6fs5K890TSxfPtze7J441iHVmkCSP8Y0DDpvHdnoPxjo5LDz4k8o9DCxGOBsaR7Z6RrNLxSLucMG
ILNwR7oD0ELwZRUzfQHpj5XChHPLY6ec6+Zp5CRjTP0GeCmfz4digb/pjwbVYAyGJo6ocnpojWEf
qmI/41RjpMKe0bxKFCtJ+YLUoB3I+owEBmlUHqwCNsH07NCTGlJGZCB+O1HqAyrosdp69YGgNBVH
yirW3jFvc067xxkRlQhlP3npeJacMNzk5a3WHsr6yRy/lsBv6zKXTqZNo1ANO9lrEYH9q9ZK91fX
2BYGWoWN5kQWABrZLRwoaBeE1iPkidbbatPbLF8nEJuOr72F/Tfhbw/klm2Ve0yvVWXe87dZXFvW
rBEpdTYlzImUx1l9gMK/1ppurY3zYTBfbSQwkVFG3ruP0fw5FLxclXusRHuSQJUzJd8IbWlJwNaj
8okTcq1BxsT1VpuTigCxeB/V+SWPmY7Z7OnIaEPZ+g3DILRiEInvc4X0guF5YqutATu7lD9U49fM
ddFMX6bh6hHc1+zNpBeHBtVi6dogTWfQLUhm9X1gMOfEHqAieXJBQXeyvecWjGlYgW6jMaGyKQ/p
KGLNL66THiJyP2WWBJ11Urqj50YvkjO/xbpohq8UlwBcF/usoUasTPn0BZt2tB2dMiDI9WRx9U4x
2iDVluNSSYZhq0ifzYQjEX6N3iHHS0qn04c9BVlp9uTitGo9RnVDu4tCtH1MLCOK8Eq4T3FJjTfl
p7FaHDUJStLL/M5+M8eYA2TsY+E8D1p2snDLddyAK8aXXP5UEe7iCByV+4RnbJu673nz2qf28yTG
7x4Yp3cpNXNt9A2hz6NR6VtKVlGSaQU/zoUTxGm5znUCwxQodc/esavjax/XO7150GEXTzZtl3ii
1O6YhfdKvyba4t8xnmnwBgsjY95KDnQaiY0/EpIUk5R7TAh7lKXXkD/dau3bgCaxoOsxCQcTXBPc
Spu6+WnbdCvc9ii4+8wiPVJwHrvJySnTY2xSNLIs/9eU/aSxxvUMN8GbTrgNA8vqVhSarHUz3JkI
1w444jkN+B7maScxp+iuPJh4piPtnY3Ql9+sBHb7GPUnFXuRvI7eU2Le453GhqvJH3ZiJb5myYsj
zA12xLl5TfObmz5MEzSKh6LSj9RpDY9QcKM46Lxd+0yfUCbPekhD+h4TTOtl6wYZz2X+YX82+fyd
FdpuVDjZxeau1Y018QFUYkSg2E7w+3cb+kX2Sm2xv/8Wmnmwk8bXqhajUPqaNpCRODt1iIuidG6D
+9Ax4CjsO2bnozIU+6jZDazv3Zyeyyhd9/X0mOD4xGz16YG5sRpiq0TMzULfOFiTJcJUrV3wx2xV
itaqOduNQ7lNdfY/WQcZh41ZNAe1dbYNO6y+cCDHnO/mXvJgYLbXzeiQmDQbssGXYtxj/9pgn/Hb
MQ+M8F2Z/+wSvgeKKOCCdavHbwVskbl1NlUTfYIPYuRKEsEGdBQxcQO4Ra92MfYM9fDfK5+RQ09N
+WjqN7PDnepuMm+EPcHk09aZ5r5iVOVE0CK4QnLRH51+IWdOe8v50jW/Z1rfldqmDX/V6Y3T/LZI
nVejataR9qEu4Ib+Ux/kmbXAnOcVCF4cNZcuvUKqYrCDL4sHb0ZEw8u8drCKJQ7X2Hr4qLNPO8FB
kPd7jQ5lCaE5okLS+er0mEuw5Jd9l6bDtENdZ4XOt3JL3OdKc9ftsJJbifpq0QKmTry7+jH5wBN9
JT4BDXmd5t2lKr4q670cPNgp8a/SsFkW4YMXyXUyfFnKwestil1eYkc9d1Rcdjzbiv47eJd41l45
faOwtZBmkx+nz7eubPylFkpJGWmOI9lFdnUTTTHmOKHsVTZ0l2gtRYYvpfMcFX+lSZIgvBaMwzKD
gAO8zIld0szkdsjtVVy03M0fKxwfoQoHsw0EwUQN7xg1Qls1nwl/fLt1e3EHb2+H8VNlTQfX9ALP
cHwVI7B8hlnD6IBZCme7wXu1iz+r5DM4uIspkRlwm+/Ccl5b7K4NYzUz33s8eOAKyB3IPe7zrRkr
T96Ofo5lieRr4To3QKa1+3OFS6J2tA2YTX/IL05NkrK2U59+cqL2YwCW6BDl0u+V+N4utGU4RJ3y
rXfetnH6w6ziWbM7guL5YSbbralM+0QWdIXYRi5W2CXdmT9RnP7rxDODixReArrq/JvLfdy8p87I
vVrC8cWBUf/qogUkBEwIyagzxytwKI5SL5Z7yCLSTjmEHYNJW9OcDS98nXRyQuYOQvaRHzxiZ0OS
4bd47een5cJQOeK9s/nsssl3dDw0JR46hatgFXOr/+MY5Rd6/Vx4Bpm1FR0HPaO80KwDy/vR5m7t
4bgVHRxV99COhj/ULaFiplU49tL+Nc/oJa+UX0cx2rXr3asakYlCLlczr0moXqsBUkYVmCG+YIYE
q4IYa0cNqDoVJwbvR81SHkESBC1k2CiG/r1UFDMTqGpAfvSCt8OlcvpgiK/GT8XQd1DzTwfJg4+F
yK0qOIHr2t2Ieqwl06npxR/l7DmNiuFs72vXDOKWMJ81UBMVA9tl2oNMH9fnWB51lrMI+2qtOQz+
ce1bgx0YeDUjeusnE9ODvgO6s4B0NlT3YbDy5CbpSWW3QxAXs4K/hIGj6O7u2H8bsHnBrotgIHFQ
p4+zYIPJsdfGDQCrOJgMRvLDV2i2WxupAvcx6Ln40csA5E7UBwMx8JYWoqJ/rDxlK2B+qBwlDFjN
imWvdYbUiq69dTOYdDYtTZmfHAsXRTbRWKl+IghsitDBsaQF9WhyQQbJF94GfC9UZDx0mjg5Tgj/
WQt62XKjeHeB3BNdoflS0BcPl4tOmMqvJ07TdgjJjwt3Xm2tzL6BeoNzMT5go1qFD40iVxMHZirn
5D2LvXfh0jrLnt4Mz1puMncboPgMOO9+YgB6LQ9/pakgAfRtYx4LdMVSMU/4WT/GguhE+yw4bCap
EZAlZwnofcU652q4pRmPDfh3nH96RQk4MeFpDHdzSQeLDqMlk+UvqUVOPsB79DZoOZIp8ZFjySDa
Fzjm24ji5antg9n5cwV9FnTmimneVGTqSxjNtsDjnBB4wAg0S/2FMu+NERIPpEcIEQ7LrZTY5TmD
7geuJmHV0aFY+XEKvLdDak33Nby5FO/EUL67dEdWgmF0FClUtxK1hzjPzKLgJIBQMvBwlCQwlGY/
tbeui8+QminnlivTRPflct0ybcGpG9rkMCPw67hEQq3xlUWEi5QXFs1NlUGZWnTnYZeJi2XOR2v2
mBgDDtTNC11MwJ/oP1NwoPdX8p4tNIRwcI46AU9Lj3zNc9Zti3eLET3zECCMuBLpMzOx/BS4nkRl
H2q9vIYFjtcvlweyF4D8kIqYtK/R8N7K6kUZ9GveLZs7Y4VkuEFM3A69svIc97Hkbh6SXCi4GZa2
2FS3RtBMTd7BEXOgWJiuKUdO+4m+0JIBwrtpviczB1GHq4i6cQYeqTlZ4+BEZHhxOPwK6TCbO2fQ
SvJePtVdeRBW+K2bvMWYR/2l1UYBaK23HJVwxe0xVDOyUbdi6gAlZvumVy7jxKkI67vMZl9NqA/l
rLQaInXbLuEcjQ9e5xbO/KLRd05N7ZZohkviTiuDmKMSMcxx413GLTLdlSCweOWYIYQ/SdjvCi5l
eRY9KzluOmfecz3dPBCI2NeAvN1uPqTzT1aa1BCSgKuMtzAl1m/jMX81ld+aQcrYDnAy3lzAfxFF
aEPzMxl7Q+d2EF879k8QL5vai1D0n5RR86faYJ4PZY/EBJbElUOvpb32qjAAfQKjnBs4+YyOKJc0
1nacBmZWbATOHjxuhvUxl0GhYm3s+V+CEqL9qr27nip+bVmgFgktd5dZxZH6qI+fQ8lQyNymHvcO
M91MfLKDNvrSaG8Q9n8d+qxLdgaOst3IS1J+VpBjDGnd42I4xooFGSJdPD3bgdTF5M7Mw7q1YaWn
SbZfdJm/E6FcaQTwTKVCgLF9BaFE4yToeNj7zmOFGU9SDsViVs/dbew5u9is+o5pMemBPptQMDtg
c6+oaB+c+F0wWq8squUToz8LFj9qr7gnjB8zNUFN+1UVEUepEgva/JgZ4sKCall3VSkAR2o6VQYd
WSAZvuVUQ8e8msXFMzOehkgCVJke+rm5E7E9W6OB24vAMb032CdUCApD1zFZ/pbMa0V9mOf8s4Vi
RIqTb6FhWusPAMX+g70zWZKcya7zq9C4RxMOwDHIqF5EIOYcIofKqqwNLCsHDI55BpZ6C+l5xPfS
58Vmkz9NVFN7mnVbd01ZlREIwO+553wHmXTT1Hm8t2MitD5m3ADmo1TBelvhPk2Idwzt1NzV5HZ2
NFPh/yPe0LskbO2WE2BQEKY1DTqfOvRfQC37hIJiggjUJjW6d7ehrEn38CLEUp5NNW+lO3qFbusN
MqSWDpJ6vhbANg06feOUdt9M9/xO9Muww01fct0BPBWAHAMwh6rytxk+me0IWYwTk4h2UizBvjZM
2kTsmUaKRT9BkC3wYvNTun+4WTCmgLl9gtP+ksnp2uOG5+NPl2SvXZFMFk7RPOUzBsgYrPKmybCI
Dpm6iVLajz2UTN4m5CHdjNx5JCz9MdhH+UwqJAB3afgtdSFUKsfjraMblquWVgPVfBOjmGhKpoVZ
dN0dZXWcLEkEnThDhsAOIMXp9mZ2gLrL2UdH0S/evlcPsUnbM3wSTMZWJ3hf4NNUlEJHuh06oia6
0H3Rrq1u4hVniPTZRoOwT+GysWg2WhprDYG/eqZ8etAt1MGkjeYUU8c8Rs1ogaU+rl+ej7Y/Tm+I
FXQ7NSN/in0N7KLiOuXtBzFEuOjiEzV24YYIVsnllHTfy/4h133ZsN8g6+0M3aM9wR7d0RtE6wtn
t0q3bZuE62rrDTfhT6ZxHzxH1zI6Vp9NHN8mcII3wmAEMnq6D5rS+enESOoFyNLGjZubtmASKRnw
0Ibplh8GesyIEvYW6GB3avGdz86HFevuwJrWOlZv1MvBR2ZDi5yG28CbXmJsBjkV5J3uIq/7Otrb
rsQDoZvKI/q6PNu3Dk2GqDjnyzeidl6YcbXvSLgeM5dHgkl8IOyK+6KnDT3SveizzpK6jBi4QDkc
l7o/PaFIvaFQXZjDe2JOnJmkfZAu0X5hokHr3ZRtfLNbbjfJi2v0a8gmkUNCOoA6pMAdA06wnah0
T3S3u6N7Chbd9y6rodnWU5g0cDXpCETq5tTHHoTdTN6+qwVHOJg/JA8+zSmV8qPulm8hvoXWvWW4
zj0tEfzeEZgU7dTwk8qZ6H0lrob9kHsWhT24c1Bh46faod+h+BXrdnvwWnznuvHexPcJxYkcd2Z2
rybVxmaM1cpv5ako8zFs23bcARXg6Zo5j6XprTdF/DaXBb3WDhFkSmwI6S14nwqn3Ua1y+hFC8Jk
tMRglXr0XRzYnsFyJijve2KflCN1Yygd+zr3TrZPSkJE3lwjk8vpTOXrPtFIQPz/HIJlal1qahAK
3qjQKdlPTiU1zjLjZXTh9UfkrvSVNiQ+nYIob4Tr8K91VC4Y42HsUuABIsl2desFYT10N+wD+Hin
uBKsmvogr2IhNDkE2CW5tDj/VfvLmyQdhHWdj/UsGYicFnUP7MHOjWJwazCTBA60nVFkvzzADEtj
1fvRwdNGsx7rC3fndVF3wM52IElN1R4PGbAViFKWjfncXR7nAtQSdW04x5NIF+rh+7bYTPCCrSmc
SazzauOmHDF96V7wRfMYTyAZYkogWDwNDy3SfyIm4CLp8xQhEBd6UWRCB0DgdojSYX2OK+O5MaIj
VE1/H8BY9zIP0aHGWFcWAtYbiPNd2Uffar6bzZpA4GNN4ZE4wmkyIzP56FREevM9URtv48jg6pY4
OQg0sK60x6tc6vU0aEstTC3WNzOYM/4q31l+rZByZ6O9L2wbH9P4yRVbIWZjXxIGTNNuEU9mQSdc
AmqL+f7IpMSAIHI2uUuEp0w4uzojIJbg62JDbmFWlB9NurDeUFNYK5k/GJU9M06NK0qbcTdSVUFX
rxeH3MxPfUP8dWExu/dBY2yWBk/2APcvLCz7k0OTJL5TNluYDldnRDpJxPIWpKYkKYFynrjRcyBj
jowFpg9lYpDxnAYmgn+lnQrnsNOX4I7bj7zJoCrHFkz0avqKkD/o+FtowP0xKe/Bshz3zjWcb2vW
nSxMgkhM+b0XfObgnA/NCiciQmQpsuY0D8t5TeBZxhWA9ZKA50kM7ZNDCSovyCs9rcEhazBDEGoS
WPubZEesGsHBoPYblw6f0GZPHCHaqjl9jAv048nh6nWbuOCw6n63l+CBh7APZAwqlWIvYAnxVHGn
TIRzkxHV9N3OOPRNpePLNMO7HfzA8SsenFeik+D25oZUcSqvBOsIE07fLbcmX7XS3hi0AhR/4PwU
9vIZr77HJgO/qblQDeCWPxqH0ZBMB/6+iZc0Ap1XQwBlddsSVcbDnk+SZMFalFvquXcV9rl90mGG
MjzKdtrRPGdGfqPiGoxEkd7zrKXOtTBuff29ufR3cgTyrpxuborWTo4RaAv+NeXLYK4IjMxkBglM
5uf5UJk2l8cQHQnPc6FRCBRJnr2dR8bbpRqUgwtHpUi/c0j5mUVKuW/G4qS4mVRFaDBjnVp9HPA5
PFR9IvY8Sr6mODk0dpacWcnR/Rd9rRF0T5CO8aGzHZTSFSyJKYMjlyLXDvoMi2yyWHP1zMZWnGy/
eKXEWdzQF3TF7Kp2BtkXemgTwuwe/a1iFvtK0eNFEdSmKxpGx6J4lmUckKSaqSHOi6/IJKOgquqr
Y0ZdS2PY1XMiTngf4O2RdhOquODSX7lsq/Kc1u3LUCjxwKE6O/asgesq5UobeAwq4bO85wgb4jPs
GWu3ESYZOo+dg7UUgpyEcNhZ4E3ruu8B1UN7M4nqg4vLJ8md8xLF38EX6ifL+r1f0MsQESeW87cN
1PIdxWM0cxlRForAQmHuLAE4Q+3zjoNOloHsVuo2SexDjxK0g3rOJs7tj8MU+9d0KND67Z9w2JGn
TIlI6b0E0M9u2HB8etV64zoZpyi6PUnpUfqDVWpt2ovruayc1VFGH2D1aaOl5qVpTRZOLaZFUQcH
FeUvKoG7qmyzx2Q5PJsJcTIwJDQTWwGjgT1cBv2UtOMyuMSe9zpZEIfcFEsk9axUTBJTBqUIvTTj
CSDfO+5udykcPdKAVo0NoHvuVMcvZdVH0JRggSLnACB1r5iOQ5VGkEY4DwAEvPdiNi7xqIvVBk6S
AzsDNx1PdlEw9M6QDewJOCtzOyfXEsYt7iu6mW7Ym5k8MmCw1I+Vcx3UaodOhRmjWGrmUbe+6SyA
KV7uvSIV/lgqdaD6YjoPgnscjYJEG3MCq1U1caZWqYWio4nMxqubxOWRYrTbsufD2kjLIzGSskWX
Jkj4eG4wA5b78jChOMh02bpgBzdldZM49Q9hjfF2slzdHVRfDd3EHKRLTaWIQpUpcbYLyzoKxT2p
n6nxlQO50gYGTh0gGDg8LWfSorR40E6JmWXrFW2+FWL0NtHKAawy5sfMFgNPPwDm0nvrIu4bPKRn
4qI8wYnD48nGOXScOiU4QFnX2Il8dlmwXrGEO3FAdyqtdWQ3jdBy0TA41sK0mdR3RX47XDwyi3z0
kCG652qJLpmEOwxYtE3Zq8Yc3fVu7os12pcq5v5uNvxbcN/9vu3zcLH5vuOoe62C4ZfDrFrp4lcn
Z5lG7C/bR275WvkzMcq1IyIxBWeeGrTZJunPjjqEgzeWdKNrCnCRQnIBIsJyZvGAzA4U8E7m3WDj
deoUbF0y9U+1hUrq9x8NBX77Vhu4lr5/hyKW7RJ85RvH4pk4clVCbuLmF2fnBJORWa+3ojCDex6I
6d7IfM0oBXGapD4OlnL9laSTfVfj5Wxtb/meQ0iwYSHdFNUVQEFDTnhXzITy5vKGcwn18vBms7iy
sLQkUxgjXqOuV3wQB5PMvYqgEBRMZSVlJHHNJjXNGbGTCLatflqXRY8d28ESMRNfLMaEcyPELhsM
TNt5HxCJa3I+eJy7SjOZmgNIMkrJPDC1uK2xLsbRu1eDnknMhPxQQ4Yzyy0SW8vBFOzG4YdkYQeg
LpQZq9ipfs3cdLizbQD0qwFc3Bwhu5kJ64U+f0s7Ao5thPUKqC+SDORFgCrDO7CwfU7vaEi+AHZM
JnhrB8wrhbrllMwFs/IZQiog/C6rN8OXtxnhOnZJLkSPDvh8k3gvPOJE+Dv98g/v83+LP6vrP1cE
dX/+R378XtVLm8ZJ/+9++Ofb9L2tuuqr/0f9x/762/74h/78XBX85//5W/7DL/SHr8tf/5d/XvjW
v/3hBxwdKWB6GD7b5fGzG/L+97+Bb0T/zv/sL/5nw0LUNcmA1MzfCAv90/+a0v/9P3ueliulyv+X
mqjfX+QvmSHxJ5jCtkdeyBXyn5NBfyEZBn/yBEK5HwCj+p0L+leQoc3UYgdkCVyT9dAfIkP8fteB
8SCF65ri/68kigjCv4sMWXZAMMlxHYiKxOUcn1//NyVRXU4KfY1R57OaM/GqTtPUnW3fcHYKfYTh
N3j2BqI8sH5fAB29LtidDn06X8ZlQujrp12VFLcsaCJWRk1/HhGQvbhRh2HFrpJg86mFAhDqVT5p
5eIT5YlDwUUqCZyk9QnXHMshKliLsbnhRkRdORGQQpQsNRbW+gD1Eoof6MUZcGVLgKOMGXIjhWVy
fnJvbVncglq8LIv1LZntftMOXREOAVSHNnkGkPsrkjALIzPqjqnodn6Mq0YiyKKR+7tk4gg2lxHM
dCoF5qz7KLyH0XALgN5kIH0flydHt4t0gSUtCQdf2BqhyyRx7Lv5MCaPHKa2FmeU0m7fDMPAQV6B
EGQVeipxxdspzBZ7FuZ2oJxvpnphN2XAR6q8u8yO4kioPCDv0Q8QScvZcbT33w8uZUkdZBetFCxV
N3GZvfY+S545ktTBlfi80LOLjtSVG9wVOgUNd88CDMjjj+XINvGxOK3cH2zs/A72QozxwNByIIeG
az7aAMKOnAKeh9H8ZUiMAJ2LtBAVWryFp255wVutOuisi3WaDd0wGXMmSNL56HhYFYpg/XS4O24q
QtoZDK6LbFl+4uG9jDIwWGrL+ylp3rxqRMWpEe492YdOEUAiPvc9YNdi7Q9y8j7YYQcAZ+QIyIIL
KkLPnqv53GLUlyMmytqCKOR74kI5dsdf7lWbDtUmCnLCrYN9TG1EsdTFhQmrMDqCB9apYf9xSQF7
T3rdlEN8iPgoXfKye3bq65JFb5XWLuMpTc4+TjpOWJhRkrU+eGVnPihJA3KeDCcLxCdHPDQ+Z57Z
ZTnwsapxHenlNUMzDQbAtVUQjnOwh08n73o9QRpEtea4goKX4+Am/PkotCKrVjO4aRN498qmU3mS
EYhfOpXnxoZ8qR64byBJRjhSwAeCicrzLevbm64jITHkPGbHoHlIhuLTbaBvpf0hR2+ByQOyYylA
yQ9L8YTai4ZGvVVoyf5F8ragEHDxdSWtRAuOpXCQ+cVgkGC23Lde9OpaSOI+kHA6R8XP1ieGMpT+
azHRbctj45WeOXWmE+qIMCOokV25QeDlmuIfhYOGo6z8tlbOtEEyTW35FtN+tolnBiUMyheLycnQ
I1Sphyk3Km6qPrjyXiF464ErZ/Ka9AjmMovleijDJnUT6TEt9nV7FAewWo9wLrMcpT8l1CHGOxQc
OHEk7cSiiyT1EDgyDbpGjgVLD4iCSTHSI+PE7JjoIdJimgSR+DP6PV6uYHcshVCmou9JZpFGSbzr
qIdS0BFoQcyp6/iFu9M8phT1hjanNBaLbFqHs7RSGU4wzzbp0r6B5GZ3osj0qNHd0Pt0x8OrJDT4
HGQWXNj0KibHCF02fhiiuac1lsp21TruA8B14cqwvG0cAkhlQPQq1SXvDGDCN1kwz2jdAm3MXO2I
95ktSVeuYOpH1961FK4YCUI2zhx7wffndinDOS7KhO4ST+ZsyLgJ8NmCXwFmdQtmQG2Hsf0c/ewl
K6Q8zKb6qhIt33uwHBSaMBM2vtvxa2j4X0hpF5pbvjHU9mTSsvdMTVQnDO13JkITnhxyviwojDOI
wFm6nlJAunAF7rmU21SxYMQQuswSW1auyy07XXMJi4VE4fwzLpodQVLBdptKTFOXYxIwFHRl0iL6
OApdnulQo5npFh56NRcvSM9uzMak1n2bnVzg8TjDiU86jZy/f47trXuWvTcfuFm8erjifJo8OSr6
5xFSoNIlnyrNPtbEnjaWnH4u6dXhub5x6AXF5DnuVljwmBEpDc10fWiXsX4AVsc+89YeKRi1dNVo
ST3HwWtbniiItGT35gPtCl8I0e+mripdqQy9wyu2dQoHx5EuNM3IPOG2M0KzHx+mxD9MpnypB2SL
uTTkDiYlWqYuSG2wkRQrXKcF20Y7++FUY0IrdbFqRw3EJrXsPcs0tvjOPISy8oeNx8LN9QiqJL34
ogfyrRxBVg0ye5x0jasx27QH0OwKKvOD1g2bjHm6JaVKTY9ugRXYW2JH3Dgs8AsTiok1xFuyLdxM
vfREJ68BQFjuxv4tc+EJtmtv84xAGqr9MdnR+9Nula6lzQcKal1d7KIraz1ym7MusZ1r3B+Yo0gd
sI1oMHRBffJPky6/rXUNLvdd6DUtC51Al+QOGuzd69pc7dkhE3diZ/MQt+Z4IvFHlzVtu2ZMb1Km
C3ixZ7xyw/O5whcsqgG5ZpuDRz17MLbol3FXK0eaarAi6nrfVhf9Ypa6oRvz0dEVwDmcqzBeyPvH
NQXBmTwIXRhs6+rghA7hgS5hqUuFp6jQXnbiIX5NHXr9SinYCe9WveN+96BoJl4GUrMI5iQg9dp/
0fXFGUXGqDtSl/K+TL9Ljs23hWXOHvNLxSbd77iL41hCUBAUPy7ZwaEvuUJXb1m7RrpIGQ1VHWq6
lZeEkuWpklvlWtONPU23wPjMc/7LY+QO2uXQuCw2HTwuMPxf25FyB2u2L3UFP3/Mo5ugIec6RY7c
Cbp54gL45sBdvzGB2+QG7hlLXbvZucHwxbXRdmqbBLCd2AQ21DxwW5htqDfg3j1cUKW9FOcEHCwF
RyzWHOz4XiycSxO/m6bBBiphezar4TC3UBpt0gKh7Y5vHJlI+4Fn3kaDmcAM1XUJMr3z4waIpiZf
5VgW0Mx5DfBMa5REI9lN9RnOYrZKXOSQ61jaIsWQnVjM1d0Q/Hri81Ke+XeZW8AWMhmWTUD2c9tT
uwhViUuC/jRGfUQspLRVO4Exk62dd5Sy8s4e7pqts6ZYeVs2gNyUMJhi7ugvxCLpgqZ7G35geWgz
DxAENoVtMJLBLlfWLMTEjQsgGSTvKDG2Qd/vl5l1kktoa+837K7HihiKMe3GDkt5YDhXFtuftt4T
2FTDVcg9DrvGfWxS8yeX/JpzFjjVrMpggneHVGrP45EaKf8cqYijU3JtCpvrmITBvl+y7wM2WGhA
LuAtKtMTskaxJJeKsQDURIrkZXf1NcN5aE4FqzmZ3EVBS8Bnre7XmiVralFF05jxe0YjWKC1SmOS
14HXHdsNz1jSnPVTwVtB34FJcgehs+mnBEayoHdA3z6j7pHIsaVP6NFW8xwZ9w+dVX6KGjV8GmLQ
hdQz4VigTmHF9Z04+bEvsn7HE/ZdFgA2+mW42mA7MRNB26geerJ6WweHu7RZO0hVgerOfhFh+DXP
hECt5kjX4NZ5r13F6+RyW/Eq94V+9r0V1HcGuJlc0ePWFhdvWh6nqq3YhSmKHeW9LW57jmR+L/kX
RzaF4YozXmkS07CEpqQLPiHqe0RQRUSB9nn55j6141/WxHc2otxb9WNfTXfTPLKeiMRJpkSSpgX7
k5UH005i6oogpnMwvvW5jE+uHTzJxMmeq/wH1VkCDIBIb6fukomaZ3ZAKLcAZzItNwR92k2SmbRx
Ahxk05DxYB8tBgRQC/a63nYRF3MD8YscUf+YVE1DGIwb+hRLvVOd9qYxge/y2uACPa8ODZedsWQC
MXoPN40IlQ9fd8VUsmn5iJNB5Ylmr+0d5tkZ3ZQT8+J2dHz2kOwbkV0a6gMlEgFFO+pt6AL6CRP6
UnUIq5ghDZkmwtiovC0A16esrXjM1xbYgTXB98soAQsJW5BFiiBLfRq4qPllk8YpA5t/NDf7hQgb
Eul8UD3sZce/ryo2cyhvP2aP5JmDr9bOiD61HQK17advq+lgpI/a10EoLOiW9PfJtPVvRf2QQWY/
OG2H3f3Y2cfSOnNsRkcc6HFZE14A6he3eQD/scz7d2wmis0e6MvhuTY4GzRdGYcF0/5W4BmdTDwL
jcnxKZpHwShK0gnIyJPLTp9b3bglRkCcySj2puB+tSxksozeSdiRdzSHdPZZ5mo4NdxypJdDb2Yg
3RkS+19r3wE7wjgYD2iUjvgWTEfTKw6OQSld7tvc4VpiDzYbnSJ7ljWujjxnFed1waNdtLdtxdBM
BZoH4ky+KLd+E071w1ug8UWjx1k2rwQ+EPRhryu2YiKU1FYK0Kvp3jtTheOtQJybrU8Trs42QJwG
ANyzXF+XnYqpflrZSrURWqvujuZgyFOT/ZTa+uQ/DX10xnZehMnk7hof046Ff2WbNM4u0L8mYK9h
g4V/yM9A9Te2dM4csr77ZQFHKEuOIp014WmIzQfXqwaEW+/Ti4lYlXAf7Tq3Qy9rqO6A9ANLb5MH
umIo0JCepNgRGnopsBxLc7F3uUu96RTsXeh5O5+c+d6wYh8BeOAM4faviPhbwymNA6/nm6WcDFUA
u4CP18DIjc/AMFe00/Z5kfIXyWWxnV3x08+8M87EiHoRXY3ACgFawEA+gsBh/WNuiWc4vp8eVOK+
xy3maNYEOItZszbZQEsV3PCCZc9xUdxRJ2qWOdEXBD8z5V+TzJ4g50bfhcuJvlCoGq7Cqdo33jmL
HNYp+DZM2OF8LbwdLF0A6kvtmSp2yUIDG8A/9PQCqdxglD17I9Y16owTb2TmnfG4ZRUZkDqPviW1
S09LZ3S7/1IFP39ri38TIfRbFaQB5G+ogrdv//Q/Kng8/4EiyBf4qyLoUGxiBVSUuNSb+BS3/1UR
pP9dWoEvJG1kvoUa9y+aoPkn4l+uNNnDkqJ3XMpWumrok//+907wJ+G5lot+p1XEf9FH/yD0/qvw
+3cUml0r+m90Cbwl+TJ/QAhZjoUm6dqmtCzTF7bWC/+NHshC37cmo4RkQt7ZCuAlep31jk3JRWSh
hGqxUsxbHDGJpBphVWbvyWw80Eb6lDnj9zWaAKvnwztXI9D6ER2jl8d85BPRBoolP/taWd1bdktd
wJh0R8padtaMgF8nb6Wdenilyhuq8VDlJBuWrsX/JziSwR5C8+JwANAbXAdLDFZa4jY2V+M8OMa3
lbEswetC78L4Y0lnCJbJNxN8wHYoAp7nT+tCfYqskPrZsIR1T1EKNnCC6kwMa54TmZwVhEwe/yqA
BUpDNqqaeLXaBZ5Z+bPhE+h9lHOLMQdSEhr/dsy6a20M516B06jm8mfmk1otxKs/Z+oQNThDWPnY
u0amj6MNwyY/rk2qboBdbwfqCh0GPGV2CIkAiIzpbbTFa9n29/RYv3QCsW5M7TOWWPLWVUipLkjj
9K2BoyR4iPPqUTJKN9jOrsaDRfNH6LnaciXMOyCXY8i1FO9SXlhzcCrwO+V9WwFAmMuXpZf12Zv4
P5DNzsKd7tOGY+UQc7JdZXTNdDNxTCyFOzU5YzGrJyZp2BuA+eb+W8QReENtIVuQXP1oqp47XN3s
3WYf4PJO2k1e74eWhEGnGp5fi3bmwlcY8/TGTZmbV14uHOcz3lrc3Ht575e0EeLZ4BDVWER2eaQF
DnUwy0JrBIFmq0ou2OopsQdMubOGq+txdBsCYg8jxSVZhN3eBwcsxoVcqYLMjtcLZ2fCDrODLry4
L17AulhSSW8UP5qCf+1o8jfRFXNBLX4k4rfjk8fU2M1f5aLugiJoNlax3I2ySMK0zQ6Yin5B1S/Q
tXQ3K9BILk9MYbbEzqXIXZbuvZnmL94TRLvgSDgcjkR2msampa5quq/n/rrmNCX7Mz1cWIdB2Kyc
CgzJQtYasRDeT0z9mLvj5xEkd8+C+k6SdnHxEGz8YYA6kzTQEzCliCb7EpU6dt1LruqfHvxlznXD
tYp0SGkK6bN9rW3k3yambDtPONAJbQAZ7OAYWQJ/CQBTq2lDMWU0/ujugbiPz0Hn7N1BPoHxQaFA
0AW2EdJ6M27LxtiN6fDTVUW7naf5pu9zNrVDb4VrTyG1txMZRmLfx88HnexHLYxwyNAw5n78lpmK
g0IbxaHBfWgzjAs5uokVodnDHDC9EqhT8ZEJbwlTn7YBp1dn1ebQy4rlA/9XQs3r/DykK69dQFTX
t8UltyR7+QUqrq0DVh7BrIU6xk2MRYweAT9Dw51B5bOUKffWQuTax4e8OJNx6tlAUry2M2zzV9xk
pzTyXqWDl3LU9d6j/0LRa8DUTRC4IoN0pkm+rFw2zfp7Z2P2UldBgTcKUTAe0tDTHtl88XAQrT5M
p0AfDJtvssH7DVmln9K3oYhzVgw2hwpgg0yZDRZEmzmHbjZzdNLQ/r5UWBW5gudMctNsmw/eITLY
KRXUKW+hsVCm45vrj9FL5jCpZ+PKyTjfm+miLvRQIaf133F1R5uOIu6Ny9qeiu4zIG6S1RN4S+En
+aHlZcj8SnHBzSwvfReUamSiZWMGzHKaNWrC5j4DFsJSPO+nZI3DbAFW2vlNi6hn2NwiynQ3dRBG
MrI1lsnlY3hRiBP0u4cVFLYqVomxGe+7uTdORrnifG88SgbToiadVqgbUHBLmNsoRrZff6BpqscG
XgGt9j2QU2WBz4cLsUCFDda42jJ7X3Izk7gXfBTRmAlSTfG3IbKcoxH7bwGmVbt9pkYT5AjlSg37
/anlMlTcm2HMfKcEd0FTo8vHVtUPBOViqzxDbsmVvharrnRFmLqo3tnOkD5wlOBTiWEM+uZAe96Q
svuYlx/5XE+bFXDXCCHLrEGSJIY6Bz3pi3yIMdfNwTtUPmzGGFpCOiQy1Ntl17M1ohgDRiUsPNQh
YX90nxN6LxafErC8je90XJviYpvzfRtT7bXGaNBUrg4UQ2uDmIHPmZJrlyAMhhHMrZ5tgA/Dw1+P
N8awPjQxMZK51h2Gidkh24NnMbRVtrXEnmQRMYupOFm5+hzjXzyWTrPf8JytvZu6d51LPKuXTBf6
GKtizIATF8tIIhqRBVCkeMwqe0oWYz4YAc7BSNypRDrQxTzGLI9iirp0P3osFiEnb3ppCU0ySqUh
yU+Kg/Ap89+W0gXXYZq2ImMBthe556Y359DqMURSOXq0W8AJvdbtGmnsUz/6CSvwg+qGD3dsnty8
Rn2dqrdUuwwooqBsLC45DxDDtFz8Z2sWsUzqPXkdY9Zkr7h+scnk1M3AfghV7FDoaBCF7aKc5A/s
k804+7dzjAJvev4WEyZoh4nbdV637RasNEeRdK53lt5+ON1kh7kFlqLvTEqJpIkxXJwwhYACqby3
qm1OuDcZdvUGLXbZpY0s1XC0Pjt6yxZ75iNHQJi0+F32DlpWZrmnEX9/0LJ/apGt6IAhQ00l1dnS
r3qz3hVyAeamd3wgNBa985vjIMZbSrSyL246OT+1PTUHXunzXJzYGOq1YbN4PzpPuncBdzVnbi6O
XREY1xtHsjx7yKYm04Rk+m/q/Wo246mmvLsFSsLeoX6zWWECv9964mHOpsNijtbRlcSElI0Hz8LL
1bIGDfQ+NNOb0UnvSAniLqxMW8mzM+89shYULwgjwqA7r6DYcd8vK9njyOpgyqLRYtX+hefuiUXK
ttF72kCxYnBr8xvN4IDM8luzd25FAk8i8PhsJy7uKDgo/a4XxMpHZvKKpXCpt8N4dbaO3hdHjkEQ
UO+QKTDRG+W8wUmBd5CqHjK+2Wfxe/dMC4ReQEPDw0oLrUIdWpxSlt5Z13p7XbPGbmyoIqvXf8zD
eGnYBx7KoHyl5PfFnimcsyvvmWufeLUlkeqpN15SIpKlwaqOeSvVk1fDCAZryOK+CqMp1fMZ86Wv
5zWm7+7s6Blu0NNcAIsXObXcGYJ0DEYv7oOLeSKeS35Iz4OKwdDQE6LHqFjqmdHS06NkjEz1PAlQ
+Kr0hDm0Gx2B5KD5bplBdqx9LLFpQtKP4dT7PaXqeZWChHcooOlh0bMsoY8fo55uc8ZcVtv91tCT
rzmdleWfResAlUT+WBmRE0Zl2rx4fhjJl6rFUWYZ7nJcRpD0C8jJo3Eg/YQGyuzNdm0b20zjgZ7L
eekFKK59oSd2V8/upc4NM8w7DPUY9YD7p5xQ6p4PhWuffa0AoLZaIcZa0uPIA5mWCbRe0CEcgA0A
W6S1BBtRQSEuSESGJobXHJQU0swz+avG30ntKAX/tBvIOLGb1hGjTu4oNCxCT/9aB0UpGgCOEyfJ
t43WOzqtfCCKhLnWQlKtipRaHvH0gs5IUUyKT+r00r3UWopEVOm0uoKFqmHdRi5eKy+O1mCM32pM
QghhbgkTV+UbS4YX3ghvY/dcnN0MxbKgk2NGW9/Ysn9mf73s+xSh3sMEQWZP7dMJRszIQMQgNvNw
Yr1IEcQIaLryM9TzDB9yOZtkCt2RbFt7tKj8MjXBRZRUAo1sg3ZWTqQutlkHOUTHW4wKW4BgEphP
fkk7nGn9YuKWiNavhO3W3mvd0Ol5olkdz/YyiScS0HT4rqb48noPwbAkxJdPRBwG4O89XuItx1dY
zdz3t61aWdW69bGIu2ueNN/iTk6YVEnZrncio6lQlsRiadzVQCo3bHLUw4UI796E9tBYhBwKUdUh
48ImkcX6rRxn7a97oKKHbBf8m9PTjGSOptws27GH2ZDASjBqC5P5IMm8dJwBF+6i0qH+ORX17SC4
pMkRfa1lc7D4wIWVQftewnCBqdl3IF741ZFO8++tEhTKaSz8or/1FIRfzX5kXNh59MOjCtjMT/p1
LyNsbVMJMIOSzaM5GVefmM3OMt2nFPJb4br2TeKzbyfGuGvntN+5aiaUKFBUHWYWk4+3YPvH1+h+
cjx7tHOWuNECRqUoxLKn7/DZ8+jULUr1zg76ZwCenxgukwjsFIWJjdjEVMtDl8GNYyfhorwjuhax
d4gq3vzRGY7miCs3c73dXHe3U8wqFXoYxYkR7gOnx0/Rv1JFcHXSsTklczTyyS72NUkqOqxBcGQk
vkKaL/G8OMWz2QDPan32c2u10tfFiI9VnhSVogMUX85VNPap8ZnZA5z4zVqdA/2V4ohtSGQQnQRF
hWOHg3tjgoDtJVys2OA4byNfDyuGFnQ4bMDOV5wj1YHnOjVqfg1WOz60VMaf1Um449EpWUvO6S5b
+vlN+stzOhNLjNICWtAybad5PVhTzTEbbIfbB2FpLsOu4YOHRs5JmBhqsi9+TOY4s55hCz/7r2Af
7nX1InMipuB4IJNl3I++TA9cOPTb5H19Zll/7yxYXahRuSTcSeB50vZKJcAt1dbfuq5mqpj4GDdL
c3Yy+9j1VrBZYdKw6GMQcWlBQ51lUKQtCPEhIZjkqpvedF9Hi4MbA5qHY72mUlXex30CTJS96vb/
cHcuy2kjURh+IlQttVpqbbKwSbDjJHaci6uyoTA4SCAkJAwS2k3VzFPMY8wjzOS95pOwPcjgC1Gq
TM0m5RgsoUP3Od19/st4hDzrMHNZfgMQx4hhIt8uY9v6AA6csoW9dLmXos2cfp+N/H4uBWJqGY2k
aNxOctEFWpodtrq4OsTj7HQZQtIsHPoFU4jt4y40JY8OzdLRIfsESXmdDwFdOh9HsDYOg1JWLtTA
SwQUcHKEf+IgHQBtx+IQUuKcYEYICM3QzAiiOXjy8ELp+ZWwpeDIO0NppJhDpxki1RNanOkkmfOm
KFiA4BYRtFnetNHpGh7RJodUTydRlXsvnDJOUy9a0KmX50N/BDdoCpU9u8CNCIXnBYB23J9e546v
Ke6IUo7brVbcwyRxfnANJBji57mXWfBNA9SSE03a6FLppwXmz0tpdawZiYw9an5AJ3sKhGdxKZLg
XJnyzIpnYbtAKcZEMvRtPiONpDmted+ev18GQffYCwL0B6IvsA4+0e5/r+bF5biFCoKnPsGasaEA
OWe2hxBdHLdej4BtHDi5/3roZHYHjsxHLOLbLT9AT42UIefom44vc864O7MoRhoUqhF2GVCVItj2
NOGOgnkiEajqjCbk6txydCdB4QXXC2R+CysqWJZNLZ76qxkCO+8mVBPsy/zj1vRLGObIe6N8aw3c
6ejbGKUOiQk5ruUdLFNJ/wUtfOGybSjM6xMzwWZnMbHYJxIrWjLvvGEI8UN9nxQnQJK+eBzEB0Bj
wE57dHG0ZpXLoIz9UYZLU9oCouHMjsKJ925mXs9PMnNUmgwgWogD0YnW9oUomJvjKFnQ8usDP6KK
KhzwTLpLuAR+9hEzP2I79BWzVxgY3cBh/cXxSDqBvuOwgHML3CvTZUYPErGLaYa+MxpjPRs6GziC
4lIPhwmMxvxziO0FrYkFy58lbkLorrNnC4oxiy20YaewLJMzDJXsA6XtAcuRd+za9Bv8KdAeSBk8
LPDnfoFZYaJ6zhBNrawkaCUKA2FM15fjAOQu/dIAbN5hDkEL0x2s/vyC37dKXejsqNVaXvkyvRj5
qtOd+ue51N+mVlcc5jZ6woDjYXx7OC4igAbxDrjK0Ux3KaepxuIQXFiEd9VQ0UNzMXqIEAYfBjBd
Q8AznUlB53sB+C6fLM7kGCGi1pyumO2nxxNOr/DVnXfC4eKDmUB3SGJEx7Ose6zVtJ9jb9RaUk5G
vjtD7QKB5HBxGo+KFOOBHAp+BDiFRQXdhLF5LGy8KlB3Of6f9Q7WwMcbkOIVNPoGcFydnH+Of+5N
tyfzJXJ580I7YJQdQcug1o2oLleBpB+7TNgDSz0fYJigLIM2PbYDpqlci50y3YkwBqy6etl0DRoB
eIPT+nA8zc/rX/j2z7+Jzt58xue857EHWDVsjge0LkT50cR9Y4ed4yAN4QK2dqUjb8wZ1sOgDVu7
StlKCTzdtEc/hrCvjZafe8RfHAblYQTRbDhgX0HHBxNQgOWyxKPXh4Nn2KYL4JwYSNcWFi+/SBz6
6EJel0SAYRBHNZ8P75kz4t4VajPCpCniaBP+qHTx0dgIAbGh1jo2yNiXC8EjVifVjGg8FKShND1A
luIerC8h78VBGYpeo0YMBasTqAgrtsS+TQlHrIboivNyl7B2zJC27Zkutiyr5FAbDxi+COIDHFcK
mILVcHmRKfHUeLjft945Q+J5oyQ6TYpEWXaH6Rivp0jX8FzHIkIQVkgOmpf3Mg73WT07x0EaWtmC
eikRYygZO7U4WMLAxkfYmo6+ki702z2Ng2haKizDhJUEdA28gWNSNWtxMJXBSCg9jRyQDRJ6057G
AYOmZiVTGlY5DpgZ1bTQ9ThYlgHCAyUfpCtKTtkqLe9bmoRg1jQM5EHWRYwGSZaw8M2uDweHlYPJ
WaijLIBrVTXZt/Sw1SFs5/RgGgBmQO645SIJRl09DuVwELyBPStnDJaS+5keNsmPO8dBGGU5sPi6
WSqVfMfaeCBNcngJgMlj1wFGdB/jUI2HxuVCGEj2WIJyoYVWnqynBzZY2mMo8A8LiP1ND02zJNi0
skxodDuUJlWWWLe11QPTgn2VKRyteQnE20ttLB5fRVHOmqZJwX6bWaFID9piw31vv62Nspy6SHmx
xSihfHtZNZXXdDXJeGAy2EIp9pN85eAVa+NBGBbjATxANSl2KhfPqK13Rzn4jYaD6hAnuJqtccuf
fMPtEc7mBW6OLaqzCRY9tTeWCNPVpVcHGOX/X9WGXHWmsPbi7RlDdZ+bP795wM1b1+51+1S3vzwK
rtJe2vdLDSaI9Dcf80NvwinQU6aXD8Nj75ZOj13+dCsY9ja9/ve0G/6dz7r6WTwY99Jpr7+dgE/m
anqHZ9L8G0bpGbDhhnf48dvffw2K7WFiXdo8TOE/fzwAeiZvNr18Ow6j+MefD9+DpVTTezARYOlt
EXLA5rX51S8CxMAeRIZXh7lNH+BkPuohPoP8TTzBWGL7o5Q+tg2H0vteEWfB1dY5V525NL0Bsxpp
0e2f/xdM6YteOgl+/F5GatIrwCFvvxNVqfmDPPxFUEWbXv5br+/HgyhgWD18nycn97aScne+vVlo
bs+tt/1ZvYqW7+iHV7301b8AAAD//w==</cx:binary>
              </cx:geoCache>
            </cx:geography>
          </cx:layoutPr>
        </cx:series>
      </cx:plotAreaRegion>
    </cx:plotArea>
    <cx:legend pos="r" align="min" overlay="0"/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_xlchart.v5.10</cx:nf>
      </cx:numDim>
    </cx:data>
  </cx:chartData>
  <cx:chart>
    <cx:title pos="t" align="ctr" overlay="0">
      <cx:tx>
        <cx:txData>
          <cx:v>Liczba wszystkich instalacji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l-PL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Liczba wszystkich instalacji</a:t>
          </a:r>
        </a:p>
      </cx:txPr>
    </cx:title>
    <cx:plotArea>
      <cx:plotAreaRegion>
        <cx:series layoutId="regionMap" uniqueId="{9C4A3733-07F7-471F-943E-55CFFFF6F664}" formatIdx="2">
          <cx:tx>
            <cx:txData>
              <cx:f>_xlchart.v5.13</cx:f>
              <cx:v>liczba</cx:v>
            </cx:txData>
          </cx:tx>
          <cx:dataLabels>
            <cx:visibility seriesName="0" categoryName="0" value="1"/>
          </cx:dataLabels>
          <cx:dataId val="0"/>
          <cx:layoutPr>
            <cx:geography cultureLanguage="pl-PL" cultureRegion="PL" attribution="Obsługiwane przez usługę Bing">
              <cx:geoCache provider="{E9337A44-BEBE-4D9F-B70C-5C5E7DAFC167}">
                <cx:binary>1HvZbt1ItuWvGH5uKmNmsFBZQAd5eCbNkiVZL4QmkxGcIzi/9UX3R/S9n3E/4d78r97HOdlKl8sF
ZAFtwJB8xOEEY8Xee621GX99mv7yVLw82DdTWVTuL0/Tj2+zrmv+8sMP7il7KR/cUamfbO3qD93R
U13+UH/4oJ9efni2D6Ou0h8IwuyHp+zBdi/T27/9Fe6WvtTH9dNDp+vqon+x8+WL64vOfeXYFw+9
eXgudRVp11n91OEf3476pcjrpi5crl/evnmpOt3N13Pz8uPbz059++aH1zf8w5e/KWB8Xf8M13Jy
RCnmEmPMfUIEF2/fFHWV/nIY+0eEERoEBHMRSPj/r199+lDC5be1OXpz+61D+ziwh+dn++IcPODH
31++x2ePBKecv33zVPdVd5jPFKb2x7fnh5l4ePtGuzr8+UhYHx7o/PjjDPzwORR/++urP8CcvPrL
J2i9nsB/dOgPYC0PT1n9XGnAq6ztn4wYPeKSYIECFvjIRxR/jhg/4oIIGfiAqZSB4F9A7P6fGt9X
YPvSjV5hd/+dYVf0j/2fjBg5woFAAsKIU4Epka8Ro4zyQFLBffgRAKA/h/cnMXb8DaP6Ck6/X/4K
nWP1fUXWvyKg2BHmFCGfI59ChsPB5/D4R4EvCBUAEpXUl3D4D/Ccf0ucfwWfT65/BdD5yfcFUPmw
1FCrnv70KsVYgH0S+AAEkZ/nPIKPEORCiQhFPibyixF08m0D+wpIn93hFUwn//P7ginvzcPo8tr7
VwQUPYJI4uwXqAhUoE8phTxi0ueccY4wgBZANvxDPO1/Hd4ngfHzSV+iPF/B7Es3egXd/jsrUM91
UdU//Ufx3//nTy5TEEWABlQpCumQ+JR9jps4YkASkRCcSEo+8o4/4BZ989i+gtnrm7zCK7r6vkLt
p3/7r/98Xv7cfIiPBOLEZwQhRgPG6edQBQCVz7GA8KI+g7T4hRD76X99w7C+gtIn178C6Dj6vgAa
H2ypf/rfh2wI1av/8/m65AxB6FAuGED1qnahI0k5YlJATqQ+Rl+iF7e/jxCK0D8e4Vdg+/KtXiF4
+52RjqZ+Lh7+5GxIj8gBLuCFH0mh/Jy0E3IUkED4DDPJecD9L0TY+beM6itQfXL9K3zOv7MI+1dU
KwTGBSWc+8KXBJyLV8aFPDqoLV+ygBHQw8GXZPBP//4NRfQrAH1y/SuArsCF+J4MCxC9L3+2s4SP
CEEkkADQgVewz+nEIYAQnIDAVpKccPqlvAey9R8P6ysAfXL9K4CO331fAP0LnD90JJgPBianEkke
0M8THDh/MgBo4Aeoqi8nuLNvsCO/gs7vl78C5+w7Y+RQfvIH2zz8uaKXBUcHv0hi4HcSytBr0Quu
ko8wElLCIR+siS+XoG8a2VdQgir0yS1eIXW+/77C6Kf/GPV//9+uzu0y/8l8AR0dXCIC4khIkEiv
1BOBw+DWQiSByx4g9MV099O/f/vovoLYH2/zCrWr2+8LtfLhp3/78xMgxBekPYY4B60EIfTKpwDE
CMQX+yX9fVnvnnzjyL6C1ue3eIXUyf/nmfDvcJxPrZrPTvnnu1OYMAE5kGB6sF4/104YdC4IYOh2
CCbIH3Xurz2ivz+cL+Py63WfDf1f3XL6++2o3/p30UP3sPrY+PukI/X1ox8fEHqSry79xXH7kpn2
y6Ht849vMTq0/RAQt996iof7/NGu+0Sp/DzXn1/98uC6H98SehQATBzUMAQVBg/w7Zvx5eORg51B
JBi3PjS14BBQkaq2XQb9SXbECHQmYSRMMnq4xtX9xyME4lNg5PvyV/7y68MCfnNaV7/NzC+f31R9
eV7rqnPwaKAb3r5pfj7xMFofMVBygkGlFSIQmGFodTZPD5fQ5j2c/z/MwFzbsbGK2kDkGw05PGwS
1oV5w9SEbJR6MQtQWOPyeMhJufIWzm6X2p4L3ut9nqF0vQxzOIoJ3YwBe05zdNxl2fvBpfWtTKdV
vfg3VdDOYePxdoOyzEVlZ0NmxLxO7FxFc+WU0GOYXnIv8FNFRhlJq2iQqNp6zRUasVFNtqL+GFZB
rgba8ft+ZCjkrBxO8MRW5eJsVIi+ULmcChXI4n0li9ivzXkw9DqeraahkblamjRT1bKgcMK5Xs9W
FYUeL5K8i6aE+qrl3bPsvSRyTAaXidY6DIJOMVMNcVuyxzpH2c70fRLJHrtIav9Dg32x4ThVaZkp
0AN476NUubmanFoWm67zornNNFK5CxbFZ7QiJlCBoUosbrtk+QrhZdclN94xznJl2HNATrtgDnF2
lxYXUz3tKzmsUKoVyZutSOZV4ZqwbX1V+v2KDF0EN1yXAwuROZP22A/SDfEHZVIUesysakIiVJqt
S267aYpF1myRmKNGbCuEw6wb1FCUyhC6x+l8lQxjsi/Tsbhm0oU9GdFNqfVwVt7MjNwwa8xpO3VN
xMyYrTv/aegkU2Ji420hXLUqdKWoEUE0erCkkux8JI23Nv12mFzUBHW3032xyYOOrofBVBHPpj72
MpOrifFC1eMIay230WBcHya5ZOFESxGms67DyfV9aOyKStX5YywKG6f0qu1r1eI+QoQrPFXRRMJ+
wucZMnaH2+nRzI3djLWd18s0TGHNcu8aIzXXuFKLbnxFcI5Cwiu64uLM4dGDxVZdT/IqmdNTnTlF
0yzqhqdFlKo0KLJjqkzVhdhaFfAlTJZ5JVuj0HRSV5kaqjJkeBfMQygarexQrMiooyRLlT8QRYdF
1QytfN6rNKWqGQJFSYSHDwWxylZ1OLB3NO02YxfVlqlhuXTeqIL0sSUmkoCW4Q9eWYS9MKqoN46j
SLIoz6Sq9bNPTeyJVDUpD+cerk6lyhan6rzYlN60cXo38fuy6uK67rcJfxqsrzzeh03wDpuLQgs1
cV85Fqg6HaOuWVu2IWZSRqzNGFNchFO7LqolxrSNR91ExUjU4hvloRxW/13FHwwzYdCd6mJlm+uy
uZVtpwbktiaXaql3dcLCwb+os0kFXqmoLMI6KBQPlkgP7weWhGW7gWaYqpE71v4xdRcNzVRJTZSj
+xHN0YBva5cpmiOVNSb0kmuBbFzUd0OVhtiQyIkq6hatpikNK1aoEmbNLUmkqz1pPthGeeWs9Lye
5RglEisrzvzAKOrnW5tFVb6oTghVuV0zV6tZ5yEfx7C44uJi7te4O0Z6z23EkzMhxgjlc5x1yXpi
69H5kc/vB3zZ+E5NhqtsjoWuo3pZZZSqNhmUNNvAS1akJGEgm3XpgtBraMjmUmXPLGjCsjumvQld
ZUNZ7XP9nJk6IkWvhibK8vuySSJenyXtKa6q0ENWoRqSwUNdXumq3ZCyUw0qVrR3IfaGiLtWcd3G
E0wN6Y+TOWpFH3r+XdAFqtd3DUzNxOEcQKUekKrbuB90JOUQYjIrf457ebt0MuT4tHFmX9NGiUEf
V41VTXNn3LYt87BLdqYtwxYWHt6nwwtJzpvzJLdq0IMaycmEuqiyOzdPoTdsHd+PCVKdYapZLr2O
hSIrIs/u/eSazJ7yId9XebqeiuvSDLucZWHWXM3jitmnpQ0gws/b7LnVO9dnqu/f5ePJHLwkQ7PC
aaNKVik3rmTaKTpylS4o5tl7f94Is56rNCpfAmdV1WTbAoLYpnXk8S4WwQdRQHZZ7DqfeMjFC8pc
KMdVt8BTmDRuq51hTmH2Dk3rBMpZn7ldYlZZstfmXdVNiptW5STWzYduggeQp27c1OwC8p1q6xiL
RiXFFJaQuvGulpXKkvXCZZwybztBKunRhdeufI8pjc+oGZWT65muanuHU7Efi6c0bcK+kyqpb6Zx
j0Qs5zXSbnVYOsuUKTNjhVoUieZh0pA7YjrlYVvuAlOFaYqVOB/mKi7Jnc0/QKFVhA9xCtmS6jpe
KlgNxqmyvZkcDptyS/PrRby4YZMW9xytxva51nlUB+HcPYmSRV7yjjaujHlr0cYf3BL6SzXHVXHt
9NScy/rSn5HbYFcYZdvhaR6bNKrhDZ8tnnmx9aXGUS1a1fpVvXIVcTFPimztOeNF1uuV9rr6Ii/h
EYvlhSL2XizeHPJZ92HR8+Qq4Gej67c+1uzG00HUjKUMSZtO4djOzxkv5Y0bMhElaXtn+1ooXdcX
ydijUzni3VjL/Jj75Xqa5CkdDH/Xd/ekMv6qKkgZjVNoCuldtKJKL1nxFCRDsSETpCqPdX1EBfFV
Xg0fyma+FQVUT6QPCF7URQ3TKa5cYuU660UsUvceD5V7LNusVuWIFLNlHte4KRXpIeF7GcKrjIxp
XKKwH49xcJbi9mzu3yEIewYDob5WfnKBNQSDH5IAvodXa82uCOpDqbcaPU452lTVZZUf98EcG39R
vfwgzdpH53OdX895E4lq2VnyIekSGEW9XsYPnb+x43XrHcvimXnmQsP0xkz7amxv8vE6N2JT0X7V
0yHUda9GMUR+3ynBLh1wxJRDcivaEOcn1XQTDOw0CO49ipQ3zDAbp4fiSIsxspKt8mw8tgyeJit3
+cRyxQt/PK/RUEVEl6tOo/eFJadLmVWqs942X5Ig5LxtolTWkOZd2EknQiGwKjyJn91UrBnv8+Nh
CE2SLeetdtvMA8pT+gbqoyizOK053xeTadZQ+W87L3JFO57xnholFwAndWJjci9Y5zmU4QQd6yo/
1QPku1l6UPzwqOiSi6uiA+rltzyqPTQp0jTTNmghQLqSqo60fDUto4lGg/zzwjPHSQIpcIbkDLGA
FZEmj1s6h8XophjY+41shvqE9DZbDbkcVb8Ux5L2WC2IdZcJO23H9FIXnb/GqRsjWi2FWko7Ay8i
THmdOLMl1xClYx1qLcZY73BFpmgcMxKOwGbdNDcnxVJtpsQ0m6zNHwPoIhwIMV4Dp9sGvlsAqaiv
veusCzOZn9m0rEPu92ZlvG5VT+U9nod05czjzNG0C/o88hxf1i5vZzXkxQv2FuXV1awkhG1IexgQ
zEbUSnxTaz7CGjqHh9PA9uQU4k7HNoH6bi2alegDB5Fd70oOz9PCdIYlnTkwRrxOMr9Vrur8SGeb
Jqg6pdtMhoH1q3BxXhCmJo2mahBK2roIuynYel1zUCfAFFM0udjLqVv5ebYonRVXJR83k+bAIzKx
WlpShXUJpd/i+n3VmW1f6F2QLkNY2XxUAtRIVCXTu4GCfhhl3qwry+5AhnNl/TbC2bT1MH6HPHnM
UKBwYEFmtOUdrbr+bCpfhOxOPNaE3SxbtbTw5GPuIt0ReIx+LDcLKJ2Vj9o0GjR7pAPXUNPzUzw6
p5KFyfU0L6FpAUtD0/suTd9lZF73ImnXVbWs/Cr3QoDzXW7aXCW0S2PiT8Ha5HyfaPs4WJNum1Fs
y6nLwjll/WpxrArptKCItw54aNXCOjFjDmyzGVSwAG2puvLMk+iiZWI3i9KF7eQ1MW7l2TilH1Jq
l6g2bOVlzguJSIpNm9M0SiffhknvaYVmSzbIlOfMETUPzaKCyvtAaP6hhEA9ng2/taW1+9GxYS2z
wsRtC0yfV152LiABZ4G3L/FcrGpc33OcxGmedjHHkAqzctJhlU1SwQPnMbeeiVzKiq1jeQDraLid
oM0SNjJhCmai3GdkXy/VWd2Xbo8tYyvjk9s8n9B1pXu7oU3vhyWRSHG7tOvF0Mem9OzxXNo+HG22
1XJqonKer8omo8Bu3RNqebqRbEiVHOZj3blJ9WNLDusXEijFQpmCN1FPjgMt3GUjeKizsgY9UYV+
4OVA/ha6GeB3O6UqGYYpmgY0RVntzZHv3WZdy+MmB0KrA1CMC5rjfPGHMJl8s5d2VSeV3qRIWJUz
+NYcyGAuL7LMB5Fn3hWd2AqePfTWXNJOp0CDxXBpyLXNLfD949SwTnWFAHBzHWc0f9QZYbtqGY+D
1OKbvBzz1TwWWSgCdOKc/wC1GfSNdKuZBqBLctkoYyloHBBKfpUC70khIzvyJNjSKuiilAo7coNq
dtcBnRlrAKvmQ74F1YZAgUyNwnl2TfvaAkEN3Gr0EIunwazZqGW8mi0QbeOlOXAA6e+bZY4TzNlp
Orf7Gp+aipuoy/tuN1RLWNrSRQPNUkgdeXdXeixkgbZXE/DFNEX1eVv6F41ehpsuGVc8wc0ZB9mk
a784z5f2PVS4McIBqFNI/Cyo+1jIAjREwjuVj0my0nrfW5yGsFBMPA79hg75A2k0ChnLp6jqdWg7
ka2sbXHkp9P94PE6blgVy/FiJrSOJO7GEC+5UX6pVWJycjb19WPn8nRjm1yVmhbrgDeeQrbpQJaJ
7FQmj1BOYDn4tbISmzUuuh5YWRXmlSkjjwmperHcU9HEjtfitEeTPUcQe6C/zPFip5Urhmq9tOjZ
FCXU+UKIsKvH6WTpQQA5RqNZw6IdexeclpK6sCpXc+EBNng6B40uEpFs+FLcAjejO8kdWQ1LKtY0
bTcsI92mH0aQuEu7yn3gbZN953X5tQdzssMJXhSQ08uUQGru2zKyoOLOdV/d027azrkZIkRNEZd9
c0Kys7Y3YDGUOwnCpUztaWPGD0Hp3C6wwdbV7c0IdQxqASs3wXLSEvYORNs6S5YLBkWosgmIa9/0
ISMEGK8PRUB7U6WKSj8WbJxVWU4fOis2Lqu7sB96FM0Z6laSZx8y4K6Miv0y+TcoNWXY2WafD2Te
tcCWkqV5Mj2oNjyD34DNLl3MFJVojzAwC1N563QIyO3Qd008TET//LHAQOn8OQlnj5DTYvSGGNKj
icpC4qio9SO4HGnUpVV71oASWfHJO5+DeVdBCYqmIF+nh8VXLMnNzDEk/zwvQ88GPFrSYef5aXli
pVs3PQQB8D7YvvE8ZBAsZD6uOEmvmjEVUZ3LJCyCE2nMoz/4WB3euIkGlLH1jNl5PgZXwu6rRpwW
GUlXRTmICPnd1bLQ6y7rm1gv500n9yN7yjNwI2hefjANW0Co+yfT4t0P2tfhmMp0s6AmWY38ki3g
02186kMSTNF9vTASgQn0yFHtooV75NTm3r7j7EyLPN1NZLyckfbjqeYnIykuNA1MXFgHF/gS3Bt0
Ozpx0TufrXVrTwuQj4mjYeeRNjZgzsWmbGloEb0acQcCPcg2QQGOQu6eKrNs25aqSQQ3ZdlF0k9O
7VS9WPO0pMVdGVT3Q1Lx2NjEKb+bUDQk+p2eWwxuU1vE40QrxcXcb3u/e5xtHy9SnrgaCpUm3Av5
WVoW6Voa3QPdt4p44O0IH0jHUk4bk3YWzJgpjcSY0B1tpUJUrBPPWxcJB9VZs7jz7KrqV026LnPv
VOTipJzmYJXYnkWdBYcTvEQIkr7NVMOrVs3UbcegrRXLRxNSp7HScjP4frnK+/7Yw/kd07cIA8mg
Y7CsxXSpLSjgaricBST0Vm4bQW8rzp59v+tCkehrBotxeS+50REux16ZEq/zoD831QfdFEVUVRk9
zdruerFLplxry+PM7/eTgGXXpC9T5/iOkWYCm9AvgPhTDLYLWIqLu9OpvPcJ5KZi6MarrttZnZ6I
jq5wDmYrSTD4BgKVK99MD6lHt2ni6rWe6m1flWc60SCTS6gJC2/PYR2dS6jNcSHKaAFKXGYERsNd
uaZg1YKOTwwo/2nYD62/Addp2PVpHuwzj4Z97ZfbeparrCQJ+Io+DmswSwQrYmHrdNsH/U1bLkS1
FBJvkrSPGudr6SRai/4usck66UBAJwSS/BjV6Xw3dWkRMdmAXyc98Iow244oW6KhaYEsFvnOO/wA
pXCR1BtJ+vcAFWT5QmTr1mY7UlShLMCU4iPXYEkBPfr4g9nhzOkZ3OeKgdFXha7xsjgYsnPHzb03
SeAamW/VpCsdeZOXRrbTZNWO0z0dSlh13bWeGehHYfNoJt1jPeM7Pef1wYgEx6AZiqhApUoCUGI4
E7lq+u6swuwuDerQm8W72k8fksz0cZKXQwhG/UEOQfFm6RyhpGWhnsu1R24ZAusb7NOXlKRg8FV4
Zw3Basagv0s0n+E+SVSO6QnJMXhkGbkXer6Z5/G4wf2JCcCOLNvm0l/A0jv44TPy9Sro/NjltANo
8vsi6O8aV5/j7MYbp1xZhxPwi0CPLUn77OFGrlkK5FP2FehAeBQUkEv42vd11hVhBnxW9SzowQqG
DK4lSJZEew8j6UYI7sMSZcuq6xw0Ghaw41HXRjOPc91fJwU6advbuQSNl1SEh7ZilxO3t60t5L6H
7mgkQBlEPW6mfZ/RyDN9C+kDiq8o5EGLNpEpllPT2a0bAQhmmlXv5jvuD1dLDQImENk7r7/NsyoJ
l8V466wEAU3GaY0aDKkrZToaoQjOXCZnPAsDJsHOJvVGLEkWO5pX8LCjyoakDsG/6LfEGnC6mEDK
JV0bDgMD+p9ek7pfE2SmtQhsGvrDCtRhETZNkcY51MOhxTefbhv7rIH0VDfQFUmzXzbx/fbxbye/
7gz8uJXs978ftgH+/um6LuHfV0/5uzc69AR/u9PvW9YOTbjf9q+96uz9vN/w107YP3Pws57gZ63P
X18s+djVO/Rg/347EGbu47a8T9qAH3dj/NwBhJ02jEPDDrYZIgSNQHjn6+cOIIYj8F7EYbsa4wwj
DM253zuAh01Rh/1REkr2x+bgLy1A6OAjBG8w+YEPvTsKLzz/tgfzMwSh//nL509bgD68+fS6BSgZ
7C2BjUAc2AGjh60+n7YAfeyxFLbWBaFOujNv6va5bWIj0d7iK0h40M6AHEsoCOTRjxPidoUE/pln
K59mYFSYsLfPnQFbjAL3J2DI8xLaK5VKxLQRPYuH4r0RJ+kE7QWQWZ0y4DBSUofIojAvN1UOHHW5
9/ED805BxMS4wOE8dPFhvYNMD03fqLZ7aDKoXT1o75k8lHe4W9TsPOiqScheT61wUNiS1UChnTXf
HHoeae6Oc3Cb4RsoZNMuDYe+jUx5P3VQMugcy+ayaW+r3lzel+k1hIOS0wkJwEdf025P51z5AXBM
DGVQXlTutITUz40iDlxKYPrg3gloyQT2xGsueL2BvlvkHRoAXCXefVWcBGCgp+C9ZZ2JKh9MHP+u
gZuS/mwQlwH4YDTSzUONM+gvxkm/6RKwbbnbtTYkVQ9JHIUS1arPTqy3buWOWhm2oIDR+9zfmzyL
sL1sliAcjYGmKBiKbDfgD77bdBU46830Mtggph697HOo4NlJZu1qhm5Z5Y77iatFRDkfocFUrSoo
PIb1wEgRJE/w+gE0jkPUCeh9wjOCBl+XQCugWWTJe5K60KfbJI3nMYmojDvt9sQ/GcgAUvVWl0+H
8uOGHfcL0LaQ0OsFuk/jWett9dKG8AKrygg0zIJJHWycJfFDl+mQzEilQbaqdKIKocMFEWBKxQkh
FyWbAIQp8l0ETBDGirbAI2F2C1VkbVRLEw2bGShikEF5llubpKF1xQmbRVj1y46WbYiSEymuZh8I
cwmVnA8nQe8pkdNDagZWcBn0IuxxDxQIejH5cQUUzVOt2YJsVEZeg2020XeU8fMh6y8WehbQBhoT
VYgymCpwgeyxNMP5klooPl04grW5HKh/qjjLj8tlUa31VC2XbWNr4PKx74PZeOyzG5NcZDrSaWwt
eFprKu+ZUaXUoHwnMG5mVUCIjEaDERFcYtOtJlTFM5FrZ5ZVU7yTOSyafAzNNK3QkkL/MwmT0UJf
zdujKlVVVYESLlQGzdOKBqFt062nQZRm5xTsD5wtq15M0CRGYOnkYZ4++BSYUeTWczKcdAi8vRsD
PJs1pVH9lG24DZf6ZhH+qoVOkFDkvUyT02yaQqIbWLwQr2AZT0G5LzReF+TBLh8oedcWcMf5fLTj
KnHgjLYY2tYcvI5yzaEJhD2lHbTAM+rixbahXFZVsNFU7l3TbrpxvB67Z+qESqtpM+hbKduIgRfs
Z/m69u2tx6BBCz2sAe2yBq+86UxXDyyojlF73Tug8eAHcFiNtggHN96bfNc1T9ny6EMHjSTQgkxg
6QWPBb1Y5uJysFTNDLQvLKkG5lvU7w6E1RYz2GRsP2qwa9D/Y+/MlhvXmS39RIwgwQHkLSdRpCXZ
lse6YXgkOIMTCODpe6n+0326zyN01I227bJ3WRKZyFzrW1k0b6ur60NwH+aUW13CXJIhct/gEhVL
ZFyUhdkMxucA+wsz4aHufwUqETVxLc25Kdtk6Elqc/fY8s+F2hETXeo7sLEdkbhWkFfieXdETtgK
h/uhMaG82JfeY6nUVqI3ncA2zx2Ui2qeDkLbp3KhqQkZ2mnnY92YoTaKmVRe2NZ7g8ZyycpZfzb9
Fm/0TTNvvJuX3Q8hG34IO/EwbCWNGASko4okKw2GaLA83C5QYlKinTIEneKEi81ZuJfos5YZI3vQ
wlfjS64tenKDvT87rve0S84PVml7oTuq+3lujwO36sgR8Ba1/nZ0RzDMehKaiDGfxtyAyChDn7yZ
U/0laqgzrgF7LJA0J279QhCTPDSV8RUwr6Bu1eXSIMXilc9QhObDQGeIGXPnZpiOQ1P0R2VcIUHU
UbcEIvEhXA6kSYkwlrDjvhE7i62SG3diyWZKTX/7sRbthiN044i7rTy2gV8nXlBfWxxdU40xrbfX
qFyE9zYqqL+k5+GwwlqcrDq0TQw87lj/Vo0ZZCjtcKO2lsN/xmzj6MxgQkdVICBXlHI7TmFdd028
bZgCJnAjkrsjKvEmUoN7MnQeSIfJkc1x0I85G2Qb0xXu19xbMZvq32WKtsDhSWC6XSy70TxOXvMD
5W7FKzjxOhvVtoWGInU0Qf4J1/WwuK9r+S6R0w79tYWS2d07JURK8BBlFsj5WyV0NliiWXOvldzC
TgX9cRX7kTWQY/1p+iL1+rAr55OhL38IXJzgmPS3wzZjVNip3PKNmz/yZhtPEwpjqc6lWafowWlC
WXVwMA51lJ+3if6iuE2hZ83+0a816hvbH7t6oo/b3J0DC8W+DnhIoIVdrJKKg72cOrNTh5poC9Ub
OMyoShgNektmGTy3cpjyjqo/jdg/ieplwrWPN1Z4ERcWnm//hEa9C29XxkxCASEJBs7LUpJnbbYW
BHL/kc1vsG1xBwQLipgNB8VETV4pU5lCJXF3BzeHw14n6Aw9GVkstF4PohH+syEGHyIk7o9g3uFI
2jlj5lY0dbeku09eKkrZqalpmZUQPxUM1KmvthyaYbjgxQl7a2jyDSRBNTcw1OYXdxy7E5us1931
/diATEA2qz92yzxlezKpBXJyxXTEbvDPjjzPAdTTGYfhuXQqdil1454b6zyvYBumHg1SIPsPd/JE
5PvjtwvNJdkdcnMJcVTYRgTZrkoGNt7ZtoCa0cGqWFt7v5i9c1VV62bewHGC2Dhe6kZHC66pY9B5
V4eV7aGZTf9gTs5559FMzB1+RsPNeF1MF0YKc3NX2Q6M67WNHA5LplwwkEucx/g2zJxzLe7Kpnrx
aNuH650/Ux9HnremWuwh95sVik4/4UT1Rdqs9pTg2aEHnMYcz66B2fkdaHJ1dtPDpNdD8RDrnWvY
a7oEULqbUZzEOB1NsqZ9reBqBh/z5p8JDAljtu+xwyS21wb2PAEBlTlL7pcivjlpfJThjsOIkBG9
UOF2WTPfDfbRJwATGljNs4w6Y4Pdi+kUpBNYqQoyCAMGpo/W+qF5sluFt12WSUf2YIbwFUJ3p3E1
Thenyzv2h1lf3ljY1o8dXAJ2gCiMaxum3HL1+6sByQwTxWVeCJ7kpa+O1XAXmMbBaH+95tyu/NyL
HvcJSxY4QhBkNhj8Vr6qKuY3uGHMeTWkAhjTPoaYNrMbQbZazodyITBUMhe2mxF7j9uhzJQ5hH1Q
dGv9B6bQhwHZ3+1x8bYp6kxYGWtqCR89BUAh63Wu31XXpj3ePbGFsy4WY4oo3l8xVkU7PaKFpvv8
OqJ3XQMNHukPn2RSeufJWvIlJPP9wtsnb9XRhKvf7CGdeckm3hcxP7LmIm8qVJl5XZ+izwEwo0Ob
GfGKt12gpRKOg5b4ftvM1HNkvOzsju7gJJbc0o/j0IY7JYljmIVjFp41PjnW2oRuENwDnkwYnInW
OrvQ4JbpPeB9bFogA90yDtyDNoLchNkqhDo3NwTBult6I9O4sdH7jAeoQcp038TWAkU7+P2Qzhba
icAqxJBDmEylnzl8vYfAFVm4hwYgTXN5YitcTn0pCc+Eq5OKHgn7ZJLelIlw7gEjQbGQU2jiohLN
EX6c2UJQANtSChLP3hdrU3uTicR71ckVE8zJD1Ss5Xe7uOHSYuDSTsi2n83kodIYkuYukTjFPLrH
nhO2QdLMRVV9iDmV5b3JXcgld7Q7AfuLfGc8Uf/Qeq/LYbZg1MgHzR43QHAAawwgdYPlosq9lJ4R
Vej4A70mHY66sr/dMNaxqwGlEcgc9WUqVyBE4rzM7Vk5cd1TWAY+ADU4xbLjoUmrCwN4JbhzKB2o
XFajXzbgbziX48apoqUDf1R6keR+QsfjpNh9vTvgGPFbQKaBnpWsEu73FtfWUXgs8u1z5d5b4z13
cNoZ92b16Dv3YvcwaplHFuTTbsGceyeyj0BopKZ9CHo7Mr0m36UDmbyNl9YH0Pft1Xcl9eAyPfiQ
ahaBv7X807I2Jng9OWDDelrQ9bZRoIfUhrOmjBKmM38Urbp6/CwcmdvAlgij2bDwpLGHo+mzxFhk
zB0C0ei0jdurb4wHWxa2UVAGMxRIoFzfcHqF28399e4hMuMMPzP/6NRVaDRe3pl2bpITbsbG01Er
5hhCZtT3TVb3b2o4W5Y+Yt4ZKTgjGU9jEwbVH69CQ7C7BS8/tiaIMG0K72LPJX4/s0ot+jxVLFrF
lNaYvibCgBzhqvVHvANv7iyeHRgAG7XTUV2ItccKHpsN/2bg25FjvGjtHJJZupmnChDqvKPP1bCq
e7B0WS3EE6FPEp2PzfYkANNpexmAtswwbkMD/P/dOcLUU3x4Wvom7poq7OCy60FGCzRCOfPrajhP
ZWkdav0pJ/dMMMHLNABmo7SVDrKg+FVt66VElXDYiqq24CKia2J5WQtJQnIjlrLozS2uoIuvsI2M
Lw0mrFvR19RLGTNMsJDZMzlvwP36rKwzbvFD09B09jrQcB27VHYfDX5/Lx2ctqBA2XgZ+vfd9w9e
xY8G7oGpIpd+bz7HGqXdqmiiKno3DX0hjzaKl9VcKnKdfJ1Rth3ocqeBILrMwzTxzKU6GnN1VK57
R46zNx8CR+eUGoX2yijojajDDN8L2PjTeEVZSI1pud5wELO04h7cFUaUF5NVR8ebHzgOZtuf7voJ
Umn7oqAoyLFQsJkmMGPuo0uf3GWNOGlDVROIsap9C5qq6Nh82doU+Z1o8fihbLckYDh1R/JATaBI
/GDC3jJv8ntNnT+9j5feuczMOFHURqty0sGgK2ZGdRKgHCs5J40THKagAeoQ1a77LCF/w5lBNwlN
qKpo6PX2tyRdSDe8xcsL6XDQVFPBSuMb4E0igyEcB/+hpvrBxwjZ9yMU4PfGfKiCOXHHb+k9Lfpt
buwcODf632ev/O1qDt3BQbUPUDeWiDcitacawMc2PgC3KCz1Owk3JRVEC0wJlSu/OLgGX41Hvs4W
jpM59SgaWaC6vlxDMAEJUfOJdThyrBnY5QL3Vb4qX4LyTfdquYBzBlMxQ5EQb77qL9o9BACiJRBv
PTSQ9i/ErRJT0COw+9h2Hus+M8E2e7fLXZ8NDEwreg5hd0np5N1gxi+Wox5aMqTW8N4EoD3QKrs1
R+/7I4NX1ZlFBe5KOL8rlKOBX0Z7T/sSoKg8ejKvdoxsDsm7VuGlYuls30FOiSfzVKpD66Nd7fyk
7j/NoUy6md0ZjvtuseBcVnvU0uqB3U4yuSS1/WhOVQMC+KzdzAXY68IZcUkf0Q6DaQUnctiO7nAy
f2e02DXZkh1tBnyyDJrZND773ZY3XQvDLrXcORsZXgWAoACGItvDXUymnJY7CGB5N9IAJ5ETBcvZ
8B88FEAnwuq3brDfxjqzmiBvx+AwMn4HxiBuMI3xsljAAgPefCjVvc1mFFgUV/vC3b4YB3Idd8yK
97YerxweZJOPoAZwV+CWe6xBikgwSGL+DNj25JApsncFxNlGq/i7saziCBww9SlGF1dEGZd9G9ZV
GdZmn8LhvdbTM87RuXktg8+NfrL1TIOnnuyJVirq4ZD02zHo+wPkNQ/EkPGmJ/ZaQ7WZ9YizRsf2
JLPKHlOlu1j0SzoAmgKKOFRZU/dRcPU9wKChb6UguxcGiLq8c+695TLq26C5RkMFebSPRlhfs7p2
LeSOBcENf/cOCs/Rom3G6x3PYc9692xhuKPbnjmwd0SJiVQ0p7p3E28kuZ06LuYrK4IysbYoHmQC
9F6/CIhVdXnfbyR8QMbj0NWgifnT2vmnhk/xrFt4wVeTFD4DpdC8BbUDAI4cl21POaxLWm8n3A2h
rb6rAC2bYx04bk4N7kqjDt7wG2s4jg3elAWFpSrTfbt1XqleHiRxICijJwQUKtqHtpQpQasymMFX
u9kAmVk08i5Ubptq89Uq66Tb1dfEfrvWSIidY6xM1rloZgy3iwAOXgy7gIupQyLBpP6YwCVxu4Wl
BJloerEbjKEUZdKDj6vIvVxQeQAgmgPcpMWJDO+duipmATQAlFUFhXHtwO6qS1vNGZwbPJMBJTXA
QNc8POoOCNGwJJWCd8sxA6kGo38XzWLL+w46Z3tpbEQYaoQUNhY1uN1GNj6odX70FvwIRtK+L8+V
aKKvddWgNE1aGMOSBnsKGQSzuRlSlKPWn6LxZ0Tpw7G0KDcx7RTaEHrW5QjONN0sIxJ9yIM6rTAr
B1AAtg5iqQv6ujvUsIhdcfA4ehygBOVwAVMClKKw6yPiK6cBlJy/XXZV5kt7dgJ8cxA7VSrgs0lQ
JKAUkxnyjwNUyHVOql3DqRVZgye87EWwt3Ewzpm40UDqzKc6ZAwqpP/tkzpUG5S5YYcCPR0ccL3z
rYviv518XZjOGrbFhiDpBoW3AexuBHXmbzE357DEXboZJJnXDe3iu8a1PKuvdg4Sjy+ZIB+VBaql
0lCm+owCgfdiirMaeQRYx50RrdOr4R7srUMLtYQcL4Pkpx0RIOB40bAD9hmipl5PsrnU6oPWIprG
KryJvoGFcuGj3qCqi7JH991ias8HR6d+l1ngGeYxrFS+r3fa6CKfvrkSCR6EAsYKkMIFiJYBL2NH
dmWQU7IPIt5eml1FtcDVv971aDGmseDeiXQKLx2OYP9iqgmVM/fRSfO1zLjzMiwXkCLgj41wHZ64
+weZkajD7wbOtjMgMVUz/BERWv3J0xdTuEnVhRVGp637cuoXvasjtfdMrWXENtwEC+zq4KHSJpIt
TYJRBs3MofNo2AgwDvSuqY+teZ5GnsDQAZaWya4KN0iK2EiZqMA49iel0N9RHSvvKtycQ56tZIfT
ppiMP9Y8Rg6qP89vKYqx+QLxHLdN9W2vP13wtGCM2vpHvqtDZ32w6arnzz3YDnuLRsiyEweymi/s
zJRvXqCjda2zqS4mlpuVl2Iv5hGQTWQB5GoM406VJFmQBSEEpAGPF9SelUKp8a/rPoU46G6Bm/qW
yYkr7UbQxZl7QoolbEavAFhuKZwCjoqU9UHno+2gAhs3zC/c3SmeiACsUD6vo0gHyhNhrX9G9KI3
uddw0h7qp9ZXkKzJ5gOjoF8DyriNrIQBcqEyEThqh5PXdrc3P7Tc9lpTN2+s6ShgmyFMxNB3VV4N
+KCPxJ4G7ANo9slTEHASD5Q4sThsCo0UApBYwEAy2SoZcjBSvQZm1Hy7jUoChERW48SnJ4lOxlZb
LCs49/UfA8ZytxW2z1MIQwotqlD3i70fSnM+aKQ/IKngzJhehXub3EHXWbJYBD8hLxX1Adyb/qJ8
9UzXKS2nDTg0AkxVk0Fg3ALAdzx3Ww6y2AiZ9c6YRJ92Ze3JB0On+/plxbVEyzLuhgdu3Q/8yZGf
YhqPi8+hmSCGAjrPgjszV8WNhTDWX84TBf45hMiDDBtkMQJev8eb2CRetYfGEiSWetPiVdHYpZn1
Vm5ftA8DIRMPRLyonsfRuXZver4sqFnSBLfgiOcWM3VrmvecI9IyIbYldb47r95Kk7ndgJr4j5X+
2HvcXKNfYK/pHbCwsDW6eLbWBDKuAk6FVhxIZP+kGUImuh5DX83v0tQvHYM65uFMd1W0D0s2QQyq
ggDC9rset7icUeRw1HJiZD4YsFF+aoyLTvOi9ktAYmV54Dj6fLLGpATVFEyvdgMXyuvedwhzlAWR
aYs7v1LhKpZr51oFuvTcnywoVJ6ZgnYAR3z2KZg1k6ZDWx9X985Yi8CvXgR6fhd10SlfZ4wEm0S2
BVksqI149cEubFUi6QCd23hyMXo3Rq4akQwyiDFVxkPfPDtw4kbeYBh0wkHu0Up24Mj3Tfvkc6Q2
Akh1+5JWpYraGrRhWaLZ8Z/Y4IaB6RyY2RcWZG8raLPVe3MkQwPJsp36p91C/MJ70Csm4BHyJYY/
cy5TVhnx4D95QZk0/ns3vW6N96xm+bX1YIvPAFnAm4MS9wp7JAkE1liInK+F7ilk6iHqyDOtedKu
z0GxcnbZGE/JdE9MGSkP4BCYChP2dnkdyaW2mAg7+7kE3BK6guGuREMHMVj8tnS5LO1wYJodGiFe
S/ztLiC1fe5TCh/M3NajsuxYgAji0/eyNAlQvWLG7KPnpli9mPn1HR2agjmwk2/l/9LgPJlcGUHj
jwJ1t4ry6AL/2xsWEQdaNrJTELohbh7xPgCFFfaMYUTkDtT8ynrHQZiJL1QCkMbVdmfqAzKZMnhC
DoSlFg5cS3zjJDbYpa1f6OwgeJHq6bXpHvzmXikAj/f9SIrJC/dHvmYVO65BujyDa2rFiZRZi5Cm
CpfglhjqEOTDKfYxdfqr7a1UGujsmJMuxAbPD2BdIP3GvDpWG7TwAbwQRwZA/fSWk3v1lFnjkqqt
eW0miTwZonj7DkmXPuz+/QqBo/euut8KY+8PFTKEqO+rbk7DjSPg6rEGQDAtzUegSOgiN7XCk3F6
ElPLSoRBoD+eNfGSm/Ex6jaV+5A0cOInwY8tmg34hrkJw2HCCUtctFESMUT/OuDCqIBmO1VeOzB1
ccAPszx00xJ7csmQKDna5buhfz0kODstcTLyaCHsrRctSHoajxNMUUBp6K3a0rur5wqKm0z2EZaj
3CDq3Uvf+Kjo1QiGR4c8OOudgxxzC4t7AbY7eQRq7ivQIXQEAMl16tnkkW5G3Cp1cOknsbINav06
WPFS/pjqDd18gsDPqz1OUWX9Mcc6XLYPsosTaoEDM5lrTG7teW0uAwYBghoFRCnWJZjUwYrowjGz
Y4zl+x/efni1E7MO4UWOWh+scdWtB/q5EoYhWODJIndJoXbceAyCd+Wh9p9HwHsL8ADgwAacrS4y
Fe5dUtR/aDle6hENi4mU1Hoe+8/RfR/2ADEQ9mNMOCz78j6okBvaP10DCRI3ZuSFUfO0juVhxbVt
kJ89ODNtvaL7Bl6yRIuB8OrWJb6YsgYmrdFA0pRwvxlOdWdFAAPthHEwcaDDT40a5r0M9Lnqfwek
A+fy0kMOa211aSxAajglnVYke+eFrF8wmz+OiHeU5hbq5ThLFll9H82dkSBbFmnny+cLUmHBwSvZ
0+iq3HeCY2DTzNzufPGskP4jiAlO6O324NXrf90Br0HuA2JvoAEvXVqCUHdxuk6Q1Zwb5F2Gsw26
A702aJXEYcYTSAxUAJRIvC0Y53YO8HQ7jRuGWmrFW+dle3emfFSo603GOhaTTR6ps+dVJ7LNYFes
BPe7/V6sxhdZg2SiW65NDTVzPay8yzUfQ+zZiwSM1rWfk8pPHPB2BhJ5SIf8UKYhXAArUMjs6Z9O
HNj03lDkTXxxMRcb8OAPQXLAx2wAMhJigrwY9YxW6sX14XK3UdWVIQd0MUzTCeH8V0UeDOqktTUW
+MGCtx0sGTyL100/3QYGWPLvq4fXrlUZJcGG60tA9OIYfDDV/6KNynrCn/vATpGcLB+3DVJe6fCj
G3xbeo2CrT7M6wISKV+kne18AecKtQrwQbO9dq15wGrDH2qAafeD68hhMplN5FsAj0vzMiJ8iXbD
KZsVrQMJ+2U6rBJhLtXfQXgvLNd4bIg6LvN4rBi4VjDlCHRhxrQO83Ywl/080u24s4v9jWBJupvd
B4XlgZfFG8/mjA6cWFe72goQAXfTNv/KIe0qgBfaO3DfObJFp9zdD5XPitGD2gOGlfETEwWyv1ir
cMvKUgj/8CVdBHfsrQTOUozKCa2ZpOXo54G0AGuj0riBiOuNhtYCN7bXRnTLmVvzevXl9mWXa1y0
3nzcW7w/zaOeccB0A5S86YHiWFM2JPn9s3QWeJtWsUMghLfwGLSAXdVQIk0VBgA/tn57BC+SzKQ/
mGglbGCahutFBCK1Qay3Ve95g0ML6a8n6tpIlIPWMcwPGAJxX9IY3eeRgx2COxl15cO+d4gX8/vV
wkICCi7LtI6bWDBRvPs74ki9V2HJwyjw/5ZJp8aMIy8H7TOpagzc3Zi4rfcgti2lBDEFkBvl/WSI
UKFhBqIkri0L3me/Qt+7h9P+bHUOdDfwWdue1NU329Cd4OIfLTOpMTpOTtHDVxwM584i6x/ZGwBQ
nm9B/roBlRxOKAFbZrhwmcsE2DAO4B+pvzcDYcRpjVVXIiEL2Ic4COOI4cdhN917zRFbPS5oyQxW
oC3Z5+VluN15iJ0qZFM1/fWBLw2jPMwKUSqQRwPQTm/GBgDAQR2lkRbkBZBfbJc+sm2IyvYBvbeE
iAeFHvSwYzQpx/XP2o4Za8ClrrBamwNf9qxZkVMb3n3gpuMMMbqqjEwMBljoVEKz6NEJwCjZcXEM
yPEb00EtD+vKTq2ScYnX3XHg+2K4Rj5cALUoERuoqz7hfh2V1pQZNxOuMl5QNBEyuPesm++8p+18
dh1duKDOQF4gdOWcrRIXt4rb1gi7ertUZbZYIi13WpC6SpBUyKwAfNciwgoSPfSQsKpBvCFK4Vg4
PMkWzaOXczJcyh6886ePC3IDGXiziqC0Awsa34YRjDC5dOvtcIesgJUdHPsFdvBb+BcBHgfM5mUL
pRmT4eDN8fgwzQikeCKksz4aIPmHll+bTUXLOEBAeHec91qjEaUYRcyYIpYrNeJmpIDJ8ELR/M6C
Qps7IfISdpt44uuQz275RRzcxaPkWe2IR8QN38mCVskevMMCDaY3zWRWa26v7WHajLNU6IqGHmqW
zkwsACHolcK9MpGtJLFj4YUnmMKhX0wkpVxD1pj2c+2r0Jb20agg5vgsbTFFNkjq+ejEW2gI5Xdd
bmmPoaxrq2ejCyIkWEC/8Ph+CoYDwmuRv+q80d8tADa5APIe7beyOQr4W8p5dYwfDiFFgmAMhjff
UoeqgdM9fSv7YCOtaLHLivOzVLd1HYDoyJMhrUxhRUHt1g+8cjJERUMarbUXBWN5nCqk5mF7E3B0
a3+yhI00f3N0WqSBwMY51dV2/+jh2JvYoLLhv8DO5+WTB1fSGBl33agcGJz9szYfK/5I5Mc+QBRC
fg8bGTanQYYHXbIF4MteHjbt/yAKsQ84GdDKrhI3yfAxMgRXhHtl/Y44gBuifTyNtZHsNseKBw09
bI1st7lTYvmszf3d6q3Q2pGVMUYYMF5mwCix0AnS4GAYJznuGAcAiqCYcb0+yA29i4eqTx0XSo91
t2OnQbBjvcDoBz87Ze/AxpPRbVFM7O00o/htSmBOkH90ibKwfI59hVZqaE8wqFt7PqOguu7VNPot
WiwSabmCURHlW+dgHQtuzf4MOBRXQyVC3qn7TU/XaWQnV9rRogj4ALO44YzI5+3rCmX5S0CvnXmu
NdbFSo1lOf8W+Pxb4PNvgc+/BT5wt6Cz/1vg82+Bz78FPv8W+Pxb4PNvgc+/BT7/Fvj8/7PAp3Lc
CaqauFfSs++o18X7zhOjaoIMCXNw9G2IOZXCmwUjrSs401heZ9XAHSQy9hzbAIq/nzsTUuiO1V6V
bOEO3h7azlgwrd8+/PvFvw+dS1XekH2FLXn78O8X18mAlWKLSzAFQY7tobsb/f1QAbcZwspChNEb
mznCwI5VhCM8zcUczHy7PUha6v88/P3af3/690//x9f+/um67v/3j/FBs9yf89HGDqnIw/6kXIkS
MIu1NE1sGNA1qL3eB1aFtEKNjY0hl/ZYGJPZ/NeHZk/BdgfmvB79qYw2XfEC5OFY/OcPLOxHM5FW
8DuVG3xHNs41N5X/50E0WGGwC7DBBDGdWXk0//sR/z8f/efT2uVHG0Se0Qis6mn/94ONaH9E/MqI
ODaKFC6QKwizbgFHTR+ARpeDWgtiGIgX3h7cBl6ffXv4H18rJ6M7Gr2Alt5Q7MpbsU7m9hHmeMhQ
rYImAT3DgbUaqnWwSYodf+NhbrZ3bG5AInvAv456t3V+B/axHNKR8CaDAHrPNtcpfNnWM/ZP1li1
1O5OYTT2//M5k5Uu2Ot/f8Pfn/r7rduANVel5Q2JNqVxBw33vx42zefiZ6MwmkqzKf4+7IGNcOZ/
f27jNYA/ukE4cJBfOMjS/FjJTArXHRCr8ekEoLVzr1r4r3xdwTMgzEOcByypsM4lg/5hNPNZ2DTR
WD7w4GBLUA7b9g9BLgiUGAh1gC3+YV9drIiaZXeqdoRWNxLkerVAKCOjk2BDhsY204bdeQ35AKDj
potjLiECFhBaoWAWfx8Q8FygAhlAHzY+FbLufXxoYAPaNgRrYkQlne2i0stniw1PoKMBy4CVWMrR
wG6M6rkqnQkmXCsKCoMLghX2fAz+firn2UgYFMawqZHxM7ko5g1gzGSYj1p4ZtZTfeyHHVjBgq0S
HsWSxQCgKfcUksgt5DiLLek42AfX0wDGzGlOZNVRWMfbpSmd8VjvTx7zjZcKvPcgIDkS7bIDIaAT
wJqXRxrUAH0R4RfwlxNbB6llyHi0QVg7w/8i6jyWG+e5LfpErAKYORVFBcuy5NBOE5btbjOAmQTT
09+l7x/ciaujZVEkcHDO3mtnwFUtumewSi6Jwt0nhJg2a2pAgABbu1kVwwV/GXZDK26zjOypAhUV
9utQ3NdJC06x7K/1efUGYwdmJ40yhy59BlWJSQ9tsrbrL2mx+e+lnT7G/BALB5oLXoQpW1+qBdvg
EjOZcobxxTWwsyBN+e8fLi1tdAkt9liZqF2senD3TkGvdQxAMi+YknyApNHYZi1DvnrYzXaM2KUL
8rCh1/Q4IdwCx1l+dCLXkdRlu0vLRG5yy3APpVuJa2VAl/Tatdzj/1mvgTckuGxHWvTD+iGCdXp0
cUJ6aNqU2S8HE21auua/dZEgq5ZSXetGnMe1sd74LMyoLhsvTFdGk7aElgKTUm9Nd0AyVqgXVc89
Us6b1jROfiuxOCcTqXBcHqE70/9XdX/OrcVAgD2/OmWndkCRls8Mf4zXVN01GdTT4pf+k7S8TZMZ
HrME7T0NpjXuTcjPDRc7nU330Q5a99FDeQvc1Sp3//9nbX7rSpsOSio964vuBUJIMVzHlfk9vvd6
n8M2vv73pS9TYEm8pGmJFc+Zl17c1byPzZtrtGaE31dcpl4mYl82QXc/Z5baSRKRN5k9JADRjORE
i7zc11ZPfvMG5LIHyW5I74vGTe4xnwvrPCrXZjCdBTfMLExsc0n2TuA1Z5QzzblNwADWTRNEuuhQ
HELK3PXDbG48s6wfWnBdOKCcbu/emNh919ZnoCioeT2NIMbBvpLQLN82Ws/3pnSzIxCn83C7G9WK
9nkdEX9I7aNVHCxwFK5Ovi0F+DoJtDxhm8SIOpvMZyvjPA6yvzcwhs+2Fvd6sPliasGYUMNW9s8u
W8qpkJl3TSVT0xix36FHoh5gKHxURQrirZP4cm/fq4XftnVs+zq0I8znyu4eTWPwrhB+5GiI7aRt
cRwWb373gJ8ySfV4XP44vY8otY+x8EBwdHPtXT3X6Z+UF78VCNGZTDHu4TWEP2ShY6TGKWtzrELa
N+mkrsk515lEVsyYt80fZp2K09g/9V0BDKgM/IcE5+tJDF5/UkD8Nlhq42gRYnwo6nZ8mGXy6Cb4
ufmobQBzafxgqdaPTJCOIMNGuTVQ7sCQScHQgWtLrOC1GZaAvQ8uqzm65p9+msbI9o9iZG1Giz4d
mZE8WRqjaSDccx0M5mGepm6ztHmBvmh5GZHi3xcOHqRcW1G6lutX4zcvk4kJPM5FezKyMn8JOgw2
MI/52NUfaqUyiqkijqZQ41ZaKFFaozw3DFCvFSNUeCN+kJlYs+YOS2rp7HWLeu6/RSp2aJqXTY6U
ITWf3La3D4MPbHCD7E/jJcRr6HXLdGpLPm09e9PJsTN1LIQXxRLlkNNhJLSXOpWbsefm8lO1wnNn
BjYmg32nECTIPPvf/eXh4jHMSd+BDkeBOc3peTDueyep+S8ZOsA5bpuPac3FxXKQbVbjs4iZAYuB
ob/bepc2XYzzfzdUoOBZixrWl5Ml2QG+5nEaA3Vi++qjtvFcAEe4vxFONYeehevSSWnsK79GOTzJ
4qLSNLm4z0ktjUvCYrWT2VSFsmn57e3PfGqLg2lifQhieO/SZfscLct7GG5fUqdAIJut4n9P9DLa
Z7821+OgEdHP9cN/D9w6McbMS76tPw4YQYz+vjEo7JIxSJEQBLCa7dTsL3Iq5aHj5twwCMMPJMbX
/wh0iCXMC4ACqoGqhDncunu3sLOHIR4y9KVZ/r9f9YODNUUjhoTbHyVzzLTU4csWjuGbtfQSpZhp
bX1CuI8KVECSdmY4DwIX4IhJfZ7H91kn9XnKELP56GWUBRIE90x2m7Coh3kY223S+HsrNxUjcme+
Qsr87VMv3wPii0E2Po0ij3dLs/wLUplsZW/t4lh4oWtl5TZbCxzmnrIj2He7Fi3ygRHY1WLMiYpQ
4G6PIS/aScwAdMJiP9eYpYjnOrXOTY7u6vccdJtXpb/ChLVVNJn1Zyx9NhQmPQs+OGeI8wN+7fyu
cBAr98rBrMXWH/QIEmLkuXvPHndLOV1m094GVX9EvEuhszhXLFFPrV7BzsXhJE25MwU+nWYIntYs
eSlgOsz7Can0XRZ/2k4ZPEN0QYrUFXlYt1GQodPUVoemsUzjOzfWYbrgQavsDP7csF7WrtuNylJ3
vQYiWIzOY1k3h9WvQLei3ZpsDO+wkKp0qXclI6zSuvkCZuMNFOgZx5A+i5uYpPUx6hjU/MDKLhVX
GtcPYpHxfpl9c5vldg3jwr/YDVBd4WfD3TQuGOgui6XY4VoBWVSxDndXFISATWA4tcAFYEcyJfOK
ix4rygz1A34mAeVYZ6HSFaOy8hXoxRQNRQSv7sn1K3iKos9D1SVfZl5YYdWiI3Cr+BSMpnkw/Nu2
s36PSX4UAvSMMNb2XlvTm0xQnzVyPct2+vQ9TltDP7AY2ejXfY3uVjTwKge7PbaC0aCN5FbNmN9y
x3mqMjcgI2IywtLzzoKnJpKZa94tte3dIiGgBat7gJbPhplsg3n9Z2aw84EFI/ZKdRLmRp3tjOJt
cSGVIFboQiF6+5Qs1klgPuhZIx+tenro7b6/T2z5kFRB9zoVoEOdkre+NI+Bv3ob1juQcgNCxbWq
weijHLsrEJqyWw9o08pxE2fAAdzM3PVQAQCFp8fUvmHpsuampnXTrXaCj9QE27Ko7j5w0vYhBoGP
MMOMKqnhc8YGIsvuscsL40P02d70h2fYf5em69ptUfZ3BqY/nNjmuiX/jB93yi+Ua90Bd7lx1GK6
q6SAfAJJ6m5y1pe5mKpnDy/jPVXbq7bSx//Kv/+Kvhgg353hm9++1SA/mVwK2Lrazw7nmqq18AQi
JhJeXAAjXDLUAmjSnUyjSK3Z9vycBIqyPs/IBjVn6jAXS2S6o94xbu3DtfgWQ/vqpoAHYi/GCNIN
0Tw+xnk/Xv3AijKzqQ+6mBc+nwBTDafQkZSTEOnEl0gBaXli/kYigO/fDYZwbOJuO6Uth2SkaIAB
BvzN0OyHUVPBY7HxSTE99MuPXDrwkV35xAUHNrlY/sYOJj/q+WA7O0cXjo1wb/fet1fbzknMf1ff
QYK13A2gdfcYtz+kSMytqhvnLLSDHX0hsHn6GCqAbqLNEZgt5n6Za663aWOMnbp/BiyG7ZIbWej3
iB7Tx9VBz5WhRMUv0o7bAkwoGJ7xefbUujc0bPhcXzEKm5tClu/pYv5K27M2Rd5Y29KETl0KhPc5
kvC4Qpm/YsTUqIvBy4EsGiQ6cm6/ExQQixHzYOVvPYeIaMjbdlsx2/4bLNeqL35qszhoDz9XJflQ
jdLJw9KRXdTlJFUUZWeESMh3wuzEdvUba2NAA0/hEblzCwUXzJvpLcXOzj9IMk/2k+6RBOj2HJQS
Yc5Qo0HQHP5746VREykbefGuHf2a1sk2XejW2o753K+SgJg+wr8j6mJ4F535D5BhcT9g9g5MtkFB
4QlXpGDPaoq901r6tABO0BI0iB1HqSq6aAC264x5FlmoUwavelx19ZE6DNFHB0HhlJA84wPVx0fJ
Agh9I8xUdrcM+ZNJWdrVv4lnxPsqb+2NkGAGguSfpUrge4Ao/BRzFBj+Q6rtJGoCqDyLn/zakzmH
o8IGbxvyX+2mcOKn+Ut6xp9qqhCDV8BqFioZ10zvrQ6IUzDZD1AWKAvq+q/dv9vuNCMtb7/bgOI9
XtjBDdl9LjGljuzdyIV8iIY/DhuLingcBeoMmmBx0Yeu6d8PZLzUS1pFSLzxIq/xbpbjQ1WCXGo3
9YvhckLX4oaP7N858GDVWdg/PesJxEa8fXSq/KsrWpy+SQGinwU+dqf3JL2ZDrX3L6lna58UdJpy
3GeCUyQ8EPkksx+VuC+D5+7tcX1dFMrmti8tOgso3WRLGoJ9tD2ltoM7GncqT/8YyiN3ZMipYOov
R6co82tkb7PvXG7WIhmbO8eexaaKu8fcdGjV5e0+y3oWFx9MenBDR/TVQgSCFLuuwUg/6dvPldlH
D58Jh2nig+bUerVXGmOuM2+V+9Op0rsLbrkta4OHneO+D8wAaGNk9+1rTjUaQcPY11Vyiud526l4
O2WsDJmFkhDgTGbBu65gpjqNVeyoqQiKceGxews2PBOPvgRUnfVTu0U8+pzP3ilBODj6K1SEeKD3
Ngb3YOMx9i5ip4zlT9Niku/Sgv1m4gV9d4X3sOTIUji3FHH3Y9/UnObXIMcSU6P3qSxEPV4FWLb1
EGbTzGj40co4e5/H4WVh6wT84h78VLRRor19zbLllpyLcOQDr8k2dlVeleudaySxFYd+kV+1D/HH
r/ms84pTW9kkf4uOh0R7DdYNcd/iAgDPUdwROIWgPfYOsXyCSyPCEVR50aOigj0um+p56gArGFWo
pScOMv2bpPNPSddpY2dI2zl9hlWF5JxlDg2rbL+CHsmZbIrHtYSRK8Q+r6rsBbDjceIQxpVsw6ya
itCKS3YXdiVQPePrACbvCDLT4jEmXUWUwHRgi6XRsoA7AZ9yovdlhaoFHqqKP3bVHRCqfgrxNA3N
c1NVYBKszg59bYXoym8XBmVityx3Y836E8f2QbTpuNNxXYPg6h7tPP3wVQBHnE1q0/fVqeimMiqz
r6VSbmRZwFmcZX4UGY4FMx5RNwNaox7t9l5eHKiq6AOzf3e9aHfDzEVqId+KeYiEgLNkBLj7PPVc
ZTa2pXLYCw1BHOR8cSwDGyug+9Q0xD/5ef8vi5eNvrkJsYyhUWzoFebYTQG0usjkHicegbjq8Gao
9qfIF3fX2VCB8viZmAS8YfNZ0ReHQQQRu53aMy2nxxzLw6G7Xb/Rg3EjgdVu0iC/EwF2Vum+pL5z
r4Daoo7Sv23ZxVtXjjBTqh91c/1ZtteGMwZiSLj2m2kO1qZaqhSig/lXD8UV6dxAYxG23ZImD8qi
sVev+cVqRBmmibMzEveNH3LFuJS/F0tagkzCe7fY6xmwH/0yX9I15AHYrw0U7g4DK67fkxeAzIbN
NXUZ6k9QmcAP3C2n6LC5VXhAfFoiqGBPZXKRoQYbsbiQvSyb2qH2YBjUtaA3go+sMQqirSa0ngrv
KRSRtzFo5ojRATdy13pHNvVj0VjdyVCET8A9WKvivuF2guY4HdSs7wMWKRNBnF157zLWJ5bmk06C
34WMgQNIRFRu0KMW036m0wboMLXYudXnuupun5TDQ9F5b8qrQbdU+7z+TozmzLP62f6H6KE3WeGy
wdBUcps14uQn5rnI9f2STNcqNtsopd4DB+xQLmLm4Z3jPfYcdsYuw7Ay3pA/LTSwXrnh6k2ggRp2
VwAKn9jgaI+MsroYlvsz9c3XuPgbn4iTnVUhoK7ti5cn010JatfxMcF0b0vr8hSu7lfu8ZGbq91v
Zy3gYVNfhwY7BjVBYT1M0GTWCegwrQkOgX0S8s5piLgzTid7fFn75g+ms3Jb9ZT/qWwF8QT+cNez
q1OYfRIeB7QjsYEe0DY6+cO8brgAL6jUgzIPrqWVbusJF9vkNzANTe8JwTAeQaKSNka2vN1QUg4L
fTFcJtN6dRPev6Q0jg1gL6sGOKh4wjmnLKiYDfLSyFBC5Pi09BauCcMAzdKIv969s3aswAU82lx5
PEBwdLZrYUOrN4u3biZNBx5MVHvNn4qzYpOnzUEVbbCZAK94RUYj18J0pvrTapjfK4axwU56TJwK
R01K8b/aCQv1rep9IpqAtcADIwwGGzF25Urofm0Run5eRIBYUmLzFKcjYIiLDTsMbNhhnYInmeIo
cA1vDafeSXkxOrr10MMwa1GK9iTbdXStFb1TEh34z/0YHForBthicKTTOUEDg/9WysfJi6kRQZBs
RKDQ7nZv/o3iY47xa9/rT92SEeQOdF+LegfS9yAL67knbuJRFwq/k+R/L0OJON6e93M/6NAhLsEF
Dp6pUxwT7hAPS7plDnNpEhmH8yRgVnbFj5wsVlM/iSa/eGPP4EZOAokwc+Zm7NwTLco2sgP3Yrb6
bPWvjrIkZL1xG+QTuni/3CVj9onVi7Jf1k8xDYcozr2zvql962zudtBOn4caTFJQWEg9Y7riSy/u
ewCKMSlW+yAxofGW8jNfydSxPPNYjizmupFHHkKWldwM49T926R1zC6QAE30WayHPtknGcjKho5V
4WNejt0Oh1lscIWdEYeD0zUUauzV/lo8MbfDBhRgjTKK+kXXMScCi37k2kC7spKfkrYgNSWkE+Yf
L+1sXmroXAQ+DWd7VXK30keny9fsfZMesciHBUfT2OFtHnaBEQQ7gwhBoTHxGzY07Xie1LmvynN/
o4u7fdlc8pnayukRYftZ4xxyOlRFws6edhpzAdAomeH8Wax0B5BYHOKWtrxmorra+iuvFbCqxxZ3
XEjtgsnawsFIDsCpzOYdZz+1nZKvSsSIXut0U5u0X+sVjF09gXYIYnNbeAwkK0V3RpaMP+YSRkW8
7royeS0AfxB1gea/0o8lmzQs7qYk1ALeGAk5pzIOVNSPhEjKtHipfE5tJSj2ycTWDagR5vQplRhQ
Yg8Oo3Cr66CMv6JsDHwj3hwmfvO4GvX9MMlPTRstrONs2eSBvP73O0iB9bYq4JEmzBS2HqOUTZ9N
xSFhyYwtMWx8D+d/v2B2TIqEJd3lQsfTznQh8zQFmTaWyH+HHhJaAteuR1HfZukv6ElITaa/3siP
BwKzxj/abO4o7qqDG5DYlTvY28yGULI0s/VOuERfiuqqM/LIEoHlbsnz3YodMzQ9qICj9I/JbbvK
BJ+cTvBIVfa0q8fhQWbjHaGGx9FQ8zVb5t+Wkyl1gRV6Jmx01eMdiGPU2Y03nxaFZcwZpmBrQacN
JR5HJ2Njut0esFsasDY3zk5NuWcVw2emh3lnQAfo7FmGgxp/s7V6G2O7jCwjGjgh8JhO0LOxwzUm
df1kA6q0C9KactK4gvjMqIjxg5/dNNo4IFgWx+GfEMlrCfHpvl+rz6JRC3XT8OjPrjq5XXUf+y1Z
eRAHM9WVZ6Zkb62op9BJUwhCBoE4tFKpX4jY6qx1b7tcjbw03ig1SUvwFUONlVOonxpMU3jkams5
FZObXykq54Lu8DLHkmqsmvfNWB4oo0/GAPHBWIUIV3dIt3wzC88z7lDnMMj0UNMO6mHE8OyDZFqz
eZ9nfGPHWgnw8fDdVpqkH3ISm9JWoRVwm6VDmUT0WLhFyrtReLRmUmfrajgdzsJ7cQEkdBroIPEH
JFlBvqq5IHijrJ6gKPHT8FymwkhZdnkfouqeYYGzw1U1RyRc52mzpldR4ExZsYgnJJWxy2esqlgH
yqnz2ebm3Wok03HJ4Ayt8+/CxHMz694nDMVMSbswrkXuJGeCMoHk5G9TkFkg0y2Sfmz8420CLQh/
R9sv26mzqbGJM+JSMwdcx2yvsXv0OGO2mY0GPUjTGRY8Nz9/95ROeiCmYVWwbvnRp33ZV5RVFqlN
XXNbMIjbUk3J/88xG7bJlSNhdrDd9sWtpcVMLN3bM0uzXryHokyuZUEilc24D4wHR9UWzJZO8oIO
SX3s2s8m/xTt4MDxnLfBGvjIC8zvpXa+7Zj30VcQXab0Rkx0VGTZ8nN21FNfOfg7K/2nc3GUrxWU
2AaIBQFgrNx0RFRBhkgQfPkkbuSrSZiD+kF//0ruzm6s88+Fs0U4m2QnxTVEkRln6FJVPHIC9ULf
TneLCTtRjpG2Kv1S6CbM64FBIWmzu6Vf9Z/Z7sE518sRz8yZzF0E/boeIlWtJLpU5HPSeQZeF7OT
gBvcmYTWlNz3YZ64oXNLrfLosWcJtvq+JjvidrgaMS1ExZoQOavHfcFokEyJvOQI3N3SxW7/AqRR
p5InOQq2VqIcvVvL1u9OjKtIfOgYhCWK3ENzgPY0yN+mywAXFPFnmaX3a9vYnASCH+wKJEPCbxX6
gxnEFpkCtGOhZTQp93sp5mcSufBGtru2H7eOuTwXzPEJQXoMjLveokVaxDR7q6IiNJVM9NDNJOi7
AlZeP47HMo6dU0KdXsWZfZeyoGxoaxL7S5bqWnJelh0wfcICmOvBhmQyQ9DPRylomo7LYLAEjXfr
5FPsG84UmftsatIwbpVPoBVhuHmV7wORf9IvbiBBwLEdnPGv14DVcDH1iYkMCijgpBNA0JhLOGxl
ZVqnFksRebC8JTr5xFq1Wf3rFXEAwzte996kXlv4FxPJRWFSAU5CjxNlI7T/AajQ5Ac0eoerqrEM
rg6TQbemyWLQunYbnI0mH7wRyMMkfRhuuLH5wEzBR6JchY1VccAgPvArwy7CGfRapB49p86+iIqc
mo40xrY1uRRe0G3ISk3oIK8RCQsufqmq3mV0P7cL0QLUXbKmglRhRl9648YOpV6DkXB06A/FuIXT
tOVQnCCSMfybLT6Vf4ui/tPCEqtMIz9pE7QATh8+hbJHITKfXOIIN7Y9fxSVwgdjq3fXbruj3Sdf
IsNZaXAS1n1UC1g43dCMB9MRD/HiHeque5EmLWlGhwAUkrPmuIvJqPrbdMkMEMv/sMrgq1YOaNvm
Ivz8RaeALJTRViCUipAact9boLcmaB2MlZjKO2yrPP88GgIXEeZKBp7TbnQ73EO+CmvZ5AgY6AYJ
5DCNMjDuAuz1b0hEUMhHe8C/PE4GVR9H7IApMUa1kfWus+AmzJfVrZ0b//vRUDixFFGf0rZfu6H1
+VBJS0mLbyP+VygXtZEnsfjTpQQSiPu3Ex4Ix9HbtCmarGSsT8Ni/Wbu+DOMJAamzaxDryagB4O7
TIJ9D3HTNexPJoBfiRhjbjtI58CMS49cy4R86yqmFO3bbyPTd4ZVB0f0PBc36ZrTMlC2Vdb4aIzY
+AaDNm3yDxHIKSeHBGBg9o2F6XU1MwMfkkEerfeBmoyT5tIeS1YOeqt2SL2NaZpY53CcC8hY42vw
MU72P9c12ZdGn+qKhkgxu18xJXw4ou9RxOTAa10sMCHxXok1DZuK0dC0OsBEYfrZPQ9u0430qCBM
DOn837r1pyxvBPZjwUMQjxjNVys5o+nZ8UE4e8QHWO7EwgJGZPEv1Ay4hXpmxlhaz3nMIKmkte/5
NNal4+Ml7T7nAr/85BDsISGzuLyFXtZ4H3NgboEN5sz5rYLF2g6xDJ1enwqOj/t1iV+078vToA8z
vMO73mx2oKDSozPMP0nn5gzVAo/GSxUGXjo+E4uLSmxS9wUr8xLk3b6d5EXpAAseoWJRR7hm6Krp
zgBdNgzPGnMzy0mytW0nYEwSQgHf5AiIULJc6SUdCYUApNdC/taiv/lDYdZlxfQn6PAODsb0WtD9
gccWXEhKeFQ23J0u9r9ZlekFWyvCmIXNqzc0gqVkNrZxsx16bps1hjLQ0EaidMRAdwGQunxZcPW3
uW5ZCXq49pWh45C5/XCg7KAvYNrp1gqq76rhG6TFa8u8lIEmEq0s60JtkLoyxe0BeqICXa7ushGT
p6IXZmUELcVj+2+gSTxN8t9kwFWrWEV5C8yte/aTfkFxY3bc4/MKbYKMaHflUOZkbtR2tOQ7rJIT
U/Rbc0+2wPhmOlb1TIJDASazHykpYKtHTOnuG58VVrtng/e4sboAy1wy752yrqOpnJ2tSaWVjSTf
VtkAfm8Sn6U7A+sHgWEjGqvo7Ez0UwDAtf42n/19t4LTqTlgRFVuvE4Li9bqwsEgPxvyAz03H6lF
PYD4mtbybV2JZKz/DRPM8oRXKxxrv4Cy4oVovyY2gz9SbipjZVI2xMfKCE4yI729IF01SIR7FMny
WM3wRiSinQ3BhmEtqjdqDxHNPlZsFB0lWbnDuKbM5n1Gig7T9/7PkLXPHXIi4BWAnIaFDpm2njlf
7bUlgcC3RNL1ujpx3KCpYjmRwemHtga5DzOiKxgr94S8vbDS9Bu1kB2Qs6L3mSsY8twOxgowiOkW
u8VgFXA65zhShId27MOvhYOzsc36sZhO3gJW280uIieNeVzf6/RjNsyjPaKSMwWn5KrSPH22dc7o
mlJggfCvyKN2iF4wLEYwc8b0nTn9LmDWw3Oj/Oh2czTA1phklSgp5vmc1h+CHTK0mTix77fvJt2d
xtXZrs6X16zQQzhrVpbJruH0k8oISj+f//JT3BeZd7mZgKe5vwfC/aclSRN0fKSyYDyslYETlJ52
YQNsXpPpw+uCZYPkbak8EJw0a5vYq8HaimsXXEbyK9EX968pPvxN8Fyl07eCrr9r3tecaqUZAPJ6
jftgFuk7RWcT1mYnI22/s4JKNJHTdR2MqwE6FLELbef2gYfw5M3OgWQpjRDQJSU7YDI/VfnfRuJ2
RmeR3NoIRjvvUslRe7WQHMmAPpJpQk/1APlJYX0xMtsaacZENKugr8JmVd8zPdd9X9XUWRPO9zG9
xW9BCgiN6ZDp1gKutefQBCXLdP19C52GzhGI4tWs1q17mzQOxqssmoD4azpBSV+nR6P5UxQzaHKo
vSYlE0UUlBGLoQxTnL3oYDznKyuJ8HDOr3I4SeaLy1iSGzslRbi0M2mUxVNSOr/lemoIlQ64yTM6
k2GXBj4wIMjq7kSHNqW9Q4VtbJrW7Q9FGdz3ctCnCV0QB3WAi3TxT75vv4mVR1xV7Rjl7o9hg/IL
nPZhkpKI5US/pBb9gmasXkmwJZs8Zo0hSrDadGW8FS49E492JAOAiRkUoA4Ez24EH+3LVsyX0B98
+wllk+PPLwWto206jTnsAjryjqSrT5mlCFaAa8uH3bVXhhIICXz7b+nKe38O/B09HrgJHY7nHuhC
utrbtXW+3MRFbO4y5GsdDksMoRZFU8IiyzyrgCPNrQL57xesvSt/btyY1tPBMJZ/qdW95amz52Dz
NJMc0pgx8WI2LGS0T7jVgzL1gbelDm3w+dD7sd4y0BkRrvLkSfOQODxIHs2SCqh5kpUueYqxsSeu
xId9am3ncrxaymyvhg74edLuWDLjJCxW74nqe5DtkEVtzUF4muKj7zQ/MyMCY2FklaceomAN3LkY
L3W+3iaqM/iAythSv/BOpZJHYdPvgUxzpHrcmgEdZ683f1DTuVwk1gMiDKJ+ZZoOTNHY1lX+k87G
Y1UXz7k9vq0xsgF6wj91YNbRQGHWDM4B3cVP3gXqiJQ9Kpz6YlrdsO3HtD8ErhuZMxCvJv0iFciD
N1PdO2BUN7MT+0ghca6TXXej5pMnORA/3beApgOk/AyyzolYjTttG38Q5Xyn0CojuKvvSzYzA0j/
CMC3oS7JiZHP60KjwEHksaoSBPRAS2Ci3bbOHi0+QveCGvmsatRbrCjRO8S1pC/JD7Nb6AhVn+zv
nve3Im3T6ijVjZjIkry/Noa+GxQHkHquPnMf3mIpP/w5VzySDPhVl1pR62RPo/VWi+Kwtpm6R5Qf
6jiSNrITRSL70IPON6av0ZIfVTdcbGW/9pJCcswsIj0JWiPLdHYJpB2zr5YEANmh9ulHE4yok0dW
jWZWMkvwXM1BUooHxgTj1qTnEmVcWKHtGmFFdenYconnfF0Gp7nzJn5Bb+hOutMla9F/6wQu/urE
19ypaJQBVAIFByFTzupZC59ZKq3NefgTB7ROXQ/tcVCo97YmuyJvWgqxXQCfJO3Qcu10BxunVy3R
8MuNKQEZeCyyezdDwU6INwtkN0OFgEOycy5+NTJpv5kyzNYENmnX74FN42NZ3hIHFKdZpyeAMBWv
Z7eRqa+uR8KRZojgAEzf5jGgGF9KTvJLApJB33ZQml9TStAR4anB4r6SmgI3N6NpVL4jeWx3o+CV
6IqgXkc5yvNju/y128+/1aIegjJoN2a5PIxIwLZZl9PEld8IGsuTGZBUTcirye0Jq8NydqlSTC4q
9yKy4tV7picYgEZgcqxyxItER/n1dGnm4boW5DL6lOQW+x3l5VpGhuEcrZKxbptfpu5W3CzJy2ip
/TCO1oMDp8k1TWfja/Z4kaKTc7LuKNv8V9bq0PevhWo+vZSA6bXT1zrmRyqnrR14H43FctMi1dwW
6fB/7J3Hju1all1/JZF9PpCbm+QmoKrGOTzehLcdIiy992zr1/RfGnwJSFUJuVI1pAISSCTyXbyM
G3GCZq815xxzWRyX/IJNd+8L49cfkIBEVXsGDUZAdaEgBXjFMdZt7c56AED/XHZwmJYCz9xmuMor
bdNH3budZCxUhvHctmm+zbtWeHOLIdnZGDEIDKUs5bmG+VoamtdxVPMwGT7FOltaQf2Tp5WYXbt+
ggA34N7C/knsxsmpI8i+Y1R6L1KO2EocTMlixTOy6ZsqFA4e7fjYRTOf3dIWjIXzlAqLjtgJXdFc
0GAOSLGJIr8VtHnbeIoUPjhW27pnOmyfxYRgqQLUDzlohxYOOjaEjWbqnwFVUpHvvFkSmmKv2CX0
6llnVb8rbaTHAnrW0c69vLDLNY6GGi5K81wWboajFWRE0EWes9AdUhzO1GHiTp5cCK1a9WRVUEtg
gncSBkoX+8cs5L2txxpvJdtyVorDiG/iWvUjlN+26faxKT6DYWKzZcIdrMpVBoiDfl88Z9V4F0XD
fohpWSwXitcUSSrNnfK9Kin+pmqFUozE+gkG+31WdOUUdoS8x/gcGhmvCCs5XwoE+XXa8hIoTOtr
ct9isBeCMI0HVmtpgBeP4Hrj9YhDyDPx8HujRm2l7iyBLQE5LqPxqEURHMGjeRQ6xPRiEsdSYfjS
Scf2eF0eeOtNnhloh7l27zWTHS8BDLeWO9MZKIWOk3O59JqhbVjrKVVP7PTxOLYzl6ahsQUfKgpK
OCs0XQoIEaApgh3Hycr5GUHC09dDV4+Rob9w1E7GpzGlAZYyR5+JAvad67bWXWt+W0X3a/GL2PaZ
rTwj+SoVC31ai6jlzXmm43VkMOzWbg+zi8It2dspD6Wc+Fmhb3mH+Jxr8VQqY2RYkrZaFxmCQpNT
/RTglsCHbW5pAAayH+TadjIRL02h7/SiMa4ttKC5r8TOCGALFzO1ud24lmZ2awWvztBcQKOcbIB6
cfWk+b8sFm9NkT0wwFI/H7NbtlNrE1vxU2eh8dVl9EOm5FVQmwQvsaNuwTAskCpg0d1+3k4helAU
lXS+a+YT1WSFnZ2cghxLGZY8X0VJZwOXc9IuvNPqPe94ak/4s3ob95xjALfCkT4HH1WAhbKZ7BzB
LXzKu2bfLQ8UlZ20uvsOxAT/mg+9iOHR4N1ZWd+q1D6M0nS2fRT/WrEod73QMY7JJN4UMzM3r45L
Vnf0HLvOwSIXeMQ4Cuzf1zn/S5bPlV3X7A9ZbkM5cqHYnpvUB54dvklLex2ZILZ2Xzxj93xoXL0l
IXbvGk29nUX3K0bgVNTQlxuZY0UpudhSTcYb/CDYf+yDcpyW2l4eT8nyl4/3I86fzKBPAF4jwlVg
jgd2MN9YmzZ58MnjC4z4gsGhGISz+tL1NzjLi/l+SbuE8fQyGylGnrdWDoiikLL08hBBTpKZvQsD
TF2le8IYgXkxKI+c8/l2imMXUg9II83AtcWkSYfA3CW3Lg+SDh9jBlPaXB7wtHHM/r7ukn3vZm8V
p4JoDE7TnLwZM48kbdwW6q0WjOWDbxxdM/ykzlm4X1Vun8rornqzyuDWMF4C85077jjwFkxhAMFn
RBl0j1hqrhyMvLisP+3c+mhodhxeujqkwK/rn6C1XpDpvVIthgq+RbjJ3ZC/VhWfQsc4YDX1CfJP
ItN1huuAlwynU303triHjY2Zu1v3Bm1kY1lAWVPjjoPHe93LjfJvfVaZbiDvrLHxclqK3cWVYI9I
EJ1/8lNwxlH2sLCenO43MJFBe9ecVgMNPoNrHOw43ncifLHKkBfBeO34ZJhI3wpc1xzjV2YndqEz
PgZNcswTfJzVbSf6b2E8GdQd8TRZ5VGyiRNuT6ij0r6f9IAZZVqFmrp2+XWaGIH+7XWstKzyn/+7
otV/2bP6z7uf4vqR/TR//6X+37WxfnxnUe5FDdGnr/ZftbHqwrBs3flfVbK+FPEff3n/+AqLb4Iy
ZZFB7k2in//xl/n5aNp/+qth/+EigCqdUdm2DcOkKPX/pKjVsl0XdJ7jcK3prvzrX5qia8N/+qsl
/rB1XTkMFa6hWCSa/5aiVsMS/IAcUuglypcOWoqHlem4avkOTWtpk+Wv+pdFrUytjkRIgQkn8n3E
SwL4FjhMDqSTv+TTepbjUkKZa5kmO1dwsAK+y4KgDkTu1WzF9/oE8owGhInZKk01Lv9GwroEbZmj
XO9KatuxVmWruHPPUZRpR+dRDPm8DzX/UMg82FYG8kyWtue4cq9TLTgDcSSvAhwSohr5TngdGLH2
YrTDJ71KGI/0hF5SC/IXQkLJNv/Yl1G7nurUpODIUFgTh1tHi5ot/+JLIR8lKgRub0w9vJDXUcZq
ew51uSlpe5JhFnl5X9zIUcuY/F6moMGRhgew5HcDRm/ivNtFr4kWlR5GfithMWeXvK2k2/I6D7Q1
ujwQbn/eE1e9CV2xFYtIQLIOx3QGvhEaPecbSt/Mb5NgFE0/w8fQuohd+fsw6ftC6Dd6pywobSO4
6HkkdP3czZjYEjCM9ry1WoQjK+QllmWIfQ5RNVPDT42oO5kXbRZf3b6M25duyYJOc4NBCF/40ECT
jR5b23QR8zkwdDaWDo2Az1mLsYyMZrlq1HyusmFr+vUL1XnopLzu4gvzTr6bfTfdOAxKvCR82K89
e86G9YGrgqtRuhe3VkRWI+NhKJ3wlHadcaMRe8ytcb5Mc2zcKC0VR1rq7qiZLfaBkLcz/ekwHHmX
Fx3o1SXWZHdVfmaqI5wB+hNFYJPpSI94WWniJZ6+tdzqO2rZ73DUxE9i4/BTkeCMZTzZGmsHX6eG
tzTiW7Obxp1o02jLumPjdsBYJ96QeXsYa/PUD8m7OzF/ZWIytkSk6fxy3PFIL8w5lN05bzVc1aM6
dflsrlS+JL0Ged85MttHKVC0Wh8wzpCEclPeeL3lIh4bfYsuG8UA4EM2xjgVGjrHN75q6+tET+Pf
/qt2gec3mKJjgM/G+Nv1aF9S0rFuz7w76Xtk4w0qX6O0ih8LNTunZ2pq9qJxqApgSwobudhHpvZc
4r0+k4lcPGUVxkM9ZcVVPWUDAPFO8jpgZ/lb99WO3kA2OwkIXYT6ha2ZPJdRU3KJhS5lV2+pVmFc
14LPmd42PydTa4XQrUg7U1cORxxU8/PsyGtU6w+mIjjafWTRoqEU+W8jkzuLr0vPGTWydzicnpku
kPmeC9LfaWTeDRhna3Y0bF+eSQ+Zq3kixeFM6iq15M7H5ElWcm3rJZHObC8z53457Qv3pY96Vpaa
9TJrGu4d4mMzR6jGKl9VlT+klbnOcHhjVT1xMmClHKilUpdYfxcEt0oCHDTS56JiD5kuaHglWNeX
cVFzOpHbuNCAJzSxInQclCyY/c90nqxDi2hQZFSM+RR3tOiFK0cjrUMYePC1fmVPuAMHYUzbJpoj
L4zH517JU6wj90PS48HmPKHq3TDynliwrnkM49bg++b1HWArIoVQ88xZnWljfrb82r4pgnJjzRpG
YBW+Q2Cn5Jgfjysg2MVO3BxSR0N3E2SVO9ewNjIOoksthnhX+QZuc2fS9rpln8usPnZWEzHxZrkX
WrQ6VjJ9nwdZn4fiiyklW0kAAZsyFpjCCwMjQ35P1gTBcMltjbb2aw3GPd78XRYudFYt3lLn9I5X
8F1UT37JjM1BkftNXk/1ovCi7qHajNFdHMj7hM54Cix2Dvlb2iPGVYhhatuZR7OYb/nf48ZJDECK
fkxtSOO+FUlk0IDYvqmg/IlGRLMgWA93xAiHdVAiN3coaJ37WdtBdyDIFRWfee6SchTq4qb+85iV
634eDhmDrluwnXIsLJSufRS6BSq0xkQZRRjx9Vvb0te41pebp3v9JUHE8jgnr0g+WseWjI18UscR
m09AUo/3VPw0F72xzovhQM7nI7DZpF5iw31qkhqrTO48UoP5mDjTixiB14+KraM733bcY3Fh3JMZ
hg0cEDuOtBu/afu9Hi9CVW0/5FgIAg7vJYRYnsozjWqZ9phHk+0x0i/2kGg/LrpuxQCDAWmx/ywX
6Kh9t4xFRAh1LX0flm6WKMuPVtTztIuueYwbaLI1ZmliyVR3Yc1JnZY8jR7uNdzI1nbyiW66RkyT
nKDDufwO0T3Lyt0mznA2TCZUuBi3vpVTz1A9EDlkTS9xbxu92hMAX+pZMGjBgmanL4sbsKJPlgBi
keYvVc39nXNkngfLkzpIWe7/9TRRT+e4DRHIjh0fbUJ0zcmLnoPJZ2tYsMs7dFN6KAOCgx2WPK/v
6xv8EPhn9BA8PttMmWl0mvoauAJJMTpJdCzBmCJJumxSVBgIska5cVR8CDLdOEHPfTOkle2yKmF5
ERJna7TpIVFii8BRHTO2DRz4w1OtWPtnlXzFfvWNQQZjQrfHqP2dhv63FmM/d/WQDkFt38qROhej
gqib09w0K+xeN4lFeAA/NovMDuR2iC5LQzHSNiMGxcdHX3K3V+AtVrIefS/y6ZvJEExAdp4A8L91
ThUhZ6xGAor7eqCxCyrIU0RvuG89uZirvYjwCfadjBFK+8oM84l7MNi2crEpG/JkJaNNCREWdRNC
8L5wg11eUVFotgUuDYovcVBHNxpQ9XNKnBxLflE9z8gGOPSxhzpt/FqyEE5T/IuWMj6dsUbebZ4d
vyf/0O9qhUeUJU2GJukcq7F+dbGvq5qV4rJUQJV+HkNJCVyER3Ia2Ol3VfeJ1/I1Si15pvqHNStb
mzh7w7lknxDsm22lA7aQfoTZGJyFhR/M4Gq6ZHHwQgkGrOb5wqZ2F+b5LqUZcTuPAgY2GtgO1ylW
keUioF4uGbHOiT2C93zq7ZnaT6GvKz2vKHTNd8lEm8FAy5QYCx+/N4TZ0qbLVY+JXiyWo00/xftT
wiGH3jG8vApvI2+/gerADuxIHd8ZA32lgxreeCO7ivGwlNnaYNvJqmBejSbF39S7Oxo7o9ZN3gQa
oZc0HD3mpkmQPf0btewldDya5YgoIQLOz7M0iPBYD3/7hxakOAZgkMm1uTPo4R0bp/a6YfoiV723
0UD3QQVW2gKJv3I7jmezqfNJWxjNM2QU1iHVurWhWbNkAULs2+XNbEZkwVjBG3p1tVs6jYtAUlAB
PdelU7EeJrHwYQNNzSd30tk3NPS1UlLlk3GsW55czdY25iUwUUI3V0ytfmbct2gAVR4d7AlhQQ00
eGrTO70qhYcnq1yFdNTENB7JVNDnN1+z4mbqmu+cPOMuzKwz1A6OQs20TAdoiGW9Ya7lhZNjFKoK
sCup9RKGzOJCImB3Z9ENV52ffYWr5gkXuevlcVPe5gvE246AInAbu3+mAxoOhFZycewM4r0mnolk
TzjC8welymOomUdtbB7wf9zjZ2Wn+MPD9p0zur7WM93c4Kzw8WdzAxmbtojstylqmn2g6zsRUPqp
h8ku4hWSOdgpS3nwB7Jgbih2Zjd8wOs/Z6SaMfEGl+Z5GGj/aE1+I4VFiZZp846K0rTdUtMe7In0
/mDbqY6RavYhSHoTUPie1fOBWvD5PoW15PccgemO9R35RTzqxpmDdF8t8Gqcj5ZZ2Luo5dUS1NCI
a9v9aAysJxCYUOnj4ZTrOKoxtZLLB0cC38Ld4GfANtCpu76RFEou3sfJ3yjaB1YjxvZ8susNCr3q
n2OqbKkG4Is3nEPs/l2z9UehukOAUX+Mz07IuvEZvMYW3MJTWqj7trOuS1ggAv9fdBaNxHSnUWTR
Y3wSBvYcFaytTG6NTJb7MmzJO3IokpZ0SK59TXljEnmePxSp9SkQ0U4hPKeJ2mkzmo0ZzqgXqvWq
SLqrwppvo8amTozGpghE/8W0bTDsvjjSC812RcDWxlB+dcm8erru61Si9J+1qS3wcHEtq7zwCoN2
L2YtCgO1zD5Qtb4vVUB3G2ZoCngA8ncWFRxx3RO/srFODLwPo8YCYzDOjKnEEK6FBVcclwXL5kY7
WdGwU9M4Qql/jav5UjNH3bSdn11bUErIOzd6NVc8CVk4D/WjY9AT3aBPbNOwOehO/0zxNDwa3mPH
RGbPqT8Vd6Lb9djVPD3WFYui8cTFYaBy+qlnmTaDnVvnKCo6dTfAWEY8SacmCPJ9gXq60jXnlaq6
5iVFnDiga/UeFRgq6l80SAWDtFk+q2xxxpt3tNNmBJVvet1OdyZxJhq6iDW2o43bgGMO5eH6trFb
41JoeMH95FzppuuVKZU7HXmpEycwlvvVe+BYNImYttpzNRyxR/Wnyem/qIjrtlMem3x87qPKUsGn
Eu+EXU4Xh0O9PbKLZ381YZsT8pyQRB8XrgOdnz5A9RjvSDx1uCkwM+hT/9xZNr13iVscOs14KPVe
v3Dq5VnqYPKJbdGecPpc7DKodvbU3/vDYhBI6DHmQOy2Q34kIfclJr8/99QKtZgUNSy4rNlt80jJ
cbJXVnhweqbDWtJkZOTUy4SdeqgXNA2F2RR8WEFA2nYIzmZE6RNixnEw0YAIfclNXaePbBjfef9Q
LqiKHwAB097G0nPTvOrhPF7JEcYb0Vgmlc5qOlkaIQ7biGDn1+GxkR21ullw7ThCov1wo1rodjNV
9XRL6e2nKWq6Atp0WOnsIPbqwTDh65RmG+/Jm/3Oy1DpGzPHREx2XmUGUAtysmzRC6788EJxXXxl
eYVpkKm0c3jtkO7SvYhl/Oj22gGS2E2jN8yAmd16pBmxa4+wJ/jzGj2ZfkFTV7chrVBR1xj8ulZT
4Q9XWVrXInHlodH1R8rM0wPdqTjIfBSqq8kxtDX5LgjuP8b1iCi5tJ9y7RTiWy31eRkqbp2lZHt9
y3MrxjrDJfGQ1dJFiuqd3SR8uSvcPlnPagSjFPF8nEg5mllmnKBNkOMDpzIERJJSDffVnN6Fwzhv
UADp3glJShUgp3ydI8pS7gz/nDCwGY0cYjmUFpgZ6QrI1ObfBwKJs+iM2EsgO5lST5SkFfAZmGRf
NqUWyAOdKPlAATg9q46cMDna/oU3uvBcvANkofpVHLMgs00/3fb4e0MGD0caj36BoKT69F2Gh3Kg
hccmOuwJgwqunqRsIo4q4Q/0dFCUtOGdHhfEja+Me+gXybbV5e/AC4iu7OxBt/LPmFSOFYhX/8+/
FgWAXXp41w0jMbiMeARO9CdCJNz8z4NrvWpwDODY4PETMRUjMGgOdQxxxXFGGvyK4jAb8LQAadB0
HhTvbahoODA9qXH0SlN5nEU5n0TqH2YG9WveIoeojN9LhyOOvoD8OZ1ZAWhIrSiNFmEjF8t0bFvr
IR5fWhJx1AyplU/yhBxaUvH/S4K1z62/FoNFgOVX0PLoxbGFJzoHY9Q4j07pNAAremhe/jIe1PU+
0BZTX20fAgGUUddBLxF46tfwPGjVOKYO45C2/F8XB5CfzodgpB5OsU9UEvp/o0bcsOIBM42+8l06
skaNyVcN2NXzLPVaoCXRn4nwmChSOsU0rQzUEIsSwbEfB292OKaplsWIKJprieKGAMz3Zwhqs8Zg
a+tHoxonomvJ758/XMvLBXoU8kFXhJ+2tKgvEp6hTS+NS061s4d+/eeHjj2d5qOcPwun9F7VElM/
P3M50nE34auqdA4b4URv3bZBzXvnXHQ3+tgfWtVXpyYmg4MiCsTDpv9WWL+SxR2QPIwuwo9zLx2q
zJvdal+lmnkwijna14bcB1m3sTvExATC2hZZb8smw7oZHeO2tAT9PTEYmpL5fg6lz3LqNJj9hMnO
/8zm7ItkRrSvumnj5O4yJy6G/14CpIhctSp1thSdywVbsmzZFYtJf0wGLulBe1UWnupKYr3Rq/y1
p46uEPgNG215yBffwKpWldvdaiNLlEGrbw1XuwZP9s2ULJH8f+Bz9H/gc/6Bz1H/MfE5/3Yx8xJ9
1UVT/LZ/L0L+K6Xy3yN5/v+rZlr/WzXz5aPOov/ynxtqzS4f4AD+J3omX+hveqYQfyj8WmDOHCls
1qvqv+mZ7h+GaaFJsng2XVsqlMS8qP8ULeUfUjowOYTlWLYyLfe/65nmH4Y0+ILCdJ2/SZ3//J/4
zQQ/xe3fZMrm7/75L3mX3RagQBrUVVzDf6dnsum1UUh1qVAVpKXr/1rPTInRiSZI2dKnLDwAQs1e
O8YZ5FhzWb45FyPZ6rmBkXfe+lp0Y1GsQ2GYOPmVcyWNQA8gSJCDg/Upr52v0Bx+Sq1/w4K0Gzlj
486/RBM0mYlTkZ7KDwY/F7s6Tbg5URnOYO8ps1nTlR+t9HEilgo+asNauy8ufTBJr+/i/sPS2L5Y
zo7hhc4g3BWeITJ0/cIqjIugaLtPWySHHkMWiDToxvVzaEDkwPXB4Q0udNFam3Ya4aaFpFTM7tav
6ne/PQe0HmW+8T5grlwr3RY4IAEskLIlk0dSmK5qKhYTaIxzFp7ynuN3E2rFrsWWG9sER4Kixaoe
4/VIYxZppfZbUM0VflhVddX66FbQiTUV6amhsZKPeBnvsHpFUfjyDS8xWZXT9F6RN3YrdhABiwYG
e5y8MfxSd06TGwyKG10fs2OcG8vONXE9yeEO/34Ss5mx9m4Tj1vTCp9ZKWaHkWzAKslwO2AjXePs
7VaVU5ESsNPfOGatpNuvHBfOcZnKjRu0als0yWOn8Y2FuEk4DEBSOoy6+xR09tKgPBKJkRidi5TP
3KE5MG6D/FwPObQX6UtPVuaTSFLnNGI6dHXTuen7C0aSnT5xoAtbss5VYmuU4EIWs/r9QL4RE/ra
mIp3qybB1k5B/iyXWJdWPGaa1uA5qiF8G9O7X2JA1Ujv8xPpHxr1pUJQ5gkT1z+VVVihwcMECMnq
j4MPjgRQk9/ovjct9mjdGe9ZddJG2JvjjYHX+5ogbir7M+HMJBL7CLT4eaj9R7fsDsYwbOA1v3PL
MStkz1pCptgFV8ulBLKucE9F2acbvQ2JRij3XWrQWAcDwVBoJAoFzXPBxZzYWM+6a1BBj49M37qN
cSwZnXfkpSjsSopznNPxZc/93idJMMc0v/k12ptN6/QaIi9YxKG/w2uHu9B4C4OQfWuXGF6Ui5r6
QQQ0JxsaD9v/uE76iNwiLDHYNGXb4E/1vxwL+yu4YfMo5/Sl8iNtj8FKN8ZbpAmEt2bTFapZF4GJ
cUCSvsF6YNIhSzClGMaLRQRiHaVZ6U2V/o0eme9IpWx0s4ppV4evoI/1bU1f/ZVtxba18RUZyzhQ
FHR740kIrbnbMi3EO63Ftw/Lx1PtV2on0bUxQQWWFklQ5M501+NxDlUd7FOcEL7fiZt+iTjTs7Zy
sC2w+scB7Qx3+B22HVv6LZoQeBRQrSba3mZxiwZxReJYgT2aQwrInB5ojh5vM24r0vuneCACFtdY
DgDiYRt1C/i70cEKAXiB5R28JGrf7CLLbg0MpdgSqpsxoMs7DYbnqHDvJLf5LUCf9RD2xLyZNzOC
rK9xXgWQpevGqxcwLuuVo4Z3ndnuOqQNFqfEuhKM5vifqVOu8cuJaCZdXYqmVNsUn29gLap9Ebeb
GZ8VqYL4kWQY95WS0LVYtB36YsQGD8pnLuRracpnKwxyZnaTJWFofenkPxCCoicLk5mm2zwVagav
qg/lKgujFlHQ4fDvfmAkvtgjMdvGh4lCCN54nsvpHClfHgMz+cS5F0Fptu+0CDEsuGpgiMiKPc1W
Ntw7JOXXeAPupzr5sJRzcOr4KQidmzhRdxX0+gSwUOBjnA/4XvYUo/sjCeR4dvo1msN2kigMrOKo
qCXzte3bV2P+EyhLHLyz9dGLGPFWAx/PNJv7XAPNIkgRThlDdYomPKq0vc+4p0oiczkAU8SqodhR
kbl4bvtx1WT6OdFxvhmVFeyF2XyJsDC3mak/xGrEeVKHhxk74hr5sD7DZ/ik9LHa5UKRjC27BUTS
QVxMRh2ZUryIWmJv6TJKVOf8JhIn0xmzU8VnRf4B+cTp+pdWJhTsBjI92DXWgwQ74pY7USE0jvS9
FzVEasA1WwrZt5LMY9ZJUtUAFaopO9u5Ft7WFReEyxZjOzay3zVZXZ9mJDu/MdSZhMivn2u/cw/V
jBt5ZcRcnPh79lrHzReOWH/rxAw80/ZBYUQN5kviiKRP4FmMwS980ZuaGXwLFKrBRKuOtS/u6KS9
Gct62joJScQimQkXjP3oGQWanBxn3ct1jID2knYSbMTWruZg562DgxBs1yTSVGm5OxbJwRbECd/+
mD0hhuMbLPVN56f1LoXBFBbREzCxd9ZyozdM89qdJUWZQwMYIU2uTudjnRb2pzb2+MIJd5FUwCiy
RJxIHuAWcQJQUQ6gn3qsoG72l1T8UCzb3YSkA3it4QipaUoV/jnA7yfC8dA4lWfo0loVtXxlsC13
s6WjcWf6U9UDEirqBH5JwCrgHx0VeEL/0VHBmfU/WEfFjBi8oc6839ZadwgnlrS8KyHPzvYn5r90
rSXyMxPuQPG4X6/IxFZc7iPERchVysVl7/WcBoHOPmgs471c4x98fAh9AxAsXcjGsjrKYepgSJWn
ZLCsje+igLj+LQSZ5tRWM9QBSHPrCDzfJpSUwhrUWAeUhdxogznv7QedZ0RbmtrWn9sMt8+8yZls
CCVo7Mt6fGpxjnunxQtVZc5d5FOjHjWKzl8281k0dQeNgtiEKJJK6UOuS91kmyp4SplAC4FQeroV
77UJf4iKzGHrWOhE88iyrOJoPhPJAORGgPTPjWj062rRb5r2gxf6erIXdfAyhd19ny8om6j/yfyQ
tvOxdjbWeNOhg0MnJi3FpJF7dvFkDDpgR3IeZ6Vr+6T3SfZUQ+mlpUGyrZoOdpP/jJ188CPzxxK0
vQY6G9QZBO5KmmDq1EyuAa8c1QkqPrmmvGvzr2GUxaaukh/FaQ5KI/FdX73Q3rvEmsMNcDJ3q2CW
c5rTWQDHZBs43+8AEKudncITNLvkikAYHl2QJpphXUK6BmBrAZ2gokVaxrktKm3bTjI4YeYCguMm
gACMCsugdnFxGu5ETx6FYO+UztBana9sTkKc3vLT6NicR+rVKFsy0F6apq/gmbyWAPO6xZe2baG8
36eWti9so4YenmzjBGJQBQgvyokZSDcPCSvi7LNLxzykDWXhZv7ouu6+mP2bMES76rzR8EskW2fi
cS/uSoOiaJcTwCiHTzFKYggpaFoKGBJFfSxWJByzDBD+RECxlagUFX7SjRz00OvD/HNQ3afVILIG
U/3r9OVNOYOutAwxYiGdiCuAUK98IsG8FrbFZF0nRU58mvHeGm30HUfuZ5ThHBwhe676yXm1RwIP
vnXk13BxBuiXiw9uMggH6R9JCk23HxGUJqS5zpwNFvFujEUuRc71h1PBwXW7JDnjKDpCaQeKNyIk
pTZV153aKxwLlRYDSC61p0D6xqrQ22rdO71XSejxsNiqXTmrbZIxpmqOwWkwcgnRTfUzDquHPptJ
SeocZU0bDo+vg1i6iDTqDl03YVSztpXq+ZMp+15UhDAmhaPqfam19Z0ZclRKI3YZJWaSHDtCBhvZ
bJ/K3iSqHX3wggTfN03OOtHkS9WOJxSimyoAudVl/PvJLq8bdJZFuhofsVAsSLP+ykZhWOUNywC8
WC8hqSeO89kulUF9ZlTsnInBPGhREOq62DZkG9Gbqr0poD51/XxvR9MVAXtwt4O9IHrnBLxEf7YG
Ti369BgqeZvXyUoLyyeObTet6B67ub+resJ+xMNfsGzmBL8FGMF0essLnXiVeLZj2rFT/p520JKz
oWwiOa2wbic7/e7UARLnPXCeXrOZuSEMYHd9mJv5I1UIBwMB17z41kJu8sUv6LREKq3ioWjN296O
f/TKPHFauZ2S5LGcmNyz4gHz3Y8RadzX9WMvHk3i3ZdZMjSEhQWGbZ7PehH9BnSd81Pu+ukjq/Kn
yoKrFuk5qQvVluuUNdO6BpirhEopQM+f+qRFnalGTjbwVVIB7ziW4bebqPnoIFsoaCsrpRHwc3UR
HWO6N7pk00XTQwSykUfLdyOdlPbmYgTxMT+Ndv5jYSaf2ujVKNzJS/lqMTyYMMuOczU9BZUK9ro0
/Z0oMTCFwVsSyFPyFWr6zl0CkVMGpQle2kNvoN5lZz3I70Bqo54790bQP6rgCwrmAfvmcywKlyG4
cXZ27VzibC42erRNy8k5moZzcn1+78L4iTTr1jb3nYwfmJsuCv/h2LjXJAivvU7sXdfxnE/Tpuwl
2BmGbmRUI2s2scJ+x6MLuJa5VaL7igeLVY0b/mJtnvdg7FIn/B1vCUu956G282tIw7X7FhSQZILu
mtHuoOzuWU/dN8siWqccXC4Sm3MBXwIOSrDPFSnnQT3HQXDnRvATY0dyGdUora+T1jBFij1yr67M
x7hh/CqL/MW2ikss9LeW0SV02lM0RTcLPU109kemuy95hh7oyrM7WgGtWh2cPv3sR9WheJDQYEsX
07jyfchDYQyKroJ+jto85rhlSp7wuM5WUVUGp9Bxuv9K3nksR46sWfqFBmVQDrENrRkMBuUGRpGE
Fg7AoZ6+P9Tc29O96G67Nqux2dAyy5JZzAiE+y/O+c4KvX2A5omF3lQ3xdYDUdPJzuJP7lthDevG
cYpNn4q3wZtavFn8BZMbSnpKGkdr8hBWtWdZ6WffmrGOI42EDHq1q6GGrX0HO9PI7Ad6DJTHzvst
cw2pOCTr+snOBG4HtXBdz1wj8MhwiiLkZjXlHSAVvjmGe0prs1nLHoKvs3M7MiNsOC/VGGGv5KUW
Nbw3BTMU0qDVkWrQHyY4htVkya3lwJzraYUujUnDM+q6hqQ8RSpvxNG5nY/7LMPl9vdvNZ187/KD
fRqkQYAGGFhhXxU/qibdyrRfka4vfRU8OpW2lVN2ZaP83PXKvbqOdhbKXaE46vZa0c74Gu82c7jl
VD6HDs1XJaF0jewKAWYsIhZ+YNgZ9WiXouOFSY3+a8r9WSsBnAJai61JAxIsIfS43Xq3fuD0+iBg
w9phYgajlICD17VbGljcAGwZ00Z/g4KdLv3IW9Q1iTp14zx5fkbMm4trRLdepOahzO+abRh2/MV4
5TYt3lrAEjC6Bh8bRpn5Dxo5O3414eN3sacmMv7ymOAulNaTTQ51V/bDb9Imr6FPblzL/GeUZ6yE
WE3r8kcJr1oO3x0Dz6MWdNDDYA4uOWQgcdjqO22r+FDa8aqetHzfgAfZJhjHE70ut//61uH/Zp/w
nxYT/+9ZqIz/eekQg6fCP5X9F9sG/oZ/uKfYKRjsDXzh2zTTJMH8+7ZB/OV6rm/6AkSiwfqXlcI/
tw3WX45rOJZne57r8Af46/7pnjL+MnST+h37lMALZdn/invK1K15m/Af3VP8J0+3TaYGvs3SweGn
+I/uKS4vO8my0VxqwJ5lPUb7cQLEaGAyBZ7+ZgcTIgEljyGIl4WnD2pNbkZ7AFOVd2ihIH2bMh0e
SfapDmaMLMsJLA++jPhEB0l8Toa6s67qq1lSrlsWXNEomtC2kcBoj9mjaNQ8iAGLIn06lOk7951m
40doj0fAiXUarbMOslCDYXFRZigjmM1qKYVzxWgIw0CAMcjojgbhIkDKYqA884AbZtVauOaHmff2
ws74FNnpT6yYCTkddGayzK52nqlVaXcgSTqcKGhFcDroK/nmD4kGMgFRcQpqYpmY+Wvata8q7J7S
3JZLAmEwzuLRYSMypWsdLv1aS8fH1KrfYp3DR9hZtZzDqjwASQu8dfqmCpoHvyI+T6tyrNtq3CGi
jXFZwh9udPNm1NF7nJCjZ5XQnJRna9s+D+tjMUSMXzvpQx4PsrUwyhWni7bkMksW9Zhfgzr9lZ24
IZkl5C+I1Kqt7fckxObNisFdyTSOwI2MFbV3+NHmVgLtVMyg3HgJ/Xx4cLuRUMme5UpppFhLUK8f
KgNdetOYL9z9V97BaFVUBWN7Y/zZAD/WGKW+pp5tbsLJXeq1iVRLg39QjPXaCAx/gcG8xUkOz22T
6AKywdh5K6kPLyLJ58uZVsxSBj8JconOBREkbGM1aY5aCX0CktYq9PdFD7JEEFhEbbLL49+4mcVz
5AmuQ6+Ra2BkxS5Tb0gmLjCqthVBhBrJjUzEAW4DWKb69GAEqsk52ZDeXStfoTB9L8gIWJaOOPUG
L60e7FJBCKa00LF4VRuuPQvrAqyoSfYXb8BzB1l52PljNC6Loc04e6ESYP6g/WkozPDeL8ER0+Mw
2UQ1jaRmgnfgj/D2cDOj9tV5P6MGgZDH09UzTccciQEXDiS+/NBZmV29ElNyH0jRWpNOFK4CE7kp
l96S2xeychB/aC7RA1MD9smwxicd2t7WFqm3isLkJkRuLCNFHkeYZo/KdfamE5BOMUwHKEjOvsmh
EQMyfa3J9tgxp/yABqDWCnbRUodCb+gVUBALymqWuxv8BGCXI4bBhqmvOKXm74B3qDOetWkOS43S
t65GueVy3Leura/Mgk+2/OwkWmvSBll+eatRYEMaJ9w/sa/311HD7+85J6acG72TJjqevl+aDcwR
6AaoPGXMbkdVDE1wlK7oi4HZOK9aqGEbq0Y06+pg2SQ3WKV+DmzLPNm8mHFu/fgq6lfocsUKd+eR
2stdAa4kumZs8F7N747lug+6nq6NKcoWOVaXldbI76TEqG5UFcucFqm13+zzEqKbb1sWuVJ2tnL6
6Q/OLCICSmaaIbIknHrLnKceRVd/Gsa+3UOlxkY+jXsDRDXOTXYHoQZ3F1PkooooC7JY3Hm+DnQ9
x3F4mRDyLsaaxNd2jh2U6N7qtjEWTlyxrXGbXUq6w5LVzd5B6EpaozgAeH8CuzVu0G/xZzpoLkZJ
waVjvkX4mX9LcU/MIpvR/69jkbXLKYUWbybtIlIGGVmepGrhgbJjRhtuIq/QqQkugKJfKfjOLm9a
bVm88Em4NVITenTB9wae/0juHsdYlJQbt8aRUEM9sQfJWo0VcJgUwVJI7IYZU5Fh5NOfAFpcugQI
ZI4RkdfD+9IX7QUGcrw2ayIZUeQLY2GxrVzGPgzP0gSdbbIctS2/34mRaQAg6bcy8N9gsz9nVvhJ
tAhP5MB626nJDnC6g50CsLUFn8sww06DpnDZl31zJGlx4wWY2V2zOQrnnnSRvuLTVCwB1P3kEydB
PdJzG9FGpfal1LwvoMLV0gm0Q24Tson1DFNIyVsztKyV66hb2U5tcp2JvWO5pJ2Ig59o13qPIvgI
1WXbVtOGgJl207BlBI2vPWtS3hh/XzKb41Ya4S4SDO4T48ntUXCSCnbz501yY5qvdUVyxpyjyH0Y
f7Gnv/Vu9uRH+qlj4gb7YqWE5m58zLKYoLaFDhzFCh8Lnzev5IDSePvhzTx0pvbsNcV9EOQumi2O
ZTPxvfXk1/uCZdZjkVTuHhQR3gS6i3AwX6c0/ijKlIPQf6hi7BxBmpHKBG0eoX+4w9SP6RIm8WbS
Y599SFcshtr8cNnCVkQPKMjti7QFAAnnAB6ppi8trKBNObr8VLpPYpevr82o/2LRhwI9Q78vUNui
Bh+2PUSQOTjlyCNyJCVGsaqyvqOxQS4aPda5dnYTCJI5cb9npefdKq3Ud9S0xxF2d2LKkz06xxkr
T7Dfmry1I6lWjEcrHxRRu40C63sqi9M4AyrKkFUIBhoKa/qcPBmey2L6sm106W03BBfyqpuHwWa8
ZsnBXHtoFNqArWTXtxTgYP9psBe5AnPgIQ/tuJdPlUteBIFUdgM1RwuHxzoacddFIFoKuL0sNbwR
hOLkPMYjzMFWNe6y+vEEUAthlrzGFp168VY1iCmcxnkWIitRx2ouomCuK5sLY992pOHkub+iKogJ
bm550fRZhx1BmkJ+QGmVJ9Bperhj+MJ8p4Xr6qy9kf6jmQM1MyVj0rbST6WBxc3bV9EyL4qZZmog
tT083E3AW1Iqjv6WvMlFpZf12R9uWMu5LYM42erysckoQxgGRb6NmwEAzujZD34Ure1G3+RD8+Wm
/m+bZ9amzkmrCQidSHXOv8aevSrDskxkBxGeHpnR9bWr60fDJf7XdA92bp4nB1iNZTjqwpOxSCvr
mHfiXpfpZ1+7/YrG1DhG1vDowMpd6Sm46Dop72FnVDtV65ci1L5ign3M4q6N5SUe8Sdm3YY+G19I
a5dLUbHwGsIPdp37RjyFcfw+RNnZMd2Vbl5BZWJVr8/EGAeMfaIZ8+aMT05Zvsisv5pF8RWVzkPl
+j3lC5JlS3tPpDomOV7C1imOmBu/vSB6MIlpjDSSZhKteRLTQLYSWmM6fQZI0xE77HTQGfGDl4OK
4g4WZisG6BtfkjLnkrzAXLS5sJTbUn3Ym1SrX/i0ZMda1L9+5MpLMiWglpKTVmbXzKCaApmXLzgq
XC1/MUL1YUj7HBNhs25Sq3/o3WiPwfaWg2XxEBrbRcembrg0DJSw2WHqeyK9B/hzU+yqvr8EmdVe
nJiws1QrzyzDJfbvdYDcwwyHfburbYal2DJq2zsYfvSGuNlgxFb9KTNEIhF73Iy1NS74d8H/CYvn
AwyxR3BHZAy6cbSJbK1Z4jpYp+BMF7GBtBfcFsv0QP9KBKVUUWCuSvvujzlymuWB2OTziyKaC5FN
KdIDUWwMs2RjwLzAtB9IlX5qvCRa2ZRoWenQoXgBH3/mpxs3nMZVmuovUUb7IbT4XQ4OTqqq3pEl
2q9dW6aY52xrPfQIqkHTZycQP0uHwQt5TslDMH6iYjmjRXh2nTLdog3+0iCk0nSgxPEZyS8Hxn+p
zHZM/x69Pntj1C4ORpytlD25V7iC/c2y2Vy4bs2qkwJ3lZCHswoN/yHSy6eao2fw8XSJ8s1JxWGo
1EEY6rECKg8tYQYs1E12sD3C5EgaqJkLYlyQxDpxFC57J3wGQbTCSPQNyfwIsPke5uatzAVa/hrz
TdLcWL16x7gaHl0lk3M0sDhhJvVcgryyxfSTp810AMLJaTt47hrtO4G+MLVAGaRb3eHzW2LSW1g5
gbawCLutMvAbgKDfqpQ9hVRMxzQrn4ecU/SYsKhfuh4kApMRNOkpQEPLJJuOfY/5pg6LnsaRHqcr
730CZGrUrYJKKyZ90sxvqQkDLOoxflbq3JAXzSGCyMpVDOg4C6Hjhb0y0Gv7w5oFFZ0J7v413Gey
mFt8odrS8oqbXuKASkMiHomvBHZl5RdOnXE/2YCX7e45r6K7AQ+zaQjwQP0+2t1RJ7n1OELcT3S2
dLA8ca07v7E3bvR4eJFj/+4a3afKUQgMhpufsqHZj2R4MQhUgvUZj6iXIR+jnl9KVf16wxY/0sSq
JX8yY+0+BMxCPehj2DVYJfRamV/I5sAXr8RvZFjNwSAjpzN0ckZ0c2dOxS7gFMENE1crrCP8aqpX
Th2+dHSoDAfDC7EnZ1OPu63tsQLzfe4VCOlrMieNlQgNEHsTmM16SPG6RwRZTpGpr13MlwDRWRWd
A6HvGqcRZ7IJnXNqVSBoPf3uuIAMi+bIlqdfw6hu1uFkvdsK4HthRYsYsdNqoBe94Yc4E/X7kk4E
KeCoyPGu1v2+U9xT5LdhfsjhBrBlWQbGnA6EXHFOxU2v01R+QAcBesaVJ814Y3IoxmDWfGFkLPSA
5zcloQEoEQMXWoVuNkuLfLuMBUTvNzgX23Mm9FMPHGXRD8FVlf65hgmQDtleNxL/AQ/GtTf0ddsQ
ROz260GlGU/la9SxmUUtAwXZ8c4Cy8mmhXq9r1uskNO4zGNuVVPDjp8PWFXrijWYK8kcH93gmLQ+
CJ4c2pPeeZ9SABEx7dvAVBexms6/fxOESUCEc9NBWHQTWJ+8ZXFu4suMtetkineBZI25J94lrSW3
QX8N546P3HOIGR2MMonFaHS+ylaHflXqjCyoVVkqEhFVqGA7Oqwf0jKp9oyXYVSUmIn6+MkOdW8j
jD7d1RXLBl05iif4Pg3MxrMA40zsrobe25kaHYnPcQxycTLgR1eWk2xIVd22GhtIGYxn/tbc9l8E
ucncjNERAikGZ5zOIxFUKxPz6MZFY3UsUDyxY+KaBn+mOuxvECdNs/4CQkoLYuH5N1ImzlRiLzFI
mk0RQKNhZBun1VvCCckZlq+JMQaXV26d2ayN/eelGKpHfBpfEYcvqiSNgip667TMRedKEEXhudUL
iCFAu5RcJ8ziDxzZEzIY3HCggKgcTbx+xHTsci0xVq3E9UYFYh8VfvNiNp4XhvVcF/534cOtMSFt
BLNJnWvmOQlAFQTPlhGGuFW9lPaeayeHiJVF7/hGmW43LKsxwFuzFb6aTfH5BAVT0xuiGeeoAe4n
DlwK4NlMH8+2+gR/ff6g/jbb47rvZ/t9Mxvx4Wiyb8SZP1v0hR3+CccW6BleOCz8TNR/CJN8k7O5
n+TaYzbb/bvZ+J9AAKi18WmYkQDZDAfgeM+3BrwADWXw0YEgUM8oAeDCLR/zfD3MmIEe8ZI7gwf8
GUFgzTCCesYS1PAJxAwqUBAL2hldUM4QgxaaQTFjDSaqlJMeHCLXPEe1ax0wtjxpAYuRaYYiFIAP
y4RlbTfYq7q1sB05AFKc9JWjcVdK/dl1c8j/oBb6GbrQNczweBx3xgDls0WMTd6dfPJhNegwG/QZ
3uCl3alNvE0M1cGA7tBDeYi86AJHgDniuAntS0iqTE4VzGIQRdz0NyhiRkaUMzyij6lfgEkkUCWY
wM/Q8+RDedsG6kQMfUIPQ+pSbS63O4kRHUSFyVrNq1ugFTO+ooJjERqQ4LMRyj+MOp+B/LrmVNRL
2lFlZB3BiPRJcDGsGZBBn3TrsDXzYF65vS4seKGydf0rILmnPBR3b+a2wuh9ZnlVkYGl3M9J4K/T
Id2UWOVwP0GDgtrRpcGBj7hqmrNNChwb9LUD44MJi1RvOUfvwtHQXzjj1cr8aBXlq4AkmoVRiwPw
ypM3s0MyICJu2u1bhdDTdV8q3znnM20kKuFas8G1271ynC+qmD43pjVRUf2yvzKiABc8B1rmf/pR
vttUZMwq/XesVAYsfvxQ4Uw+marhaqqDoXXVpmJprYUj/R9P4rZB34xzbxrCR7rgCKi2bFdbUjYu
rs4YcmauGPKZT+HHBIolDFnFz2yWfBZP9MYN6MevNdNbJPt6onqy2wTVcZ/5OjsypmAGUnKSCb46
TdWnmBSZzGG9hl+7gKgbxk8ts2aMx+gmpbYbBQ7dZibLCHSo526mzbQzdyafCTQczs0+BUqTzXQa
QnpZ2ACscWZyTYX7yplZNnQ9LxqDoHVSZq9akxibovrFNKYuVWTeVeehSkC/qEPKH+P6FEYdISIl
OZdoORdmYFz1qL/pTf2gsoY5Hi8BSR7SIFoFnS6KZGm8sCJIEVvLp7ydXvqhPqROOxywIzyK/guA
8gMgYg42xVg39cnpqc95TFcchCpYtLVEIAnOIAZLhQ69uncZ7ms9PY7AOo26JZ62Hi9JidBI2GSS
xa0DOobrnxkfTyPIF1aVlDmVhzq76ARZhvbVDOrnqI+2fcu8stfNT71uHhy3g00mgnRRDtcoVn+i
oXnO654wYhWcyxLIX80+DNP+L26I62M9tDvlyHenEtkKjLa1HUIdRmGVQt9My2c3gXo/l5M03+Rp
udlxrOuvLn2tCYbaSBeFSpYV/iqyZvIvrfBB6+T/Ni5LFZUb4Yw/qvGMgyDRbpNBamRg/zWkBIMj
/+SCtK5FlbwnnbtMnJBnqfR+zUB+jcjwDU4saVjMz//gffg04nqeyMvLFFZIQ+f8BrSJPDQ13B90
LGN9sOp5quUGN7+Yo/u8o5s7BtQh5wXRy8+QGohADaywwrauTl+9Y96+9lGSsWL0L17Y3HLlHwy7
ZJTBrU9Dr+Oy6ETyAvUgV4xpFbDYJaZ9mL0dIzi5yxvC8MieoYdoUP4zl9mkjToheyHZlMnucklp
eG2j7p5N5gMEcjwLTnPACnt2mmkPWQ1CGZfv3/5dArduvstLCOGJ1vFQ+0OJYmZkLArzN+lfOk+8
uVUBokODtZUzIVKfg8NU15ycr870nulsw4Vr9meGCDXtiP7R1817qwOlpcTnI9gla21qTngDTKgo
pYkPg9PCbFMMFFqfbSuiIvmR7dUQFJdkRO2gMGSvawfut2aisqo5YbAOSD6KWbVtnOgwJKF+HBRg
g8p1Sc/2x13tooivKrIkCr05+2QAFubJMj8idFfjBJzQBE8fDA9QzH4x6PqA6mTNeGr61lqePmnr
314HbcxsIzy7+WupePg73QgJ4pTeAg76FFJs0XpsfFUsbK/4oBUg3Faa77FjvwcdWR96T6Fgt8/2
+NQO1tojzn5h9ih+6i5/sBy2CqV/CSJrJyxIsSRkpo65tbtxAP9PcmTIR1NMMxQJxD4YPuZWFVZu
DwND44wPzhwUzNRn6Y4VY+movaIAAjoahQNpDMe+ndhbUdg7lYk7wy9/M7D2S5Mqlip4zwOxn0p/
Gc/kKIpGZAea99hjooHpgkTH7Y7s/R4HJbINC4vvZnL3jt0/uRH78aIwV7nwz4E5HuyEaKqwsdeB
yVGW23Uxyxa5VFCg+SH58Ckav8qMvvg/og13ZvCZ/G0TnUcmfQ3JTl7asXV3pr3dU8fhWZZGsrA0
EHtlkboL9muowZNbpjlfwQQ/hfzMLzwHL36gfo34Z+il2iRdh/7K15/jNGFDNht5WGZYabYrdCJ2
vBiNckNygUo88MZEhBdmJpcsj9ZhKbYugD4VjmctMh5EI1Y50bpntBzXgPpum/bVF8apaNPGxQ/L
qXEbzFD1qMzoNogJd22CykTNr/IgfdQFD570c3PZhtmwh2Ed7r1R+1BBd64U4jxDY+BCe669uY79
oY8agpzRhP2ETb9mrtALJ0cfmF+10heHosgXgjz0DSuaBAOH9hNm0y5GHLoc9f4OUayeDko76qOx
h7HTLCdJQGZFVqXjxMN20qIaLC36dKfVzpQx+7rftSlzl7x5HrvwZDbxR+Xa8EL0GYnfa+tBMJ6x
3fOYmc9+Qfp8VGL5ZrkjICweBzIK/apcobyrl6nzKHFRbxT4RV3LjdPYrTSd7pSSiiGhSL87CeI2
48AszGIpObWWj0Qsch2oE+KW/kLEzDrXSF8guXIWbxo+iie6WlbJGtNDhS5scnrKlJQGyDmFufzS
uznhvKGei/zfivUIFhuWMGn4EtrWn4whKwvLV1v2iDxIkVqVTb83WvsrlSbx6gYLojS8eATderlx
SLtiAwh83U76w+QVxDQR6raMHUs//v2FhHHemnqUaOwDjNdhpk491bVS6RPrkFeTsA3mNzzqEepJ
IYznTG/6tS3weKuAOOK/DV7OyPBa1mWyH3vGw7KyIXnatI2YOQB1VPHWyu0328IG17WgOU09gO/E
VBg8NijLFI/BRESY5TGVjhJzxaAcfEjjnyJF8WPJve/GxTk3iJxCn8sryJg28GImf4ORYPTB1aV5
ziZNmZa7g3dWsE5XU1UB++Xi2FbgKRrDgEFE2YMzC+9AeImAJqOz/dXKRqxFWSJotZEwujMqBrSS
yIlIEBS7KemvsrUYIlCaBpTuYirJJxyzQ6v3DsA3DAkZThOWzzQ/pX0LU2u8W678Hh2ZnruCgfOk
ImtD1opmg9aUt5wQkCPoVtsla9QbMUIAjzgyRweNo2FPINEr9yCcpKlgVmFTj1CqVSDjlw5NydZU
6eGng9p1rNkULZkpfIioZGJUfvqMJY9ToMBdShoiKBRLnFMfutj7VZKfY7OxOexJ2JVDwz7mUUBx
pj81yn03WBfHKoNbX+9aXgAzEbsimMHQnPQLqoFeI4SGLUYtK/xltGkNITmHqmGzH47uOcOad0xT
54jKgZBSDeFWYBjrcghyuH2DuU/S6TF2vCdbTw5ZgwbLlYWD86TdCaJbV6Sigl1r/TciKdy4hG/a
MF9oNP1D2uVzwhSHpVnsLsbEoF8xrZCpHFuWyNIPPkMmcrhPtjsR2ohlaTWXIv0RR9CwqydCw1s7
ujlW/03iJeQ4g3WiH7feSRzKJrn2mn4HGYl+QiCCHmp4Si5H9oRdM5LAKwqLEFmDugZPZbAYj1SY
49JRJDAABelhXmz00H/pREX8J/kaOklAKRfSWCCHI60HQW0QfQ+tShDyM9RKW+fY62V5jifF+UPA
DgIN46VhbtmIHpl1czXS+JQMMeQL3X8qIaPheJG3aCItiScNuH6XirUU/dlojRvP8yYjOGtRjgCz
6polFBkFWzQKT3rfTasGdss6hfSJS4bFCwksM9CqCQD/NX0AIZL4jdEIzuNoqlWjSODrBziKOPfo
N/iNnsnVv66c+v/Zr+38j9Kp638Dnea7/1025QgPtb7pGY7hmAYKqH9Ap52/XEMXiKCE5eP+xdf9
T9WU/ZdnMVX0HdsAU813/h/VlPWXYMxneoB/+Ga0Tv+KaooujB/sP6mmDN+0bRaZjm56yKb+9nB/
f95iNhZ4uv/XHOqBJaFFSaLFc3KfTnZNnN4MaV5ESKLlsKIPNfmwd1dn6FgqZ948E3Ze7EIwY3CL
u55OBRwrC+ZmABK08nYjGQ6XWGfRWZtkAzb+vSZgmmHFrquS10iaJzAxKEosLNWJZVz8oAoP+KBh
W8Yfc/LrGAWPle1u2C//KJOsLjkBaVbymZxVD52HxcWiUKPT3eDX6CMWu2VODII3vHhG+ejU2p/M
+mV/AkFl4GDsdXp2wGTEG5gS8+hMAZLp9GIERD+YpH8SjLcxyHJYl1ymGSEaoNBKBPzGpjMKubS0
eCMhu8yq9Xhlg44new98NcDfv794bvKNk2YkZ9jhlexuIqTJTqqtjYzmNv+iNWDcwjy6yVQRyZN6
SMuXugNrtR/BpY75HP1kZz/ORGpl09q7gUCGsM8eYj89UvQ310pj1djhaFxb+OM40T5nQ4KUFRVa
fVUedtqWdMRinCdF00CMRRkwOYXFyQaEPfNEUU7u0jirfbi5hm0xkSAaOmw9Wt//mDRUsYE2y2Vt
q9/KpsbPXeF0IDsIaXoWLn2TnEwGe+XGzlkhNCGKMtcyNmHq+jwk8s4wdpOop9LJ7hldc2L5r5WW
YgXyLHLd4Dh3bvrHEQpZqTiNWcwV7tCJjOegZ3yZRRVnLPWBx+pfZXg/JmaWazdifFXFPkGYTYFR
P0LS0fOym7h9k7C5aynIQwug9WB/tJ56jb35tcPenLzwYJDokVW0KOZH+kptIV6G7o6mBbFMzrwZ
vduP0+ZrUUcnLYaT12bJnZQ+hvTtS5V2iICoNfAsnVSmM9tFEecOA17WAtM1rGPLQsuB+GRpms7e
H4xiObVJjr9hUyQvZd1ZOFe8Zj+Ikjilst6PETVoETWfo7AfuXnKnSJzIm5D5yi5Bde2xMrgaOWf
UFbf6Aeei6YiFEXlF1Xi8K0l15DJSo92y7gSX/OOmf0PGmbeXRG8pL7+M6FJXDNoNBz7TxmWd+Ln
6rxOlkCeeaWF3FeqffD94rnSIaYaWZif//7CcBhwfCWoRiwyE9zKYZIhWhi6TfFCBqraZHM075jA
bWtNEM+e1XRr8xMyFtTL8Q/pemeT6JV9M+orwfKpx0yxYfmfhT5sMgC/j6kifqJPdLUsR16yGP1N
nMr30FHvcJWvspAxrc3JNrV7oNRD37YNFp9DPLgX1lv3qppAQhGfK8l0Y6AHz93SXFzJWgCwzHlr
oqw+R1iQ885Z+Z29mb2pqZuPm9ojOYuU+mP81eoq3AsPjrU37RNYbcupqdTG6Ifuwfa7cgM33X7q
woECoC4PmLs+Qrv4BFj24fj53WeAuTKrdBuR2c6qOrVI3NJRUMngaJNwsXNaeSo1Oz3aQf6PLxRT
1TZr/FvT8cZh433tvOyhGcpTVAUb4oq7KjsWZvTNBOGukrcaAbgj8ze9zmik2Y/pbZhs3Db74cnO
sb2Y1NmaPGh9UbjrrizuacAsvWRfozfWVcY5Lxf2j3o2guRj9ZxEXyQ8bzGOQF/Ifk0S6mfzypH8
cKRQTR2ek+S5ydVd4G3w8Zxw61HOgDnEi2LjScG6c0Sg+cduxNUS5ZMxm1cY6+7dftq7vvxx2Vfm
uFx03C6gF57q2f7i9v5Hj89K6beAuNCh/CFW3blWJJmwIIWMO9g1F4WqL3n66iaoRiJDf498zNgW
RxXDyNmHQ+Ol9OEx8vu71jUP+Eqea8YChutcC1e/Z2QhlVp/6nH4DLPVZ/A3drRkpn2JpDvdXKkf
i9kaVPPBCmazkDHbhjgFjXNKATgbisLZWhTiMcLW8kosHNqG2X404UOyqMGXhCfcLRxK+J4/km07
25bAHbINjqKrjKYjSTGviHfcZS4D/8oK89Mw7E0U9s8xbihztkXR/R5TK0WzhZyvFfWjjpkkDuEy
cvTnVfUzEth9dsOtmQvyChqp9jkOJzRNyERPTcT+gY2ru07a8Sn32hctw7NfJ4LEANal68zxN2Ys
5HYUknmZzz5EUj32sYvtIPSfJTqqDfqjnWliGMudk8imBhcmYXxwuw5uaezCok03leyOwD4MVK4G
WSlJZyy7Erenm8e7Jg85APGrydF4KfGveUyZfPxsLb42d0CThiUkKyBcxO5gLIjb/DLxwsWZGIFi
M3qxW/fi9nIz1gYoV4yJyuVsNUhn5XLHXufhs4vw2yEnorz31Be3+peYLXn1bM5Ts01Pmw17zJyg
KGLhy2Yzn93j+AyCTQ4Cku2d+kJfRVQZDsAIJ2Btc99RNle7Rq1ivIKg2h6iGgOWX7Hd9g/8Q+19
ro0tbigVbZPZctjP5sOUPtrGjVjNtsQcf6IS0XBTs2VRzebFCLtLjpsxR/aKtzHog7eKHTI53V8B
CuKTJ3+cBjmxSWM8myM50oytgV8yxzeZlYzcWXvwQw5RdBTZoG2QGpyqFA1hifMyxoEZmuIc4MgU
szXTxqMpAR5y7rZEV4csz2ItXhkxRh4P98XSBpC66RvCFH3GOm2tvdaMOvzZElrEuEpnk6gqvgM8
oxbeUf7ZauXPdlIxG0v12WIa6ZhNndl2Shrr1hgI+zHDB2rDcet13QX7jbuuKnnN86k6Nm1500b3
s41KLD8oqZc2THaa+fj09xfladGJMKJ//NbVikPodQGPzBwU0HL0aFX86rYjlRDZrTsjpCn1sJ4V
WRlcp3Hwr4R0+1erUbuoyeXZNVHhLIa85UqfQ55T1zuwZB2I5E02dj9Fe1s32+0Q6J+2NY3HVv83
9s4kyW5uva5TcaiPZwAHZUOdC9w665JkB5Ekk6jLA+AAp6eGJ+FpeAi25+WFfNJ7ksMhh/rqZPz8
g1XyAqf49t5rm7h0wCbFcrFW5oWmwc9fntj3j24YBi/ChlNS5OPNag2fQZDWaKe5vMtC2iKSxhnu
ciMLDgVaxG6hFtwc6Q6vzKq+FYvcW+Ps26CMXfMCgAlPKv47/OykYoq5uAQBI6qqCing3r4wl1DH
AQN6u+2hX+xTwxmci1eO6kIDI7d96M/JPh2FvrGd+rEbu3eL5wP5YKBSOLf2Ml/QNXN9WjNJ+LLB
lzFXDOhGUWdnjIzvnWAkueAGP9iDKu6dFVTgNHPg9erp24z6fVZM9wt/0CfHl9y1Z+fYwekwwRPy
u7vJwUNtzm0iTFT4nXI/29vD7J+8WVztukEnEx62cbqW2jGpKdFbfQwd3YQJiRWTn+rsVL7QXkA/
2Ao+lv3TZaFvPEgTvUUoFNrMFOIkaRSfnrO0uyGQz2k1Ei9LajcaANyWCA5sJIgba/BtEtgEDXt4
TDCQxyHjkUX4nyb0WHqjID0WpXVDXuukcxwNPVuaZf5Wlv0uaroiQwsZ2yS0PjrrGfT4wLvse5Fo
+c6l4Y90DgfgJE0gwg3xjazXoOexLSUJ2Yt1AYMbCoNp4XJjGh7r92LnUJUZmoU9CUOJmZkB2a7F
EBwx8X3RUr0W+U/VCTs2VHbfjfnrqpIYIubN4LFU0ZFD6YAmwpoDe85tft0y4u3OtP/ECT2aTZjJ
dUc3hSQC3iXVymc5oJXq9iLbnsZ17C/rJlpC9KJuIHlZrTWPGl4eY0UytSfn3Ww5ETn+b8xu7yIv
PkRvUIxiv4eKEQVTXZOFAMdoVXyEQ3dfcu7ZdWH+sdJtjePb3/fB+DDkDDmXdDMXhILsCtJPuKG3
KXurOfLsfoeGNOGE4OfKGdGhJYJ5LvjpmeL/54Jv1aM1mCLQ5znBi5IsTIdEqec9JWbiQHUpjbo5
twSfJVYn3MIEo5uZabLBkNLffnOrXi5jipuUaRx0HTrPO984CWe+4WgGv3mzjYeZgufNwC1ho56X
+bhuLJYlsap9Xn9rjBVOvxe+F7ipAPcCKbLQAq3tCYCoxcqr6z9ZAbzr63cDNOxJil1nYNzYN6o4
78Zk38unzA9JgoQtVIABn93KKM6qjAfI288jEkoU1lYMhbW7ElcGPyRa77Ds5qKSR7/xutfZvS1W
snJaDv2FDsI48ThJZD0OB4V30RdE4HxqF2+mQf5Wax1AxuKE2LGurLZh32XwYh/alJ4/XSSHsNJv
Qe0qyP4aa4/K6WT1hmLZE7W28NAv+UWWFTm9mX/iFT9GDP/lPNezOju13+84csNBmUnu+ml5zo+u
4H6Zl2JrrDfCRzt4A4WSnvJN9BYaj8XUXKqU1pfeI5M3S+jg6xBYsJq97FCR8z17ejrKrQmUaQDI
d5kHJy5HYCMyDwOCpXKyHIv7AFWNdunVe/i/FsWv5TFwqTNse4tFbu7WK71YYTQMCvdtl67Xry/2
4FPh0wOzGsCVQZHbFml8QNiM8gzdIaAiU5C9/foyY+26spseuUGbNzhozRvCYttL7J++/pdt4dcH
nXNrEYaomTBT3AeZ6dQOE74kXnyWvRZzaMjllL5OOF60x998feG40l+RwHZ9YoZQsPmCqde/cXEV
bRl+bwqIMrJxPH7Z1Qm1HDhzE6hCPIxax3YeO1HIR8KfNRULDmwzKDSkgAO8Bzc6zJ9NuWcrqb/N
QRhe00JRy0EOoRgr99mshuqRGuC42n6U69WgsIGpTGogO2uzExdU8elKZwGj3348kvqWt7nK5K2y
W+x0Jb2ojHkijpfZjegq77ab+yUaoLT3G66dWtafegO4L1ZVMFEs7yZ7g7tvmHd6eC625zm7jD3g
NufQ6UFLwv+lH7oNE4+pdoxtyPFkbjHWbDB5v/i9bHB5H8p8AW2eNAKGUflLhbN/obmp5+w2HMwN
Ue/AqoemjI614esHG5B9OYO0b2Dbk7PZFymPkRZ3S+k9TTDwUzEDJHgLsl+Vd8WZirF9PBeE+rmy
/8ig6LMtYsWFqx9Cetf7wqJrW0HdRzHImDUke3IkCleD892H0O+rJgURTCoNrb2OxkYhGxblRUL2
DzfEP7FG+i3H9CeN7ByRtiIAhzf9KEvmJFQEwBrHRpv493Vt/yLRlZDK4rywXjJbrE+5KM8UawSn
cF5PKzP7r1dlzYLPRZSUE6yJ5ISBm1ZVLamEETEQQiD4tRe0yxvbGMgf0W1IK8NHQPvB11rc0odA
JdGZ+25saIoSLBoTDE2F4lahILcyBcx7Ad0K1layoLe6BRFiZk9oYFA0MbQFS+74lCzyuRpBB9MX
3XfVc5Gy62DiehMBDz+dM7daIkRtZQ/DgImrpP+hxktDCKF7MME2xcbsv8qs3mJC050DEoEOiZQh
FpQ39z3Y6iXq1d3prXCiHbbU9lcwrYmNJWTcM4ubOqSmAuPb72S9Jzh3pwJxU9JmkdNq4W71FovN
mH7IPsoAHnpvMc/yzOIs6cRg8X1qAkoymq0uw7W0t8tp0Bi3Kg1nK9XI5xDHaAhGz0io3DD1EyVe
9m2+lXGMGcrJVs/h0tPBE9LfTWQ7Vxo86DPr4PnxFMqt3qPNuEdRcIS2xDVulqxMzB1ZM02KQTJe
tz3tTxMBoOmUePOvsWYez4f/7mWlOFIUzEgOVIeVYgIqaR9ZaSH5+kG7FZNoGkr8raqEy8P9upWX
FDLYTD0Umsiw/O5tFScJXSeKkgyf7hN37GhvVw3WmITxHs5bWlLMrS7FH7JHI+yx4c5MFCFEU9NU
+BWSx3xgN8pPY1Bxyl+oSgvrvL2QMoPpzSIXK9NMCX1kJ9HUx26rcQm3QpeJZpd2q3hJ6HpZttIX
Ri1JQgnMNBzLrRQGHCExo82QycXMnbNHsCrV9qeeSNOQQMXDSUfHm8TSuVk7mxIiurPZPcVm/IRe
+Vyy4qLhAMnZzKHLZhNNNsMowpnFCJSwbeBsMBQv26/dr673ims+iDttbApehwU1wYta40llho18
I8s3oxbflzx8yDb7arcZWVn5in2mYXfXfZfsqVxpDkH3axz7g10+r2tR7zW+2GwzyOabVXbBM+tt
5ln8LSt1GnzYdjuwZjvceXMyi5Hhf2TphIKtWbqkwH0wdAkHhw083gOia6lyx+mNVnmPM3qf4+rV
X/ZefL5M+XYjvl8iHY+pVY1bqBK9c8TrJSk8YYBhu/fTZh3Wm4nYxU2MDtbiRTsELjbjDL/xf6o8
nzhOxvVl7T7/8R/+/Y5RNwRZ+1//BWobf4wf/+Wvv3hrSv3Hf/jqGP3f/736X//t/xmO//rVf1N5
Qs8Hpus6yCjepqL8s8gT/MV0TBSg0DUD02Wf/LvKswXgkdZN23GFt8k8f1N5nPAvgrA8ZaNOYJMK
DoL/kMpjB2hJ/0blsQUXd5Qm8fXHOS7Z/X+djU8TOQVTV8FLtb3qwJoFJWpwz7PrkK1OAkJgC7Kl
Y7ePlbr6a/0mPexuxdztZ43D/vti2Gdn5sZimwStmmZqCEhxGhhUjS8r6NmvIygOXmRQqUsvFRkL
v8ngz/M2jB1p39WnE9hqGvrnasSAZbnN2u9mSTefw3oXYTL6ZvfFrvOmnOjF+pbjBI6WaWgi9GtC
+PiJZubIy2/+FtiK/HtK77+rRd4gXr325DUaH7QEY+iTbtgzoPhAzkU40ikhiAFXtOGd1sYvDgbN
5R0EgH3pmw9DSO0K1ZZjLt+yYGEw9dxk6meZDPjMv5Ev8XfdyJGYefidXWXfZEMvSmsPFvOobzOy
cZT46kEzZTes1I8hnKYxjYmmuPqLewo27CEdhCZFVQ7G1YauHWtiiDF/S13WFI4Uh8zKl4Mm3rzD
eACV3/bzvQ/xFY2L4mjxqCrHOZKR389kW6kJIpjiou2IznswXJxVS+g+l5V1CHP7p3L1rS7858lr
XhOSYjrPkzPl2LdyMVby1i27KsmMi+GGe67CJIMt8WD1+ZOVzz9NKpQAqobLLmmkvwOgeCRiwaUO
pgIpV/lo93Bp3Ix5neE8udIvD7M5YF5Pu48qVmohF+xlXLOw/3IqLfcKeG7k59M7Nqazg8ICm/UJ
twCcSBncewHmLJfS5pi2ojPo1/Q0mvAExJjHpra4ZCrvUNs5bKq06V5gv8L08tV8CSTSOfWGn3po
3tccKsqcyvKQDVazp9eiKRD1/ZTmU+pyrpYe5pghhLnzFDcwwXwtInr2mOHZvk6tTdqB+iY+nRrU
1hD3ZsHFkct5bhHqbrOVTAZ+KuGrqJ8oP63Il0oB5NIK7OfSKX5Z/h+7Ih+eSOQ7pZH3NSf9u6wW
F57GimVblPxjmhU5/kGROw9p6piUuKcl8xmrnI+zgq6oyfS+t8TYb8wSHlI+kxKeffdgbOYc8rbY
cfTCQMXDeKKcEzagC+0hguvrYpxtP3mty/bWKBAs8wF/v6ixd7gB6QyMhdLFYVwLxDzfZ+Cc9g8Z
ve/S0XU8JpzOFBZANzO+S6W4rtjLwf5RGLy5c9p8EadhVmsy9kiLsZ8TSlYde+QCZ2HF0lsMVbwi
IGMjsl7mMlg+mhUJ1SrOC54OE9J1mF0CLdJjVy7fHcmMjv14Z9b+n2F1KYZB2Iz8kHMXA00GW6Aw
WBJ3lRT4UxgI2bjVdmlNPRe/vuLe77eXDK91kBEO7gXtLNMDrid2XzpxD41JhwZBE8wUMEetvuPs
6dQv3jizt/fYd+hTgtDGxT8SRMFDIwOK3WJbkoF6QCb+3sr5yikKyiCW0dbYOEjZxNYc7MtMWY/2
7EwntNZdk/rMzjSpU46LFCY1rIh4QxF79Y3RT2AUyZzyhUWy6JofTVP+CnyTFytIXhrI4gfmzSEs
D2FGjK+fKPz5YS+YvkKb4Ia3XTgscGA9psaZUPY+oJU5LOeZB6d0bihjOtYYdMo6Ic+gjAdrzpvT
3BBmTZBZ076dou01jjrvCXGLY3EHRaLOgV0vBTi4BllTKJvaqPo9cYvu5HmZy3FtpZ/PUDSwF2KN
OQce8276M1sY+Qum/J7TtNCTYHykGXF/mcB26GwVA7C4TiPBQfQ+Bv0OFdAvBunKM7I1uU3rsSBv
CK5V69eJOdPEETbmKQMtgSS9tFl4oH2M9uPEi4s+LYCVeIAKPWe6LPeVw6g4Jb4Tl1n/WqXywdvq
oURNKHvhFDyNSMoLF3eSbGSEFtnew+siZ7bAaBCT88fzB8yQKDE7epiQ7VtsnJi+4yo3/cOY6D+I
lTWUvERjIWquhkmtVG+TVeCCd0d4JouAjFC8I0sA2FvhvKkKvMQrVznQlFtFFumUMZaNSxsfHt8o
J2oYj0Rv8Pa2OPkBOQNrzrzyom06hjIAf4QbnN2cVRyb3fFlxc+1a+jTGpce+RfyHuGFpxofeeR1
9UTiH82RW0A9lLRAk2p0DYzpRPkQHE6YR17JznaRlY/zXlKb5zF7NCf6jzy/mqKBhcOryuns+lJc
9CzP6cRZHUQD1D5CmtFYYkvXHZvB7MK9CJKoDILnabTLfUIsB6Mkuk1KapRk8XCiJ407GI4AJOIK
csagXsyU71Ctkebug+WZAXvH+Tgg+mov0qJQr8r3hXEZxWnGPiY5HRgIG13yUN6At5ltNziQbctg
Iw7fG62r2AnyDylTXo5iLbhgM9JcfZyS0vqmNLFYp3kwQ+HGlWEtx9VeT4k9UI1HuRHq4I4Emn0o
84A+vJUs8JoZ0UBcHk9eGlEoxOIwMLjEiP1czzx0iWmyj1s0hhfQHzgxgKrEIdjO2YdHiQXtdJwq
MAGDBVIspsaIu1YzHWFtOzgafaBdcHLS4rAzBwQk0ERGRKdubBujvwsQ20HT7FvpgJiurfAqJ+Ai
GuOqY/DmSs02Uym4WaExPxH5YtvbYu1aokySNo9y2n/gd7NEaBdFrgDG4Hbc+VbQ1F2lH9QcXEoL
e8AirwuniFulG0LN1Tcvc4oXX4TPoTMRbKTFAMMtMsAa28sV+g03x5CkQBqEf6RVnmXosagKNu6V
nk3BXTO2rTSIsoLdwb+alOpFWTWZcdU197XfGDc+qO0wCmqhuCLypPb6G98W8Q1Jk1QuKSkwlGad
wPlDeH/MnGeZSjg/frmn40DRhND/GgbTivHvM2Qdn7qGkX9B81g8B8+asAd/DNQhrJGTE8CsVCPG
g0LgcPZRpf3ksWH/igl08yPABajrxkeq881nwaeaUjRsdNOxH8nuJItpnny/hDnY6igJsAKwHD6r
gI8u8NzdoNnPiHcQ9e/bd6exdHzgSqse5ixPz4yI+zI7DaWXRtpnwZ81kwND4+33FnyHaj7bIkhR
4J7akrD85M13eul/u4ZyLoVhXWqADI95KjgBmpoTaUmBQDhxERz5s0Pfpa7Jo7NwsbSOaKp8Xgz5
QPbqnKCW3igzd7hKpuDYGF3J1C4vRqnp+Box9oJCmAth0p8OzBb3Kp2kAHlkLuvIEe8E9DigZyXj
4a2p1g9+LqNkoql/NWIK78HoxvSC+buBhOKek98pa81fa7DeDnN3nKt1OSYWBnbAgukdrdhXGgNY
sk6M48d9OTTD41QvkYnbiPXAuxGt7z4EZldfsqC2IS8k6iGx3Dty0Jdsnj+Z4XVs49x9B23h+qgR
i0bJnDugN+CM+20FVlfQUSCDZ08NJJxc75VCvODaQfoDLDrstawNBtBbpRgbFZ9CcnCCWz9rp2MA
kKrH03/r/C41+fm+JWD7QHpbMSvJ1TGd3OZuHlR+03ZnMYFekmPPxPweqRszfci9fgr6t8GAp96s
0P58ZF3Dk+tuIqO6gzx/T+NyfRxoYriX4zfTNW3IsNNjxTF6s87F9DYcMo2bWtK9xrKmoaQ2F20Q
hk/K0Ih9+zKUecfbkysMWzkScg4Eog0JkRf63VQQKhJdXue0s4DqmN8BwNOhCsEspk2HLczOOYZJ
h0poX/+0nOZZDVlw8zXknbnMWHD4KgSK9qWZNQgIvN9AfTlG1Mp7GDw2sL7Huftrxch8IAwEvWxr
f/OYc4FWAK7hrxRGj8oOmFYAOd8iLtQGwN3pk33eMA5fB5A7VfguOzs5r5iX6UT+kYArjjkCPnSK
pIRWfN/MXG4NwcPMozcfLTeIHCJZllY30CI/MvqmqdhuOPO7GUlxEuVd/aEHMzmWC0ubn4pX1w/Z
+D3CxqTq09xpjm0jCAIP6hDOVX2vgoauDfHhuxMvLvJbL9pDhvmWRYPu5czMT1Adb6c0BAEi+T1q
+TiF52r4wMH1VtrTCYPDN1FgKQgUB0BVBTTUUh/BlCqPygTJJ/CCYG+aV5oqg9uvLwqx2++rknGe
To5TO557lJP9GKxUg+r+zsReyd5Ryoujhv44W1cKpRFE3fRNeGZ9U1TlCeEv4MzXP3YrYquRwair
F+AEEH7G1hkiZ5ZPne0v19x+r+uJyziYh77024OuuOR0DcAHp4C7Na/qUrXZxRDJryXVOrbRum6m
WlyJdXXwWeganRcC7MTsj7XwmQBDHS7ZiZuQAd1MWLG1XycMjniIhuUIw3u/2aSWwSfLgQDTWlzc
hnTB+bkaL2WZ8JSYJJM4OUZBgZxC9qbkPr4bSVZDvSDhCpY7NYpvayM+vdr7BQ0QM7rqoimz8Ax4
ZGPNPNhNC9l53tmfxQzRSMuCQWZ2IMTIxdaicIe1to7akMzBWMNO8SQrO5YEJda7ykjf5xJbVjit
36uWOWzl+ivrK7zJDqccOAH/CHn7Z8rx8My8EUraNlitx1OdnDpaM0GQzYe58zhDMarbNT5HZe89
bKDYbuss+jMmC/BpegvB+DgN86kxo1mdlhZHZklnE1cHNVGirh4YEPpHxvYHUMs0PpuQXkR3rJeZ
JTbsSu6hD17KbFrqFCKFNcJQ6gxS0nT26rD5nhneH9tQc9z02Y/F5N21aVOhGhE3hs8lrzd5302l
sHXrz7JFwKlIW3BWMJmAwDSSbvPUdOJFqI1Pzi56ZCl+MPRJ+xl8AMJmeUAnwzRwM/ryulOxVGZ3
Rj7x0LThOVXNvZcO3XUdERxpMHo0ZrXvR4OIWfq5BtgWloYQR5r/HKrgTYOCwJ5j4NjwvwuEhiZZ
+3NdkFp0CDXZPZdqEjsNeeqKyo35Lfw+K+fT8+xpl80B+IoFXPjioWILkHh5HbFOU+mheXvCgHcf
BEfUNe3mPmbFSAAyOpLBD7zcU5BxXB6hMESiKV7rGgNBdq7scU+F0wokIwXs7B1mZbjHGRrfTpgr
n8WrVWzg1TaSFOPeLbV4LtirwnoeD37gcL1yAzg7w48Fug1vKUcRa7OUbHsmTPhdUpjLIXTck+v+
acJVcFPmk5HTtQLVd9Rr8jIFAdio6bQMjXPB5oMxscnO7rj8SgeoT+hJfrxW+G/8bH72iJ5wWCpv
KkpjVs5ex15Z9+UUgkCnRp3m23xTYRVk3Acxjs/TwDh7IWzhODisTX/zZUL4oJx2NR6a0jszLoTC
02djPJm0vi4NRR15pV7Dgd11NNRbNXHpspvwnsYhiuXR0Ick+Km3TlEQvexBK7RXaZAWZ5k3uMkR
ZEI80AkQjq7rZJybUFDuLbqAPwTTrBh7NG+8JEvYGBPXBFuPp27LnXq2k8U0df1sOn6DrHrrx6S4
5Im6ZQAFUc4YWWIT/HdcRGLiD5d8ZuHYongi76tDMvefI2lmpaxPZbA10yas+RbkPaCdeie3qaE9
wI/jTLYY7aVFdCb9nnv7fvAOYjsPKI4VNRso5lx5WLxT3y7rIajyLUIPMaNCkzPa/KYLuM5N3q3B
97gTA5u+TGmurdt2r+iQiW3mGTnXoAMtqazKyvyxib6MZ5KT463nRgxXVWFrZKgVxHABj8PGnWwl
XGewbG9qzZk2eHQktLx+9YJnOViGG7wVCy9xjUnpCPDxc1Q+nir+tMrd9KFtr6J2fUnRvxsLO7Sh
97k7JufGCK9WXoQw82fSi6Z3NtP1sVlqxoQWi66/sFCazXvJVXa/BFm6a/ZFbaN/cUKNQwOokOle
FhLPnLCehxqGV6U9WJDrjDYsnptyPU6C3Iju8ZTJqbmG8FCpDd5O29YPs0MUKpYQdNiw3CRav1gp
BuwSBTMqmAtJjglE90pGQGUZ/acg8R8RJPz/vyDxT//zf/yGbfdJxORL6Tj/Jqlh2pbrhvzqf+4G
NP/ieTByg0Bgk/truuTvikTw1crn2K4Jl1f8XZGwkR1IntBLEHCNphT+b4qEa/4FhckBkyls96+1
gf8imzz8FcL773YDCpMIy79VJKgqCxHNhPBJsfhfuZR/lTvhmp5xSFq8qGIWVi4ceMuiPiscEVTc
MmnQpUyixLsyQ1T7dHM7jR2bfTmJczvawaEr1rvGHZ7GQdPVFjz3ffFzKgAedBbnCXtO4mx95yS5
t0WW46Gj1NZtJfwrEPYHSdIKud2EP3bru1A17fpHKlWLoA7ZcKiv8KVIeeLdDLs7UAWHoPVAwrgO
jIJ23ak/aepFXS5P66IwGsy4A+qfEHNbgovZa5rUz2AkmMCkwyNJ0HKvjXu9UJPrAUEsPflrKbtx
T9fTSWpNtDQ3y7hxRYTd2dmZ3YZGs5tPcIrBsRHPadfxL1ErLnqJfGKaCKtFWMduVLRvVUW5DbFf
KonJysqc7rlMRigl/Xb5UFzLbAy4RqWe8q74Vdikmc0uKeNc9fdTrz26u4u7YOqTHaC9b8MwPKSa
8ZBTN2uUloFgARrcnVEiSDrI+daGgF2L9xrfJLw8/B5TRiI2YRTRWsGlOxUulC9MqccwVXjY7LA8
V0vzkJlEf91+LQ7dioGCHLfTCsaBofu5GN4D17YgohsB0sTk7GXlRH06FTBxKuKJ43gwac9j+ssF
dzE94+oH2yAtn/VWA8PBbszSwyQh8jiQ16u6gNowXsk3BJgEM05SA/edfGSiFjiRw4zgskru4jZ8
/mYWKDz1ZvjxUKrMiQlMlmBHchGYI4cLC+O+2KtY7hTfx6UxvWeEMvrCOHhCDd3GJhWbNb9mX/RN
wO0OMqG/vHbMXphT0zpVAWn3Q1L7YdqfLTfHyUIEwpjMLDLNQHMaFXShefMHDu4hVgNBX1Vyq+WO
jkMA7keX/iKG71yRjwjQBJsjqMV7LFau2zbz3UZbUBZsEaNKcuXzOC75w7FTWMVM6nCggDo3LbTE
h9r4M5jMgt1ydKIKN89+oWKyMtz9Qj8czYPGTYiMxG4KKgkgQYxt53trF8fB20I3AzbgDGOYAcmX
Gd871tNPm7Orz40OO2m27GtQpXzKNnfMFMcZzV8YZmomoKNNPSO3U9XtO1FpiB4apVsVYFrst7pX
fhzYl9aiZGbItyoEWdj446zIF3Vx0srsYulzZKhsA7dUjmOs8zVH8+rgd+vDFIZPWjCVblv+JWdX
QpuC/9DRvgOZtD0Aytjh5MyvSU4MxwvT4pROWFjcjRUbQLiwAVjsLModBu4g6+D+0EGBpzThezAr
98n3afVOeM2sEZNI6m6mbvwwICf1Z+ulp0Qkr5YRFneqmHC15sPmhedDpwSCD1Y3zmntw2ddpwY7
/oba7qCETIRQdp7gWSa0z9C7uPKKbNTYao1gRbac7KJO5W3cY/jmB1TjOMxetJz8fZNzW6/6rot6
yJKpdhhzJcTgGTO1N1reK6TQe2vtGJlSkFYSxM0nrP40AqVxSTigQ52NKHbVIA3T2HY5kGlbcUTk
Tc+crKeKVY+x32PGzu1rmSef1UCVicOboAQyRucUw8uaOKyYztWroDWtC7Qmu7SJgJhMORLiYKlv
HFumZkOv7+FM2XC/4AGnOeEo/rx56G8Hh9ue62KTDUvlsM4/1b3sAPLJkPPXeJdMXKFTBaDMaj8R
FvJdSBgJJx3Ulll26xu6yTaRC3gEhL2XTaFuJAayq893PbcFnOVZUSEx0hGyAtWobJxK2cAA3+IY
ZVJudUQvT6KmWpODnlKCIAnLYQNEwZ7OK/vKzuvxj2oHzJ8kY7XIbIhysvw8JDhpFdDYJFVPzqjO
ouvdwyi40AQGtRWbk8pA3o8qo/jlO8ujBpzDjZXult59slP/kNj0FU14ikAMw3/1m61+FRNq+ZqO
Bk/xmDw5oiKvVD7CWV8g1Y8n6bMmZQOLbjc3K32PMAQLHGjS6XFNQ3OlAwKQ+UJXJi4FtSsKe5Oo
0EVhXxW7YFgidypTZry6QoxGqkmHlvrTID/Dy8UEjIk04m+CT7hOUKZQfMreelVOX7C8AsWVC9uA
n+2axXiXoj8ZKdgEk+cqUotOuYCZry0lNdHsud5Re3jFyyYg8dJUe/bfF9OjK5ZYULpXjfMc1qqK
KqYglT1RKFiEJydUQHsTPqFZcHUUcwiyEg/CvpzfSZiTPgveYBm2h7JisksM7sHlUY9noyPDSaMh
A0jsswbwLN1M3+WE6b7L1vbipA4U70TgBWxrNkX2rIpdY+Cwa3bcZrLqsUwDPjZPXVTfgNvkIuks
Evuu964tYjOuC4uy179GV7lxRmB2V5BB6+equWkt97iAuk4kR5mmA3O48NeLE4uMnK0yqjGI+nUY
kwAvNvN+rF5kUPxxQpshWJo8SIPRbthXwc5cGjo0hPtTG9CkrXGFBpG6dcSshd4yL/yAngfVoDPN
Q4ERsbJlXHic0A3m/3zweGeZdYTCugY5fHgtoEJmNCWaM994MKRUH9hwbCGJ0GoWErPAeLKzDfoS
SWwlcW+9Va1DDqHsqcXxy1NrwCy2vP5l9NQ39of6RtveueQSxoNfQmhlDUH26KHIp5dGBzghlGNy
qeSW1fUL69D0uIVlGjQ8zhE+eT9SoiIgMldpAoaRnC1xXGR+u7YTQLVaN/FoWd9KbfnnsrQh+eRF
wYSqgLsOvbv24dPMPmiKjg62pPayqEophjwnxS8NMhili1Zjdy1/uoMPDCubsEyUXKTx1U1YCIfj
NNEXilAcxnTeBkuaX/oM7V92H6C+hwP57BvyRZ82OsQxHbR7VyCGUp7FbW5n43HB4Mu6OzMBpGQM
QbDgRoRb8JN/iHabfcrO/Ur381/ZbyEVFt1moV6Ij8QzkRQMLCAi60uwCmAgpMD5lc1TdVg6AlGO
5743Fg9qwxCxLSsRZSmosqn/UxuM+tKahXzy7rJ0fSCI2N74vBzHZMazkwEVuQU0GzASPoP8mS79
wAx30HgOJ6xyLLqYOOy+P2mAmlFmsw11bGRVbRI5CFE8ZXJhgr1d7YOfdWffiSU9iDT9oDsK5RHm
eLXBx/MNQ+54L7ZvS3atbm/DKZ83YDnYwYWuwHqfpnjWmJVi6e+mi94Y1Ok4wQCEfU616EcDC72B
iV736zeMzilEGXDpjk3oadkQ6mjFp6FgkWQYZ+029T9geAB0fYG+TmRMMUGgQ3QGmjcPHJ2qrX92
UYTyStwOYMVYiLSI3aWnjgjGu0F5a5StQXPYas94hPzHLkALW1zKMESQHASWATITDtirDSHPbI7y
hfniFf0DTRvQcSqsuX4p0RAA0Fv4DHdzTaGATynEHK7vs5VWR0++uGvxC7aPB0MRoH02k1FoN8i9
u+HupW89l33t0mFUHuEOnYsNjY/AcMoh1sazgy2HhRyuJYMHoJCktDe4vl7ezKa5ms2ycQxfKr+i
N33D8a8pqR65IfptVO8ZZj8L3wCAh7E0TsubmoLEqEw5UXf+SF1H3sct3mSXWSK8+CoOHIoBgCYy
mKArINlKA5yphnpFj0Ai6ZcoKBZgJEdo1iz2ReLeJz4nGbnVEORbIUG/VRNIOgqwd0M+2WoLMvoL
BD0GlA7YN3Zr3tpbxYELk6Yj1K8Zcse+L96HfHk08MHELjeSHYW3fQxTvI6nUaJdLcDZTFHYh7BT
9HK4NxQZYyno1ANLE8ZVcN4Op+OlhPiVBflPuVY/57QS7CD5z3507yzYvvulov5qErveIWiKP40O
ChThvMS3pBYLYUQcpKM+RNHjycn79xXmJMtWwrydFpbV1Ciy8FuicKZVokfniRH2/g9757HkuJJl
2y9CGTTgU2rNYARDTmAhMqC1Q379W57W1f2srK3FvCfXqsrqRmYySdD9nL3Xcvlva6brDEgh5S1q
l681Wtnm7D5HVvybGkgBYrICC8B5pgXpO09/ORu8VZL/d+CN+wYH4uCzAK4a5zmoIQcNHjkRx73U
Ni1PjjNI+pSQwoFhFusoKpCkEGTCWpEY6Ct6JbKovPoOycjdsBZejEUYnwzQ50yzuYq0EyGdLvnQ
WFjshBm9SiXLsJU2o1f+DCXS4IC3t5PkJnsAaFlOQSPEumEp/YahRBwk1p+sNPBY3CPpoKz2YSpt
R1pyZNcAOWANCZGy9NpaSLrKPPxnpf1warK4s1KB9NzQmMXOrF1ztmEKABxQQQSeU1wntQhSUpFM
6UVqRnrkuXhf1ZSeVOyJrhcmEjwHGVc74isBwbhdynNx4eThcAEi5GkkqfQCRrRSnCQOspM52PVK
flJgQWE4TEwbL0rkTPnK9r5wz5yApcJyqBD4terqQ73LXwDcXNvjuKWwfRnDN81HFayxI1vHSslC
2TBFI/7bis7YOb4+0wvudnNXdmueZfmSHEgHcgjNS4fvxcX7YioBTFlSqLT/SmGwwyAi5j2nhDFL
bvrkB3toXFGESIcK7BrrNDf3FFVmaLusVNAsTvZLFotgs/Qw0yR5QhKm1HjpY+3qR/pLrTQ2EbCY
Q6XUNu3A+s5XuptciW90JpHc842NE89AMLrgvZ9adg54LAgrQp5a4gPibGy/w3pHqxN1LE16h0EH
xh3MO6zPuFnLTlsKRKVNTPGQKYOACsRLyyC6Ofagk7dcyyJyBC2ZHRG8gcx+DEUmlim7HdX9QypI
xiAgRERDBkqUxkmljTBwVD6LL5v7cqSUQn5VvQU4huYEJBEiPeThSkAUKxWR7zHLkWH/lGApipWt
yG85PiiBUdSxgHE/+HPhlDZRHHGYGiIiOHZXI63zuM/91SEpMZKV/iAPJwKWDxzk4C7hKOcti0yp
AJPEzjURCzNinK+WLbLAWBIoDZOm3kh4mRpajovKMSiRGUG4zidtFRXtSWpP8Fr+eMEv2SYAnKNj
q5zUs1sNpM6YE8/eyB3Ra+kttZcxICQniS+mFRD7Fl4/ib69bnZ8P9jRU2hBOdHjjhDnAGMFXTwz
8Io3eSrZ9lcw03VI6bZ7Czu+AGbU23VDz0zeyFqxdyMaW4poF7HSKsGTkOf9Hub4bcoMVjzdzmAc
R+Jgype61o5L5i6c8pmct3lLv7hPi0Me0DftLU07ykr1pRM+tFkQsjCww3UWa94yrDkl9qlJg7Si
pa6n9dX2gmjTAlgPIF2tWFZzAeoJYXhzRbAleY5LcI1WELrbDq8W66M/KIbrs17sg8D032PtGPj3
kvPt2qfCSTV6oiyuo7V1PIBVdOIiqxq2ls7d5cWdVToeLs3G+qnUdt9T76mi77Yh2/xADzaN4Loe
BwwaVDZgtGSz5mTFXyXUfHghz26nskZT8MQohWyBShl4Km/QquRBpDIIrUojRCqXkIYkFGQx/RF9
d+ggTuRJjeZxrJlDqFyDqRIOLEbc08wiCXjKMmlIQUQqD6GFJCOGBaerIx2g8CJUcqJTGYqaMMVI
qCIkXDETsrDinCavyl0AWWeCQxKjnb+Hv8kMIholUY2GxflaqPSGpb4uSXNQ9U8WSd7ay7yxYF+S
+bBU+iMlBhIQB2lULgQEGMM0kiJ2TRTEHCzvZPbuXgYd5YjoLgqbJzicM76LyJx0PFQDlUKp0M+s
kGd6uxo+EDB437zhXT7YKr8yEWSRBFpsH66Jpz0aKukSEnnhq7REsFjiCyINM6lcTMF7Z0l0G6Uy
4Yw63A830W54ckK2mgnW6CphU6usjcev3fvs80piOELlcRKVzHGJ6AiV1an+pnaI7/D2ibhqkOih
8bdPifgQepi2ukr98GrQiiEI5P5NBKlsUEBISNqkhVqVG8oIEE3M/bzy3rvJQMKnFwsh+kc8E48a
SuNVWsvvhDHWkv97tk6ddunk7pOj558a5ZlCJZgiokwMIwD7q3RTNb+ReheMu8g9UXknBMWvop1S
YlHg+AAUqqQUyVuVmzJUgoq/Bg5SKlX1fxuS//mGxNXpLvw3lY1jl3wOLSv5/4rQxY/59+6G5ziW
IWhvWJYrDCoa/7Yq8f5hoveyBLF7k2WFyb/zT0SXhfOQHTD/G3sRZIg0Lv4pNmSLwlbDdQWKJkYD
zv8O0WXb/4rooiFCpoh7CKsSnXzjv5Q3Gn5nCTdsn69GelotT5+Ym/euZCqdU53ibMYjjKYZ0rIh
6g+6U/l7uwU4zs1QqDuihVqO7MpQnkIukAkXyUDdKDtQBRC0fmN11VR3zpLL54wZcFUW/ivcMPoQ
vp5t2jYxTrCuWCPPU3qwM5UtdzEeNNaxSb3PATTEwRjbjR0PN4v1ZOGFL02gP6VN9wZsHKeSsxIA
fvPI2zUnu6jdZRLFn7y6GbR0FBvCCqaFhe4rqViD1gqkn9KHANBELJej75pLj0Xziu9xY54IFmvd
XsDY2dYVVVMFYNJiJkretciibwLunKHzYdtbLxNGY4ODTZv4q1KWr/SNf+E6/mg6TMeOaWUre3cX
Rf7FIvPJr+fNR2oXHacovikFvbeWdLdoGO33MaQLytanwhheoXQtnI5Ufi/s37IMn+e+eHTm4LXT
2h11lL0XiYhjX3zRBnryKpNhF0G6bnUlPq9edWECjNFLktkJMlt7YLNlcN31UA7Qs8PQO1mM+PLo
ICmBbtCjvMo0tdfdkH9bTTpsppgf1OkVl4jW38YDA8m/w/1C55pu2PUdpCgJJE3km9bn1ScZtvGt
4arm6F5ZYoWV3C9Kt7jUhvRXnDLuleIZTbWvcy+pueqT7fclv2THabXoGYd2EkSpK6pmbZc+kcZW
j6ADU3mnQBml7YvnFf2OV2cxYC3qMm4UTd2+lGH34LihYLxenPkQUjjy+2RlDQByhhzZkcv4sRYb
kbj3vhj1lc6gnv6f9dxFgfvIVXFRtdhnx+Zmm1QBiooMrQijEr5vSe7yDZNHxg2geZ4i2S0mXgkO
eAcZ3AKr3Zm9fKjC+YP6X7iJmz+cbZgcSetNG/ilWpDnV4Y8mzQpw609i3Tpum27u6dccKBJBrAu
s2/oIox78aHMTKCZEvCPorTvrXvJQ0CMmeMnWybAKdncVQ7QouO4fuQ2d3SL8rktrZ84WYEm+wqB
/cSYH7xC/PGs7lDSf56zsw0QCLnNE5hzpqGeOJMhijmrAUzw7O4R+g+BvZAvVnjkC79OrjyUIDuo
65BlhZRKp9U41/ThWvAOgJK3Ma6CMRMELrTv3j1lKfPu2OVLUi+PYaFdOmYPvczPTjTod4DYte93
HyMBhjFOr2nmAjfLkt1EaXwRYlpciiElkjm8xlX0FlrlBa3oqmjsqxiZ+PXRTOFRAZW0gsiTOTs4
xE1ySJTcq4TAlyNS3jodzdjZ4HfbDye9SyeeEe11nMnumdoug6/DA/A8tinbLyPfWAYEioQyWofl
26l+SqpYS9pU320HK5V3S7CywvEwsq8MXMEz0ToaFYWrunsR6kzPshOwDUe1Of0a2/andrKbH/mC
ukv2iU+S26X9CojiIpvw0a/iC1hduMXzxkg4htpOddGoeG6C4YcdunwIuvyaCelz6SY3hsxQQBmz
PwXYIs0HWDV6rHNFaf1pk+oSdtlZpNq5FBUCZshQ3EewkQi5xZBMXzUdD20PSD17x2e/45T9y0zh
q6k4suRptRoZoJscsbZNaXELpkTAc2pQKrKu2sJWekwC85bUZbSJDU5bNYsfTYFqmqn8GCGs+3VM
01zr1WKHDu8Y7mvQyVsnEi1GLLEOKK3POvJrqTTYxPR9pKOosTNMfdseTnbij3DX0Wf3SqTtNii1
K9zaNS6zhUM6igh/SDJwN+k8VunDrz283Al+7r7JxSEpqBjEFnDDPsTuRoqW+js5sE4+Newh8+jm
YP2eYW/jPeUR6TQN6AjU4I2ShIdUzpeBEoc3lX72cnkesAYtpQ9NUUnGK6Ubz1gJrwfTfEsbZgoV
V/l1hj9k5nhMTG8D3qCAhW+rPgAf4Ji5Od0S9OYEJxc1//6kxOc94KSp7uXSw4kulBydzBYTSeVL
f9K4JkSmfoKKtnZmrhFJYZ2wH64LbOsW1nVHk7cYOJJEOTS6Dm6S6d2NirPw01coK4T+fFDiRMSw
ubtph0H9HdI1GwbQwpFZHFO4DxUW+NLXVnWDFr4iRxTYiOIFL7Wr1PEGDnnhdi8sp/cOfIsIx3yG
a17DOV8q9zwO+gmxgfZntDcNlKJdkWp/CooR9IhQDWKwn5XKPvWLs4nbXqMxm/0aavM6tetWE1S5
dYe/7jC6iMG7+PReIKWdezt58qxdojkPjmn8CQKAN4Z3zLkmQJje8Cwp1/RqzrreetvUpFDBzPIl
Hay9F37TN78HucdkwXhNo+rWcOTwxH5oZxagDrUSR/XbNH2bfeu6c/Si8N2U0YplbbAN3STaFTPs
9Dw/pHWzz+3oh59PzE/Gb24nTpNb/NGK+TkV0PgluDacF/5P4ssDUc2nqs/WmrZxMi0+MNNjgpey
wfQ5AARcfg8pP60CIbMo4xwKCyf6IZXNLqQrCbqVJAb1c+SaiKZ8WaEIhbmot9ZDZawzftfbJs7u
TZXm3jrqq0PnyXrval1+7q34p43cmEGrzVJDJsznkzeqPl998iZB+pVm9D1U2dGlGwHwLy3q0wAA
sAIEiCFR3WXEY6IYgY5CBv79Bzus9MivcHIUU3BSdMEMzCAHACroijxogSBkVSxWHlDCCDhhWNeA
2YYPumOHpOahW5mu/TRIs9yYim2oQ/vZoDVjtgz40PVr/u4hISZfrakhaAfQkKkIcCHz61hZxPIc
1kKsUxOvxs7wFoBe4jPAfkiTVrhoFIHRUyhGxWS0Wg8akXMp5kOvmI351F7LXtwj59gopiP42IfI
7d5ZLSEfRP4U1RMzGEIQmSJCuooNmStKJGvxsYYaCTD+xSfXHNRNtp/S7py0/R+i0cv8XSjq5DjR
V6bEZCFcAEdZGxOkSTCVJOcG1ASQK3MLhqWtaJat4lqaCnP59x+1ol4yGnqGwnOl57oPuHAzH+z5
uqhvQ17fed3+mNFOVxxNLC4/JmDNURE2U1Cbbc90EfQmZ0VaBIrGGYC92QhGwfCsgWKC7IxAd7oF
OhpGiovJBgCDJtY9Mk1ez4r4Gds8vvvqs7bc6uIrKKiig7JBa/cEXq1tmbwQb+QykF3phPGdUDh7
Aw9l47FOkWBkCGID5h/Hi5qmScUl7aAp1vYEuWfoOPLVLyEh7VEDx4YsaGGY2jGW3HGBnYYF0Whd
sSym/s66zXnJXj3gqDqQVPBWDaK05GXq38mD7KpyfC1j72O2yt1cIopwKphpFbQPkRxTEiGF4rHW
isyq5SxzLBPERK+4rWIkBqxIrnlUrTpT/JrlueFIP7H8AXllnRyne+tgwVIN5flEa7FUmNgYXiyb
vy0733vcPc3QZNlU3rVE4WWT0djUWHIYaEaLsYZnU8WNtjIcvi7bMDi2eg4guy55J4/DsO1mVjRa
KGLGIuIjUpDb2WD8OgpgUU54ZE5HtEchcXkvM+OkhOOrY6RukTprqIExD1WTHqi6DYRdtykeoJrC
XJs/eQmWncLwlgrIKxWaN4LRq/XZFZA3PmgL9ogNpylKfmiqEneaDBY2DY03lldU2nxeiPZaJABt
FBTYgA4Madl7VP/BDasV4suaR+4SMxdbD8jCqeIM//0HNka7hv0YFDFishogMV/im04higdYxZ7X
l9Q/QNnbw2tVFKxvFNiY5MPWhHTcQDyuFfoY/yzoSKZ/5KmIl4wuX50jOd99Vfy6k/+nNXLEr/0L
g1mWYAqvzMSv2WgKuWwq+LJUGOaxq58buMy9AjTr0vmpITbPkJujYdom+jt9CAr9fRQeNG++6CRn
SCdh2orhP6PYeKUVtiu8iaOqd4fYZ9FM7A4Tc9rL7LusBR0ew7qxa2tJgkHP7pYCThMkfGkVgtpR
MGotkQ/J3GHoWRrAzNZjr0Otjh9LRsarEok8xKPxgKkt3ozJqFy1uyLJAe336YPsgwyPEwromB3h
Es1Fd9R9HQUgGoUaANC+aMir873h8SYVz54RwE1ttUfX8RqYmCw3c1ZMQ2K8pyPCwb5DPZi3R+ev
ilBJCROresNJ6Z4bF2EhgIidjcEQrJnLaGrigAHcGMVhPaaASmaHjRj0UBIhpLC5UhKtYHPFnlLb
GTrCRCoQZwCg4YVyAvKm4Lk16xWuJ9I7SrfYkVFh/5jvJDjPuR5hCYCxh1jSHlJsjXkYaBvbDLJL
yQmRvBVCj0HpHeFI3oHiPyF8n8kVb6uu+m2UEDJTakg2VGTdKgdCVMUzcGz3g4FIUiqlpItbspoG
MAO4JmmOF/WvE+BYJqLOQYtUpz9X7ZHjzzFUwsq+bQ96x+hGe7J6+axRN+W9OO2BPM/LsWaRggFT
bAo7P3mtdrdD9e5x0puvG191WFlb17FPvkf2jYAF7Uw3ewSDNWHQjJRKU0uQakZKr9ko0abWo9wM
q/IQkFss3PYmjapZ6C0LJ0+TZ0fr1gntIJYMj4MSefJBoMCQcKukc32nWAE5Fe1niKJyFdbdfPSx
UWwMK54Wrs/TJFbKULZDEbdMNKJVx5FRKrWoyahFKtlop7SjNLpNbqyU1gmHN0sAb9tQaUoDJSx1
lLp0SpCYZik6UztWD2hKM0bXPtMyXbkd6tO47G++HPxjFNWP0uqP3EbDtR3rj0UgqQ4lRx2PKhMe
Psbhc9mxNphLQpg0Gei6lgB0sgSqTJLBOgWDUYcEQ8lY3aTdHtzJOnht/jbgcq1ZdYe4XUvLu/am
1kH0wPTiKgEsAPly0ykprLRn74GYDdeC0jl4mGMZqN5aLdllJAh9pZYtlGQWtFGJoSr8siAhbbMg
fdby7Nyln7mMrnXPUoiSFjhJN2OtYrOnHGk3uarxxMKSWmk8NjvXhLPXZe+iD8VR78wXP6QBHMB/
IPubuetRF6CeHGDnIAdXoZU8VaZ9NTDs6ph2Z6XcjZR8F7AXN15285iJA/j4Cl39J1fCXg4M2KoC
/ctVMt9IaX1bi7c5P4twLsrfdPDDTSYTgjkAjma8wMpErOMJrgb3kNGHwlnL0zBo/pg63b2xTt+s
OjiMxQBrzz+1YE1HaM0sKrN1UxH5M6OqOk8ht7Mx6i5ZM10GHMaDkhlbjf9UCHSQOvq4/vLXRBw4
BH/BS0zZY1gBvhLReI1rQs16bZ+jofkozPSl7x9tdpgMkJgiNUXx0MpTYeUw8dusudQ4mGslY8bZ
+MLmFLk8nmbTqS/9TLfQr1E4TyMyZyJ7sNf0IFmT8bJ3iZI+p9ifyTVwbERkq7TQMX5oQ9Q8VymX
sQ66eon/XRX5MVZK6Z5oyIxj2poh4Q7puAmxTwN9+aqwUQNE4nI+PYVeB5nCHxZiz3H7HEcdK85b
bfor6eRnOJHvjfNEVoe9dfhhM0mSSoQNQx5aBy3AGCleI+tLrt8jzNnEKr+6gZfRldWO1Oo95cts
GedtyltivIHXNY59Q0EL3sFnZ3r3rLL4CPHlbyDtnlyl78bjbeDz1vF6e3V1GwvjIZW8GKWRK9H1
slEq8ETn82szbOPqSP4KjMzGxRyOUvfLwiTuc15EMHutJdMy8NoPYKj1iI12at6kUpETUSWDNz6W
etmcW0dRdJS4vFEKc89Md3rASDHHbm6z3EmwnUtVzGQfUckx3pLnIFEqxMjiBUGR1V/5I3QdJ5qy
qTBBB53PWsqhSVMH1lLE1ONbWCB0W8g7dZjYB3tO9qXveQut07yd7SBsdzC3ly3FSyDVbwlOd5SW
K73RIGx+jkbhkZ2hOJLP7k3z0ME3K32YEdkXKbggsn5JPN/CYcgXBuTJFZyUzsJ65OGYL5DkLLjw
kUIifOVlw7fjNsoaoR0Tsn3rwUZWH5tDe22VwL6MLIsxwfCV4bbPlOReKt39pMT3I66hqSxOYna/
Iwvm10BYk2LUOmpwrY0FET40nQX5PLM+jXF/CFt59OfmW+oE2Bhq6Gc3oZJV59p5MqGFlAPha+s7
D5EQOUZ0TBu/OvZCbDIxbnljgPcoyTha3izXpjFRtxX62mVevCD5D9gAwKIxafoS8Ha8SCR3fKYq
TDwFbFYKe4350eR8CU56LLaycNMN1Usoqo0X7rgeBOxqK4beDXqEVLvmZfo+pfGHNphM1/TzSM2O
Ju3o7SmWNWRl5D5vE8FamSP14BSqOlfdPS16IXmFuo2jCe8buqvsiK34NgPXqYthC2Jp3Tuat2H9
yqMnWY62cYL9+ZQ33mMRxV9lAAWPOhhfo6b56sf8qR2hP7rAZvhCMp5Cx9tPrgx3kUV6FvRAUNeP
THZeWHSThoNKsmkrEEmh3FpadtS2USoeAs06OJbHHdbZWy6zzLyJem5gMjr+3wLsf74AcwT7qf9m
AfZQ/qSfTfX5/Z+3hPgB/9YSsv5Bycel9GO7nKM859+5ZSZwMmo5/7Hc+ufeS/8HRDIbDA8lXhdm
2X+oaYCW6brJTxEei1bLMdz/FbTMdf9178Uvwc+H6sD+i//kUFT6/6FlnkGW1wWGuowDedVGyWe1
2iS+fmyMp74C12mzFCK0tCoGlahuDxnBDXgia8+KoGImy675kQlAGCicKdY1Ta3JOCAG7rhzO9KL
2XvinsPxliEkJX6StMbSMsul3ujLNGeeZq2m+cMzPm3tEhC1MOB9TXRIaVWy4I+XCTmaWn5Wf/H8
gseC+Zm/GXImkUCsmm+Kwf6uoZEmucpakIOcXqK55UzZnlDdtvwKDMw1UOh9V6+4lowSFAFrH796
rOrXokseP/LwXvHh9MezKZ7iYmvJI0c9CiUwubgiVj4sjEsOGgtLstluNUSrBhNj10xWojlr1c0p
d6SsVhoYG4BLgfZRMJ1mfRAyao4kc3zuwaX3VvFDze7au48CiJUFA/mTGjgYlk3Q7fj+WpVOS7CU
Uil8AaFOviVVyDOHrdo/cHJZ1qg/9PfUO1K54fH2WM2CqxFxMG73pn3ojV+vxVhmL6pq/NM3YmNp
1mOXOgc7wtHckF0rGSicOuZys7tKuQz1WIUKQmWJTeYDre9IKwexQu8YKDFcjn78GRMMvrn1CtSH
xtS7CWbEs/ZBuFHwbctHJ9IeTe/ck3xO7dc4/xYWEeX+gL11RYgHWNe8y7XhWmt77C9sDJBQQNuB
pswiheMJ3E+C/0tz0hehQBwNFxW7GbUccx002dk0b7kNaMkfQSysuD/ze9X3jDF4dZlDRAQv/WTV
7ybrSY263czfN+QkcJie7Ym0eEcuL69p6Zx99wlZO5ncedU7/VkAiXNTdk4kYQIcrnD1uBQwcaL9
nJ4Ke4X7pk72BuONxL9zQxmtZ8t2gJZ0t9m6Cnq6UcWhLeKl6q70UP2kf1Bd9Kii0hrDvKyvFYM8
9ICnnAp03WiLksFg1ZQ/fcQYYTP5J89+SbjLx6g+NnB8NR71/gejBRTiB/Z0arWBD9FiXIGVoBeM
LyRn8mIzmWirAQJU2TMTgENNSzRhRK/zjdNBrgvokJYCUyTg3YLmUMzIJkqY/kEeaEiOaDFC+OjB
AuhtRPO6w+Cu58wXJkr44afHNRD/2XYK+jMZJEjASQ19v6Lf0I3RDkrsXL7QdF3Xp4JulPnuh8El
IoZtEnA2mXuBx2IIlB+z2Nhm5mcz/1rmcw2ze5oegEyQgIW6UBvbvHeOfpNvHXvpMr5B400zzGo3
c1Mv/ZlZ5S4mZ9RW9U4Ow32QP1brLsJi3PXxqw8P0R6zrcfdp/SaV43Ded6zc9ChlxlrjTN88WmL
4qTX967d+uSFYq4Rc8PSpB0+wA/L6juavzwdtBXMWyfgrSe+Mus2cxEABMhckeotbymArRu3BPZH
54jmUD1SE4unDUSCQxo+OSDSu6KhEZmtI8fcZQVX6gTQxFK7sq/zExpyRdFAk4i3cf4L5Xjp6byX
moM+wurJTXYpzj6tvlqPPHqfbXzigaMNh9EQh7CnGdIfTFroOhNNnbGfdSWWDz7HWM/dDKMmO9g8
LkJFxJitc8DFTQ8QgaTNPibAOmvHxgxdVCFk/GEX74AufiU54CbvbY7c8tS0Axs3GX323A2TnIVR
z/lGZqG5lh7xvsJw+bhgEd2Y5MwWnot4kvsbqSFICgzcOMQJ4qt5RajB8M6wgPOL7bj3YayqrRFg
CHDK6aFp0n1BlA2WAWCUef6x54xmxMQGTjhacy4Pmrbk0OObb3odf/cxdC9HYyUvRrrcTvxiEh3Z
JqH2LSL36DlhdgCWeaQV88zdsNlSxiq4Lmd4GhmA6X2+n7SnKU3gqbSiX/tUsAoz2Zg9wfSMePrK
bq1p7TItNMak3uh+98fgrLngpom72knHfSo42LsAw4mJ36DJ8PmwJJvC3n0rAawIkzB3IaN3ryag
Z+lcK5wy/oUgJXY82nNM7SkZ+8Ih5D7vtIgaZSg4sWbB2O2pfMUQwDugan3NiGusHCYiuHA2WkWU
2b6ZmdZw9oa/DDWqGNOVJydQoqDwo5rQLIsFYVdroSPRHmFa76H2/mnBBypVWRXvUD91bBDpTFDo
AlYgt63zKoP3kdrxwpeIv4bswUZDhm83DXZibH4m1k1atJ6jRGlBIHtMIt9LuPYRcCySA/W3Gcvb
MNlfEU2fm3D4Bm9Srdt2jRLaeSOJvkr/Mxp869XA5So2WiA/NuwqPAZwrP0blkZedelq75eHG708
o/H3PpR1nuHDY0Zz5bFrMoJ9POxjoZwusrvCC+u3VntGCTJtY3Om34UDaV1SJrPjuVs3o3hO6fQc
Mm/6SPrhy5zocVUzkTOjpzyMKNiX+R2kNOEF3hmcl3uugpWEvRqYz7NOS8WpcXg2b3Jkk+qKloeY
VexGnWey9CI2sDxJnMHmw2FHr3WOld5kEtLPs4QN1fvPWk9sJQz5fIhm2NPsPkQRE7gkztrN4Jsv
oQcvJIm9YBf0CQ9A+V3DMzqYFuw6XhzqvkVyoGobt5Oxmkz7ZR5Jp0uT3JHVGgNvG+esO+WnbzvR
Qrd0xHUNlcUiVYbhbpUq9hRJT5KLE19shRNuHL/7to2UCs5cTWDfiEAnLWXLLvvUBUqF1OcsVaha
RNLCQNF4oS+D9U6Ez1lL5n+E+TEbGEaD2CifyECaK5OW7SrWI5UsBkIbWeHPSJZ5LRiPUd4jaZjU
W1nyZ0KayXykZbtHmezHU7DHmceDJtTjl3w/ChiltqC2MfbDxmhIwk61tbQlsNiZsAgyepAUHT3t
IhxBdKr6BT6vYempagqAMfOxC6Q41UN3nIoTH45+4dIWXocZJrSrV+XBqYqje0HX5JU7JAfGzLoE
3HuJWtElKvScSQAf5WFQQKmqEld/GFG28niETX6Arurzh7mEzIWX2DckyXieBLVdEwniKNBoNVRL
+YNg2D/wPn6SKYPK3iqHgzXo/GudtpMCCayD6GYx5F6yLbr46PNlvpeyo+sdxR9j6iUs3AZxKOd2
xdEm2uZt9l7+tezkfM3a7GPODss/brxfIYvt2UJN2jJJy9tOghb2zxkp/ovswl9ftL8cMqF5g/M9
moLvsb58KYvwVDv04FhvxFpf4j6FwNj4+as+WkB76IfROQj5nix4NM0hiJZpn1fwKULVs/Ad+4Gg
CFBUvbR3OVwlHs8lhPSA/GvadvSC5GcQ89YnKUQRx+8fuxprUOVySvRzvmRNjXdqRCJsyhIeXqS9
ROJ4SyyvvK6ltQGGVlHcThNWLAbRWEZTfpzq6yCeKn4PvH0rrXoYTf7cptkzRLart5JFt8tqKq9p
zgMVKbeZxQAyHGsqn7q9Qs1Ed9oxCcA5Fn9zTXiJmYztCqm9Z0FxNFO8HXbLZ8hVUyNm4jO7nZTL
g1cPh5m5MfjmNz/z3v0SI9E8NKdsquTBKuPuLFNqT4X9IO9xGpICDGbCvIE8uTrBapmkxS6kVWkO
8TkaaQ40KUNON2r6Pdrm1ADfE1qURrUgwxlU1lfWWbxQSb3KHDMkZyt4RSx7O5bZI6DbH5m2NRTi
9h6N4M7cyig3Si9zMcuf3K3qTaWjuZcBtTrqNl7savz4MlmVjfNuh4U49lQdmcZ2x8gUKkjcOxs9
p4KdBRAlDVdSdtXUf8tedJY621Bt5BqOQoz0ybLRJ3ODH4YrtacPzEGbo5ZRXo0mBMxi+PFs3m5+
OZ/ccP4TjeQP8PExOpbOVgt5ygb6R0LPpx9C/4EMCPTTnCpPJ+N1HPEJSM8pWsBl3rK5nIp0k7am
sTD5fKKCDJIVpVhOWnx/rS3rXBn+sO4mJjOGNr+SpQaEGYSvMQMwz4k5vQYVk5gWxlxLjRQgTYng
aEVv3+CeZm81fyq3qJsidhgru8F33Y5cUJ2Sb1cYdqAVQkUGHBMa5r1xi2f5kucwCBJm/0wAiyMA
ZI6s1vRgeJWxZ8Der3Wt4tTf/Go689Uxy3/dZtQ3bhFiH8rzu8zreUEJG5wup6NZoiPgvbvqoshZ
hn1i8jkA3Fx780NQjsbJ9vP3oW+NPY3Yuwv/SDN0sppycFdwh3YzeTnqlapTReF/a3FfRvzt/ZKH
YwrlhYfS0QAj2b8h3xgbtRvR4Fwu5kpP93xP0bRadjXnIa7mzQHqyAQXwLvFlfHiaT4OMw9Nu+YA
qeko38c+HXLYQ7tK58TkMqsDwfZJyRPI28A3SXLOWXHyuHidWjoQBmN2pFfc103KPbRZDqHbv6Mm
FwwMnHdm3Uzi8pnFd4rs2wLr2Tf+e8KekKg91a706IZpv/JdSm2y47YpR+rTZt9QyvPbVVj2CqaT
P8UW2xsjV+F5XZPMbyV9QO2amckfzy9vzNtIL4EBW/JwP+n4zpcJcCmeMi6MCySVrRHfMpPSrp1e
7c4ZKaZSq9LcqF1RlxYnx2etkBfD45BX0TbTI1SQU7kejWpe1eHgXOba3/hdLFZtQ1O5nGbKfh1T
N0YjrEhHDXAt/IMuZh1gBbbc6wQWLTPUb1XQVHyBcs7UwTLAMwkPtkslexq8Tzu4OmF9F7rtHFO1
XPEpvSRVsvLTyH+kBrLw2iTYJS4r1cQyOcN31k4T9DlSFsYDGi/CoX270/8fe2e23DqyXdsvQgW6
RPNKgqBIihTVNy8IaUtC3yWARPP1Hii7bvjajrD97odTERV1dtUWN5jIteacY1Y6W2k9vukl2RbW
rpfCUkfXpVzCGNXJWnR+p3Pub3thf5tttxdqxREdAFED2ybuEjiNFig22Rj3qk+dxo5FEEZRtTr5
Il62lVuuFe1kkle9w8ynH4DF+RH9iAgwnx3pGwmyqE0Z/EZV7hWiErhcFWS2A1C3wZmsYDLOpMQO
UHRWG4zWB4vyxClbGP699yF+5wIgrnMW0fJnG3xbo+XZzzJvo7nIs0lCha0x1p+iYLQTqn1E8/im
GuI78SLiSrNGALSAGFGNIdaUG1yNwFhTNQViMJyjEWncSlNa0lDUqj3f1BtwefFNtnV6JP6BU5o4
6HDb+RDF6sr5zm2NvvVCH7CoMO/0mX6JfDuIuQvu9Tx57LLuIZMxFD+NpEXliXBhWsF5hpt6rNKX
unfsU2k14EW99nPM8oM7fUZ98sMr+uCZ5hgmujJCies5lhb1TwbjojEwrM8mviK3n+5LIkMwP8PJ
tTSsHz7ZCGdm86JxNkBYiBMH9i72njke2bvHtNG603JHLXp5qnIWEDWwajBwlX+UP1xKv3mFrtBS
a61252UxkYDBAUtsdBkxOeQ22ybX+cPNmTsHdW34uTNypbiXubTBa7doemQDhin6bQG0wggLPFFj
VJvxRVLqAom5AHgy+JIfPNeifW+Z7zibBLBpMrWLVbxRcskLX6vmXeFNr1nWXZUUHhPNekfQA8uO
ck79x4kSJHo4P0v8HXz8Efxj6D19ukJl0UM5WWrU/5zRCTwMwn3OgYWhtfG4FzXc7UtkxgfTa75z
2vDCzBrxu89lfsu3Eyp262L3rBY3kFOvHTgZ72qNF5uGx4ui3Ow1whlo6HCsObIPiiYCsnZJuivZ
0qIKAJBIZ5Zn2HE5HpEdOVqIshaazv19cewL2PAOe0SQlwYdVyUW3tSr80Prw8KgF3ZvjniaCgnd
S/fHo6jtK2MILyDfYenV9a9lijCYzvnJzOYCZX3SrgP2hcDVlzem9n6b0tokIifjbb9Al5Pt95gJ
1APaPGscFebrouw0EBQibqzKYJXRBK1M+q2RzxVVmtw5BOvJASxyOVDrWgLA2egZLzSB4QKd0oWO
UmNvSVHCelohOXi+VshQJCxw1RhaSiG2rigSQqDTfZqON+OKRW18zJRzagOBcZuPtnHllqmMbWcu
fuLRAfbCWF07KVeqGV6NUfobErG3ZxY3oAp6eCe1Jf7M/ntmyYs5MIMQ+0A71swnBkakFZfiF0sx
Jk0aF3jd5WPszew1K1mO9LKEBzEDTnHZK2IGwiOWJK/UoztB7JSUY8EksGLtsEj/QbMCNKW9zoO6
p3JAIyWW3zbrCjRt+NHmwnsm3lAjOuG4Hgy6O/OxxcYIuY56uRhfXEysYi3TaN2fiQU2oz33KKOs
adCi53x6ngoekyWDmdTFAKd9vxf3vfUt6uFXzEhgCrA8Wak/XPu5MhLCLVizpNSib2EYcktWvb9j
N2crB6JHzrHb1HqYuFRNYh4mvmkwHlooDcjizrzt+IbHMSE9Xq9W2Ocueyfs5+FssfWxTH1P/MG4
9L57XVSLhSeueVIWa9sPE8dBeRVU343dGXXwxFPVZu2zFv1yI71aZvkoUEUDM0vCjKT4LhPZ8yCY
t2ST/lRz82ayYYGoTNXB6nI7JRpAH8Km4ZwsLPPSxrzRNeuZLWa95thrAtl4NGRQm82h5ZPY5wDZ
N7QeVms/04x9QznejiT/qZ7narfEn20Mo6zDkUoLQvJcDd0NuM1r7ZUnTQ7fsUnksuNDr+kpx1nW
bMS312ifJMjdUKXZr8hMQMsmFurGzqlMWMBDcks+02PoXArfxfJrC2zYLSxPlhWMGANeO4dbfBXF
5yWGGTP72m3H6BB4ybsttLeJ/pTQYb5Khvix8/WeXrUH30A/Xczh15yIobZ0au3sikOr4WGjuDjb
QbTnouAcUIb7w+jjtc3X//j0MPlkaIx9RnqOzC+eiAkmTv0taMir4i8ji04yU+yy4SqsTSXIAqN7
03f1gyryJ+DhXHmLfRm99/bI6QgjW28OqSIGUzr7JHYOdeOffJ8FQB/TSMJKg2Lo45CgJKA/w54h
G70l17kM+dUnMD449H6C3gD+Tqss1qLoRg75DR719zbjIZ3i07zk7waOUqVNYe29SxOC5BgZR99K
vnKN8fNPWzlEQ+/bd0g8V8N4ja0PvnHHkRBLEQ9kr40NtJ8jzrmLay2EkeSXU4nPDhFofB0k+Ixm
UM++ms4jjvSGlolB8lsE+TOM1RtmXTJFsE9EJ08+CSYbEBlcmkhEW3egn62PHxyYIhVZlzuXvQ0U
5A327nvTdj6ksndeBDa7BhRm34upC9bGAd+lHsQhkLylBo62lB0Z0kfAsJM7/MZWy27Ox+o6oiON
vnFwMmqbyf6LJvm28+ky8MnQx/NeI8cr6iwsnHKJOz1RmHKsoBS07XUw1bdJjwCxak6TDWypXZbz
9UwaZK6HWY9vO77BieZdhuoyz7bc/J+W+z/UcnW8xAaxwf9Gy70jbfOf66f++cX/FmH0/nLRXh3G
Y9P6V+n1nwij85eHuosr07I8/qHOf/AfKdf4C7XW8IlXu56nrznFfyKMSLmIuLpJnRVkgb/Tjf8L
2iO/9D/CHi2MyaTpTYf4DQFHZOZ/r+QqI07KIbIWDJ3OH6nzom24ibEPaa+0PO8hP7YHu9eOPvSI
oAHPPvsGncsm0EaXXAcr7+kO8JZYJa17LV+pA6wuDNt+wQrkbRcEPTBOXxqoMtxge+lS0+naint3
snqidCDYExNbC+ZmE6v61M/Wb0ppRa8odEvWNRG+wjAdqx2gU3CzeUhS44OV/GcMQClsubIX7OdL
t76nX4AFYBQjJLZfnbzYVg9cwNpGRM35ps4zuHPJEnPJzuSqETzundWgaq+sZjmKJyz6D85KcZ5W
nnMJ2Jk2cIb15YfRjJ6iujK3BnEhbovm1uyZp3xBY410sg9DgxndC/9Xde17utKkZzM+NNPS7IBK
YeFYmdOWdZ0MtpnFSqPmJZOtdOpq5VSnAKtTO3L3zUJwZCUFdcDGtnRxF6wcwVNzLe8xl27mxoSm
19EXK5xjiRNlZTJvR9N7JbrOyx/9mW5l6ATQB1aydhHdDNXQ30x4kGEL4/BX+mEshi9gS3ujkg6u
nZoyxylfjs2C97WJ9PcMqN0mX7He4L3zDs43Jtq9v5K/GxDgOEZhXxmcPebKB3cAhVcAKLY5V1gv
qb9Kl5TNsFLFW0fdqpUz3nKJx7YAsQcEeRs7PzHWxgrIVweWcIjIpcKv8BLY5f5KMafbRm1HChny
ctUJQJ1DBJ6CWKOEc6aDlbHeo+ViDscVbcT4T54UZnpjPjerwpJjNgPXkMKIalGCPRBsmLzWeb8Q
ScWWBPuyAspu6dDZ55XTDijwD9P0Ua0EdyvTmedwPTIrDJsWq1hoYX8sVvJ7Yr7WKwneUt3DsLLh
R1SrajLhTumU76z8eAFIPnOwGOSg5fEjlLeTiF/av6nztHSNaG7R1HdHD+djYPbdRSymhYrpA3cx
h8O0cuydlWivyFBGK+j+778s+qkjPLnLYz4SrFmIVEr1m7qJHgDMjRtz5eYbynrzkvGmBKhfys+o
QDFgKKQjA6cmZqyR5tCVw18B5Ke5LOfZ9SmaKbe0/VZYsj6nleEfrTR/gMKMxQD+k79J/yuu32af
awjtDunxGXMdnt21H2CiKECjMMChOADVuMFeaDCtK/OTNMmtQAY1QYdjylV72QI7KBLjbGWwpH3y
TBvVVFfTn6pgKEGI6POpo0DzINq3eeD75bgQmIxe29WdzsOP97z1yFIL0Lk7b4b5Jf7uSPi7LWFh
fWquDQqMmkPYz3+gS7ZQFbGgYPlbOxe0tX2hRjJDsq6fLH55b9u/Mqh6oztz2/JuE795NJT5pWU+
M2PL990id4z4x7jNM94cU9d8l0bHKrwsT17HOthQxqutwIaZdfuURrUKy5aZVzldc2dpx0ikMbs/
nL3UT+JhJJu7sJpN106KAS2hWlsqSuoqEmor9EHAh3LfFEoZ6xS2IiXxRrV2XSwd8xS2b3REejCU
HaHMlP3LtADIZ65NQr2+snEN7LVFo2kO/Omlt8nar9FhYPUF2+bMBehhTtOG5gLQLyvsQ/OeMu2k
rQgQozroKxKEQ/RHwQixV1gI2TXKb+CH4BdnyQvfgS8Gy8IVMgKgfi9W7AhMYJyvKPFujnJSJ07L
ptRx6TrFDd2k2iWFqBI0A/FmKUm8VCvgBFZEdexX6Emx4k8kl3JjBaIkAzvvibp6XgYkcIGm8CO+
LVBUGpIUvBiwHIJXQc0h6cF7Ru/vu4lNs0WdcsRw7Nx3Oj7rscUQREkwhB22TwV1J5vYAedCJdk1
WQEvKaQXY0W+jLBfCPDTocMtfIAKM694GG9oLwIg7kmJcVesCBkXlgxhDgYT5sxsxcyweYuIJAn5
lGKPEUwBle90ofbhFOTgU+IQe9/Py1sxFxiU6bJv6LEP3DjZRmIkN0x4xY80ShoHWwQ23xfgUt7J
LGPiC6TCjtxRxnsIcChQ9q3PnkL2/dEz5LCzLdZ4hVuf6vXpnOLyTTYLtQirk7xtk0PGOn3SYR0m
MTtaRb7Xpk3Lc9bnaDYH0r7R2dLQSOZupIegi4aNS5uuXLAYEiT0lPikw8zdkbkA5tElTyLXcRPi
9BkxscLXwYgUU+tm9saDFOO5Vblg28GbPmWXxHKzfWg4XfCa+485/gEm+vRW+sPVm9nUlrBItT4P
CXR+imW8Gt5SEpTh1pB1QxJaSU/ELUJbEiNHPd40mq6W+g73KjA4bS73sRXBEHGse60374SwwjnP
k1PU4k5t7XFiWa/feDpQeQZBvhhRfFOXXcyh6in+ExBSHG7iJBy0Ozeigmvx52OFHXQzOXyvBUQa
fxqAGUYDMOASWlSZcvu3+CQ50c0zafONUMXr3KJVNRF+0wxylT1DzcpTl8hP3gVaXI+3w5jdWM0w
7joMoWrd8mmGgUXFXfnEenHmlfBUlRwPxozVSJI4w0mXjmGnMAlpKS9FvQRfZTKs32Q+cYl8vdks
8N8RDp+zEmO4Y6uUfxfimJkRKXFot9s0LYIN90d7w9vz1pysz4RvVtDoyb2TQ9jP5t7hN2js+3H2
w65Y8OeYbFbQ7I8DbgY/qsVuTqen1LzAez5lhfY9wVAeo+nY9Ii1HPrtTnfEwU/WoiVCr02tdlrT
RvuxH5Ktkz4k9fxHFt49kfMvCwj+Ta5Vj50EFsUh8jFo6gCBUN91iX43Yo3fGgZ6BVRlIGCUduCT
8nRe1InqCn4nJgcT1yyhiEfzteYZ1P+46Xq9sBV0GbxobbnMWznAvhjs7Mbzh/ZU4lSPFZVfFJv0
Gy3DbdjIzeRBKfCnOg4p/Ds1Fc4uHLoDxURqYMqldEg2Dv1v/hiC1KF9zSrHJ9oc0AfT4q1dp+3E
ir4WV/nn2HshciDuF8WGrV/pVSq2yr3mmmdgYy20xXyLJZlfEclr0ju4yiKKUHu4DrZGLR8Us1vZ
l5yvmfUGhcw7lk3pnoehurfrtcxS0+9hMJJ5EbCQ0ZVNN3/UNFne4P6dQ7/DJcYi2rjNpvrsJPN4
IxAhWJM1Ioy7+tan4qmY3PG5z/ULOUj2pZ1yj1M3jWQM5EO9NOhLoAM3PYpvZg6kWC1aCj0YhRiF
2OF62TufJbOAa/RrazT5Qmw9BDec0KX9yernG9ttpj2u87M2/Dal4BGfiTdFqf02Z6hKEh1k7R9M
gpK/IBnFtxMS4zG9GmY5Hj2IwRs5jEgVkwwHgRQZa/q5hi0GcqQpd51NrE20MSBzN+Uy1T45tWFR
cZTs7anc0zjjXooyvpYFR7pN+1FAMTCB+A7IRZwVmBDrg2w/muxDh0K4bVBx/MUHv6iZX3Mtvmz2
tBv2tWU4JsUlzslBW7bxMYn8gerAVd4ZnqWjJvKhiNPNfGkK6jkiEQPAKlKqzv1Pj7BUtpgXJ8/h
RfUvGtRoEMcfsw2ul66fuzGCjBhP9Zpuryx24BgfO4Tj2eSBN9RusKrhqRgaurb7dpcDBg3nbhme
J7vDqlnPB/ZqZ5zuzRHSHR1f1UKxZeU/GxPSJ2QSOOxA3UKTBhOo71hf4d8zlmxGV7UYBNeGRWCN
dLQApnBce7e+lc1sILXmuw1ukZVTLIAx/uv/A3qizOMHQ+knl6sELbHlS+vJU+NLMpaE2XdxbnOg
97Ed9sZvI9nkwOz9KNPkdmkbygcn/4+d56fawpulD+/TkAS9CaKk1QdjN+bOFyflI3JbwpeG8Y0S
WHN+LCTKmKvd+9qxg+tBsBsPcQWWd+vU6N9OapiBLGL30Cl1KKNInGK2zhUP2jGxF3TgFYdSKtT3
kk2rQUXNHOO+ER3eX6O489PqvdQ5ANSMP3M1xy2jhxkAxNvOBNFCMATyo3fT5s1Bz6ps7+vZx9p8
QI06HrVeqG+3waTpTFWoj125x+EbbUBBQ8d1gKZXJqWgzSN0QJ0fCVc/TP02rX/dAuB2LaJl7475
S0vUaSwlmj41pXBvsl3Kl8Lv42jDm244OP0Vc0XEzGwHJdD7Xadh5nAanTA/f/AaDNbR8D5Bv2YO
f2CIPrxyCPFtFmrfOcTlJ4m0TddV1yJZG7ekfadX5quS3cLinTMefzjtqR1M/gUAhewMhy1WVYdp
o8gtQlUH2cqWayYim8Z9xvtEUPLa5Pyoon7SoiZHVGOKNGOiFpoHJqRLjO+iqJ9b9IgKA9BpMPEm
Iynyp1B2n5qaTs6Ermnb03tBSxXYlPyNNJmEghR/Qtnb65rcu0O3q3UoJxL9CqYzwtns3tRSPhlm
B/wbF6I5x+dBaM7Wr6tvlpbcFF3v3Sr9zzqnBWFu7nQvexqStbFCI5qPk4oJ0t53VnVnjit22Cvq
fSaCjBNiy1eDuwy1ijAoIPYoR8LmRxSqjSbb/98W7X+4RaP2hJ6T/3aLdv5c6jH9+S8DEX//+v8X
iDAsg0CE7ekkXjxQW/+GAvP/Mh2SD74wDNfw3H+3RrP+sl3P8qhu9n0fTA3Lr39IYMZfbM/0dcNm
uABubft/k4jgJ9P/4x7N0Nef1tct0hc2KYv/f4+W11BYIEuyc+4BPKajF2arvRTrnREUw+o05r1K
xRQmO0ZZ08qepZmd1BpC6NWvDomLtkRGCDEQHEtSukv66jdFOCNxVr5g7v9xTbZBZdJR9VYxS+kD
0yl6ErdcVsYITKLjLM5KT9/6rQiiuo7o69hnyoEy3prlBuDtqtwiCRHI/yymDGvOYpubFDOKTFGv
kmoVjIGlzhnvEc/BOlctKmxMZBBkeAj7U8MvHm0t8NOrl5lQ69WTHGjTKi0NUI9yeDeyaYdRBgld
fk6WTlFzWYtgIM3aTicwHezMh468mtd0eEzqe0YmbTU7BHZi2LdgOCzDeMxplcf9lAVaTWHSomv3
tu+9snAHR20bI2TIjHaaKX3wBijxkOzbcEBIZEcT2h1Cc8xEvhuLGTuPycaPt5S/H+b3mNKnLZPS
oxRAQkYIPGwteU3PAxNA1mJw94jNIwciDDp7z//pp6K4s9YoyNQfnNp9HqrMvdSlf2+KtwWV+KWs
uB+ly6+ZsGQRRtWxbRy+ce5X1O4ht+utd5Wu3QKV9Q6Zx/nL7UFjkI2e2gw4bJTqguDk/CkUVnQe
oCvaRQtuiCqqaHB+SpcG41TnigRelTWp67GVIfVBkFAeKuHGwdAnED897RL3TGtMnSQk2Ivdw+rg
THfL82SL75FoX+qOsJczus06kj27BngqmxqT8rAlIjSRNDeMbEaJ1aKfjUdTwzRjGRZx2UTUIV2h
mOWwD6ctaw3v3svHL1hSXlgZFAjPUFoU5nJnbpZDbqlrPsbxjVtZDkVt/jXlW8iYWtAKgklsm08j
3pIynNLaDfSkSMPWYAqp++i5nlD6lyz2aaHHHaucRA8nkuEJaz+uRWQQKu2pTKcQIznLZUYjihyq
LlSRgAacPsVMExgjSIJTQH5vF0kwJhqNuHlnB+t07fg5rTIpxjA9Xfgg8gB2PkuhGcGsFHW0r2iA
92c2gFSLPWRY4bayn5tdMvC85AUenIwr/lT0UBvcXem2bUiT8iF1vSbEQfFI9P2r8ehtZoOBccRJ
74hPlzsAsiGZZDx3Gk+vU+KJxBv76cfFF9uSyWbw9NbWHQBJbdBD+aWOEgREO3S3rYSxkfYrMCIp
mUrrae+Ma1CjN2A9tX4AZeus8jY+N/PErixRIeZfTFPV81hYHf5dfQ4KkN1R0pmn0ajMMG1TzKLU
V06CO/gE0jatQAfNPZkix7auVcGtrKm0GZrwBV6Gu8NpgM0+zx9qmuBoqeHSiel8U5ZsQPVkjlnx
pWA6ObqKUiL+Dp8u3dS3Zuk8QDNLt1o7KXoBWzxFLoKmzpRrpOYu17t35a8I2NV3aJC3wnA/sfbP
FSzD8gtyyrnJ4kdwnwCmYt/i0XjwK+sqaOQ9yRrsYUcOjgQF2x7TLcSdeU/XHDmFIaEwJcl+Icqy
hJ0XVmds5jqn/6NJuhxpbGKthZm18Dsf03Lgg/LB3sKa21okyw1Hj46q4AOueMJMv3lpU/Y7hje5
uIFYGPdvxIX0rRGnLyCQwAR7N4WVeGBvxN7wF1ajOhsrr3iM8/hEEBqhAgv6ncgSh1Fj9UMq2eNh
gIOTT3c4zSUuN4bYXjdvVGUSqNBbCpMGkEttg8Sd5tbeh5bGe0XnlkQHhzGmgHa1TLF/K0KtoHzG
HV+aEhdPnDDlaqT4Ozu0yO8HUVbUcMrdbweJHLGzH49u7xNVIs/lZCQyRqDHDMkA1du2vaVOGquI
Ngfzqn7OdPwI6jLw2WHFcKzkXM3yp6Xocw0keHwoy0dtfmKguVYLMdy685abHI+OYlnDuYI7oekG
vhAvfAHmm0709zgE1J1ivmCEZ4j0LONHehE5p/7bwBF4XYqaEVYvgsK2uEtrn6rga4L28etJfvTE
iXZtlf4BLDtvFQI9C6DqRiqWF7In3eDyIOPYBxThezyuttb327Yvb4sW6yhe9p1f2hS4R8sVKAvy
t0m4EI6mvtGWPKaA7D7G1hm6LP+dKlsO8w3P6nTjmbjpXHsF3nTpoWvYU+Jqv5hlP+/wZVHqwnJQ
Qh229B4y7nAeamcXeZLmy4ZVIG4FLPeY57wR93pqxBq+Ty77YKUp+OImP3hdfjvnxn0MIo8ihLnd
EEF7rOeHzmPn6kjbxJi2lJvKnq++o9MKMj+yN4UNppX1zla5DlEKc9NIqaVrGfG2N109ZBdJgLr2
op2bC4IMiohg5NPEBHBoH8ftLy6uiVhm+mI3jEFYSjA2JYW6uNqE86pnAsk78Nk8Q0x9CeRAnXGC
UoYdji2cJDWVZbJ4l7JgM+RQKWV05PPXRaiH0wpX5LITTa/vMlfx3gbXGaSS2nqJE9kHOwz0zmkv
+AAoU6ctgoaEs6Vn096iPjoyoscM5lWns5wscwKC+NHg1otkOPQMSMQKxk1vsYp1F/bQLmwJ0WdT
SAKTttLobi1/GWOcTUbDvDKB29qnJct/bDZ7aigZtJJX1uBPet27gRHPj5hF30SGNXHksQFBdsiL
5cKfSxNgq0Fx6h12BAPs7cQKlNFMJ/KbiEe9MgIn9tyT3zevWmY+DOMktkvJMyHbV1SHs+7KJ2dm
s1e3gcgweQzUn6QNbL2Zb99k9iPPgPaZeSreDa67bJQNBDUF0sU+hvYzEbnvhm8+JLheN7GPVoMJ
hTKFxttrVf3N7Y34UD9Rf4KSh7L60nb1tfSHt9TJP1jr9PwmSQ76BlXDMZYKK+/fzap6yP2ENZox
nFtvuJ1t9bIk5oeV00tUGNZZKAxm9GTcYZGGUJ7ht9Yrg2oz1svNPPzY82rrtV5xyhHaaqmKseOZ
BYusCKDCX8zZ9EJuH8LGjWmBB8Dl03li2G8r4kusKc9ydnW6KNhXtnzb4ZvxLZpzzEuz8eak8gsj
Vo4Rz86xofdPtipDOU4fXc+7Y1GkWalKA5hDPdYmnjFj6U35kQzZtW+0JBzZAdAOvu3TWScGpe7M
DMfH339xKIja+oUuQ4u7q5TJsSscVkpdGlPQMLxr9Y2v+fexW+TH9X9j0yID62zvM8M+2B7GUJvc
1AYGShHEg/6G2VxQg2giFlIJTo2L99aZmbFn6Nybc/+VZtzvG2TjjfKHF1fW8doHU4Rs4EYF/D7F
Ib1vZm/HIV0eUrLTg+z9U1Jp6igt78ZwHXWKl4zDzKBjsBesIKqETIMmMJyA6tUpVQ/txbxqTn11
u94OWzQ5Yv75XTLVB82ngw+J4aCm4bNIVElFzAQmKiPbmEp0oDa6FfkRc8r46JkOUe7Y+zCW7g07
VkC1NW8IEFwUWFNAOPedOLaUETs51UHucOpbiYEa8QB8VP9UV4l1Sdu2CDTzN/fGq1KUIJfgz1yB
QzKvl/d65+Qwo+q53y6j+41H+9XJId6YSOOVwiM7PLvTA/AzdJhOsEk1XiCpvxUDC1MjqSiDOMj1
LlSDI9tOPlabxeoOreDbYgwtJVhFo4Kpw1WD4Yvenmn212UIB7J/6UUoa2BELaBcO8wjwaFpRHuP
EILdAvkdI+uY0/QRWCbrIsshIhylGpFoAA+rRc/PUuabGmKTf85MgUYPkDXUPe+MtSA0K/mFtxMV
d7IATdj06EIW5dOL0mevJ6iUS5SoMapEyKb7Q4+Lty77003VTx77pDS6wFDuS8vVUeoTF87uD13J
mw7By7aMnBi39ZiXBJ9Yx4zhBBsoHLAAUL3zM+f9RXUuUZDOuZeD/krAxAMq0X1llp+Fk1ncs/A8
L3rKOWCOcA3z+DgI+67Df6ULjQUmnr9g7L2vhqEw0GP9g24omhu1G7E8jMWj5lMpNo6QICUcx21R
pJ9z7Z7XUwx9p/z1rIy4b/XNwXpqoysxM3Rzh9VyPD42SO1BycGxqxvn4spTMZKZN80r63aLD95w
OWHxVOlj/JUs5yZnqdqOscPuzIwfrfl2TEhcWH3ffA88ddRKdB7VP8TCznAtj9LFe5bnCLqLMFjH
LdGLzaG6gfe/Xyq6Q9MO1Bi22NYirTbEVbsyYwmY1elXBO0r6EySlSVo1hBV1Lx4c7Rlx8xErHzz
dZzMdD8O0IP//tu8om/DSLtDoZ9qcJeBXxRHX1o2xhfjQVuaP5IDvOP6fBRRe9JLnhw8Cy9jBweG
l2W+5GC9ydKU3oKKmtQomdK5qUrw1yv9pqzSr4yAFbpdXmxJdzHUDxrebIlPmZa4II2We90n3q9x
okZn19RK/B0je/y6fYmkf2g8ndW/P/8y2lx8XoJmXB7lkJ2s5A7+y9mwsiJc8kwFdj8dMJd8dMJf
rqotAzL29A7GzgP05WUTk2k9xkP+NMvnAv/uQVuWdqfo7httv7+x4/YG4pWzt6boDy/5jjmBPyZG
akauzsa9W8WyI8rVFpc0mSCzJRpFRAZDcFy9A0KgsFD19zpciI0oR3Q3yWCi8Hyi44CHrYebymut
faXKW6M28BYb662gM462rYecKNZoEWj2OIlt85bMCNqOoAJHrC8VrTh7nv/BQESmpgFAWtX+Kc0x
BTaZ8+BGiKKUrLzUBNiH0fswRwLmzXDANv48TPOLlUORGrW3vra/PPvPZKfdRTe76S5XDN+6rR5S
TL2AYYcoUHozhVnWRETTiaCm+OBjH4vJ4vsns2Ael6W4J+/4mZUOlL5yaZBMxo9apvNxNVUEi/dY
Y2baTdNSvnArQsFPyw+LYpqJFTxnEMrtjO8GC37a87owZjy8shr2ozpHOlQw7J+80wsAL61F9juy
8QfxbYQki/ysY/Cpi7hGDeEzHB3SoZPF0yLdZzc5JDNyEW7LXgMOVnX5E4Esj41wYe/sGapb95Zn
QEiFU/zOClBu3sH2UkbE/qX0LtSbELz03eIgR+054c88zBqb6z+GkDHOiMLra6S0MuDu6lMJ0mxt
ly9gWSftjp8f7sEAcAiGDXelCh0tGdeHMdv8ZGny6k54x9OVWoYac0vI7cTbbwsy8Gq37QVe+EfD
2l37rYqMFcH62hw9CWoqiYPJ5AzDlb6XOtKitqArkF/HAEdANl3QawvsIl0cj8e1oRlTc2tuy375
GGt5GfD9O/WHYXfXKMkv5Mjw2bT2Tjr9Xbzq1LitSeA59YuhvFMMIIXXI2wRy4c1K2oDz1HJCoIK
RFqLgRBuKuXsDZZ7rqczGY/sIiDTnbNVkNCYFbjVUzfolZ/JJN6Sovgg06FvoinZ5D3lGEthf051
zZ9U4u5oxESni7lzZfti7N9ja/yRho3ZpQzztBoPi8jy7aDEJTLNkz3MyFUZX3vazvJCp9+If4Nw
zi5ohmHKSNVCYQ3w9hnwxWS9hw9412ti2HeLVh4a7s5F36THwh7+gOqVu0YAgI81lZ9GGccn/yNS
NvQGneihjYFPE/UZL/8GUfiY99krt7VfA41PaWO7pfsc5y24eEkelK5VbkOoPm9j5bJxWaZgGkpG
qqxFpAeMGsZCNhu2mN2e18Ne6daLrdySqpDiopX2o2WPxEA6/t01P3AXTW8LsgCGNyusdO2Bl1GQ
JHS9aouA+unZH1glJJA4hjos3xovZU9Cac379F2V2jVvli/Ji3bja/FdwnlBsoLlLSiEfs2mo5Ql
TrPiOMrnVK7CIGkrSQcgqAdF5N0JKo7irM7cq0jd59TIrqJhyhiie2+2t4b9Cs683xl69d3mzEVw
QCiPN0/MFR+xEZZGmpzLApv70DmsJ9a/xayVnP6FvTNJkhxJs/NduCZSFKMCC25sHt18njaQcPcI
zDMU056n4HXIe/HTlBJWS0uLNGvfi/KUisyIcHOD6fC/975HryEXQ38bpIxykskrYRQaB8v2Z27A
FNB31E6YUX9vxMXnkkEH8fhBJ8NcrWivxEvhi4eEtcrUhPJBjIyGNbW80fxyM4OjwL4K4ZCRGfEd
OAXel5dW3AijQ8GVbkhfc81ET+bmzdGUdCu7kaGd12VQ+4yDAKlb6ZWWlbt6FL97Eop8pLkk+xwF
cyDs2QCNfdRc9iyA0I7x/1Ytim92/IliGO6uW98RiOaYBd4dlekIXP9OgX1PwL8b/MwGjZ8EC88t
BcYXoPiZEYjIvjzNj1eaJM/wi45O9RoH9oHBzjns/UPQ1fdWNDFwhkXfaip9GKhvXJ/8ZADWZ4Dr
KdJ7sADZYylgqphZkHjtawHqPgF5P4O+r7S2FUS89a66sL1h9mP/6tuYtR0LH09Jvu8M42LFGthT
aZO35uyPmrgfavZ+hfgWkuQhqHnX+OFb3as3H1i/MUPtJ8ldcoiE5A8tcT+C9h8Rv2of1j9xCice
xbOiBKCHiVq1wZ0wTsyK7VWh2wJG7zIb37PuEGhMF0Jr6e5nCA15Gk7PDUgW7sKPiyElYDMwCXQA
3mbdTmBRU8BPHUHVUY+tbjCAlK7NI8Y1EC2/X8knm7qDOb+WlB/YRU9dlffbavvliGWJdO9XnG4g
3/+4VCcEbX0u0k6cFTXOM/zaGkwvxVwsSrp3oaV/gRoGSpUBLesvzIKeRxe7hnSSb5MiT31Aenpy
PRodosHN1rwj4B6oe+h17wPXWEGSW7zXkSQoJn9g6Ua7fhg/YdTcg5o+dOFDQpXERKXEpLsl0rl+
KVMcQnX27mvjpG6hYIg27XDEEbaKHnpTxl/c2OjNnL1HYTb1mbaTO1UE7VW6S/yIF1vuYtvYs/dz
l4mMQ7i0kFn8t7LPH50ofG5T608eDloIJ3VWqzcZiYusUh8dhNQh83D8/nI8c+0jDTEzY6rn5dyO
/AAiekxa1olDT7NJqCtOyOL+OHSelHSftKTZhCJgx5itbV6bQO3xQRNLpjOlrhlryugpIJyaLNEP
oMhiX6FH1Fxa1qnjmLAQCJq1lRwx9OXnjkoPUr4AAYaGH7RDdwv+1pkB6owYDb16MwzGJxZsb22f
AM0ffPpfqIu0mJOtuHy9N/TDFPTEQAFc2fTGiIkBuy6SaWiUkbo51epGY93GPyWHrlVXIf4Cg+ca
EGL9KH+bun/ViJk960ZWjqzF2uRyC/6Z/4LwTgJop1kohdR9riHFri4Fr0Njt7spbH95+pigO2C5
MrgsyVSesEXZdbdnDsRoN2N0wgQo2Totsq4zUyur+2UJQIDXT7+j6ogBpshxeOEM+aMk+2+uG2pj
3VUbIiWbur2W3mv4VYuJo8A030fdcUsWzlkDA7i2uv8Wli0fH0u34sYNI/iU2xClrEDoqc4lyPzQ
1+RJwJ/QwcHnfeE6DqQ2OfmjDVwqxJLlmMVN2OyKZeEfx9QvLp03vpMdfi51g29eFAc7H6lfjwC0
zsnbhA8fiKqIwBzzaR/sCBc25UIUitOGXiBcLLoxOKI6eNYdwlnuF7hx7HPX4vAWs3teQDlkunkY
piG7FxmViAlgKdH9IAh9RbqvuNPNxYKA9HbWbcZ4M7+gh0Lj103Hre485km/p3ephvvAAD1/ZokB
nqJ7khfpPWBznbWrFZ4lsN9NG0ccq3TDMgs93B93z95ZXhIw9JFuY+5cHECzGL9DTtlno+55zc7b
6DbXWnc5Dw3GDMqdmTfk6wifpG59tlr6n3vdBB2MsNRohp50R7RNBy+HtepE99+4nymShh9AozTQ
21VqMdtR1E2DAaDDlALqVDdRA0NG5fBfO6IPJ+G/OUs9bC3dXk0vOYmgkNSWrbutpxQCj0XbdYaN
29f911ViPZXSjra+4tQ7U5LdUZad6tbsWfdnyx6JsCLptZLR/DIuGAz90WSmaKO7Zh31MVkA/Qwz
BNXcfcdgfNBt3ZzBX2zd370EDXkosGiGAeEo8smTptR9AwohRK0bwC3dBe7oVnBJvj2NKPDkbFBu
B86B67xeICDXCCB+Plk7pZOOc7ng+Bzx82T2liTvvCMmnBNAVMy/SGVKbFFbVxQPVVt9tVP0ZHT0
mePtFQEZvhL08RSNxbbW3ee8/QQH/F2TP02uxuCZymTnmB4yI/1uezTmZapmyDJYsBX29SWdXMA1
E53P82PVML9uWZlj3ciOfxTlGFgbirUGBgYEviOcOn0+Hh3d6U531H6m5L34u+3dovd90Q3wpu6C
13CM2MZx2dUMXwrdGG9x/VS6Q569QxuKY7oM6JcnOrxVunF+1N3zqqOFvnQ4L7ohz6VDlpxpQPXb
YISIpc3hztffcU0myxFXNFWCz8hG5+zpzvuBHQsvbHWtdc8dXa63rCqBA0A5mNtmueFtUZE09hbQ
c/oxbqE50Vw5VSx1eVxsEZjOU+h8Vk7aPg82KdXZscCmtNVTmoS/Y+vsNchZgbH0m8iJm12Z4/Ar
kWUtzp7ocqysfow1DDPouiPz7vtutIkVC2hqQt1aeNkWOcoJfBXtEbfYFtUFb05LlNSBVg5al0al
mgeYdVd0Sm4dB1ViEO2+9ZkEg/NGDBJrmXM9CYsY0cmNiB3OU3ouHZeOh/Bs8QFdhVaM8hjBkANN
HO6TXD5ZoAEPoogJ8macrZuECtchhQ8ojCBlih++OFlyiGfrt9ly3HLIv3Czj+gpghPhydnfL7n7
iLkXNccHLjS17qdWa0Vv7KzGw1NNcRxsqhEVyaruYbMnhyChhGEup+SsVcDAVjBNDEGwun5tF4aY
ZWVHLIgx49ggePTq+V6N+a6s5bL2UyrlaxE8dBFZvbIb6o1dQLHDxUEzmwGnxiYqGmEy3GWgqBwk
t0KIV7xsdJ8MsCBy3od0qLa9/5RgwN8GFqLoPADzjUOffoDM3FHgoscy7L12ortHrWw9GenvdFJv
GITpif2KJlOcmC9cU88aL9g52eZBH1ce4ddKZvsg5O7YxESXkDtthtVIqHtYsdGGFihr22XAIyEm
bZh1soDvPPFrEGAPJb0askhdGFODscnmqUCyca+KPNd6UtC1Me6+YtF9gN5Qbyc3Rpj/aIsx3KYL
hZyjVV0BuUNinNxrNBq/LDrO16IswP+6e6MyrKMxTQSZLaoS7UonFMroMesmAEFQ1ZMlBiZpYqNq
1Mz/JSARKI5fWj2FMotJnFQV0R3bhxoUfyR5Wx0XUj9b5WXb3mWnc2Z/OMrBfpiH6DTRVA7BIKrB
IJW0SHViE7eoTkuBE6QyFavnxGwMeMqRumS6mDuEu7qK7se6plijRwf3qkij3QgfpEiNSsf4TQZx
OK3bNYaGGNWPvaVZerZWv8QL5v9qCnfrcxDdRay87YCDesRnhs+T6PfYPzrKvqQmyVM/CbjOdmzp
ROC70rOvaZ38dKF7on4FddbAxof8jBc+7uAHyV956fzxaCbYGlj/esvAoudMahMvLUrRYO1aLxpW
BT8KzMwsTwbpXtCjzP4sdzuNWB/9Mh/ZAsWWthxvayIZ6U6L17EN9kJNDzFJiw1Q8Y3HhWPjFkwg
yKJgVkzmu6VMo4sdzd8FSTqlsmkfJnayRQr5kqkQe9YVTOWoDlgDrgjCqzblipRkymfpp4NkZi9Z
MUketnZunmzyjyAAoc6oT2Ni0/Hb6CdtYoegGazpqfVPUJS/PBpTpDQ/TL6DvWHXHtFevgiP1Zc7
dDQcBQ/537/W+JF3mrsiPVVNvU04M3ZO3+yVCUOo97JHUUcsuKfFSeE+LfzA844zENEvGqumT5kz
7i1DXn3F4u14D6Lm+cxni+JYVk/XxKwriPabgkq//3Ly/StOPhxv/0ke9qK+WFiS3zCMyz7p5+PP
//hvprC0DZDf/I88rPeXY7uCTKwtfbpSAvn/fHzOX65tezIIPH6LTy72n3lY+y/TcrDWEVK1oL14
mP/+aeSzPQsjH52ePkFW919DG9sulGRivHNUlfrblQICPB5D/GRkYl3H87TR7/vXY0LtAK/mv9ck
QExCThwyzOwBR29CniWGHhEWZD6Vy24JqhDKi3WyLZZaFdNs73ZUS1hWj9dEzYSyuHEyuU7IsQXW
gVKkT3tIyDzV/KmpJn1ag7XOleGcgyY3NiV9bCtvrqBiouM2Nu5yu2SG4lPtggGb6evUbomNDCei
rtYWRzXCn7B2QtdgCP5WrPryvoUMgOkak3LsfZkGjquQgChHeg6R6nVOHyB6cBoVnO7KiT8z89Lb
kt4PBcktSnMIQrCSs69ZCoBB90Yl53c4WbTpTveEA6/EHJDJXLrEPPMyDgy6ze9IVywEVeeCMvLN
XT0Hr4EJ9teq9mhIHTdE3FlGzOU8vJmAKh23fKr69NUpBmMtOOSXiWwOIVA30oOddnnvnWs1J8MK
G9gvL3uPcl5hJqhRK5MY6r9FACbz35oKSmZS0mwEkGdj2YDV3KSnmU7EB1yY8Iws75v8BnZr1b9m
TWc9ZKF53+aNeqqLYQAVT/9zvrwTj3gsx6R+MBq3fphdk6CGWEeuh7clLbk+XaEiNYAR5vlQlKwv
fksqoOysvSEIXyZ17e9cxnQNTDWCZtMWXkFwwT6xcLfkAj7iHppUqqhbHE0M2xX12uIp1fEQYaLs
Ud1drOyZ5a2JxJ4qqISsqug2rkvlmxFPvy0Jw8hvh2Bb8DOI9Um8r7nzcC1fl63R7Vw8bmsBfHQV
+y9FRcwFVdWIXMZQYHdOYWxuk2L8zAr1o+oab52n3N1gJR7orvqcOqO9boTzRRfNLSjBdUV2f3Nq
1GAYrENVQ7bwG5OHvKeJrrh3sr2Zs9f6A49nwWy5rbp1HsG6iRJ83yluy509zx4kUPcouu46RhLw
W2MdXTrFfLycmFuQern/hFPxvEA72ldmhKKaLxQK8J0wROLy5ZWTg88F/wCZ4GTltNwoAi72ONDP
QEQvNHVvYClCuJ5eygpMHAZjDjxlfZPgh5C0s1++ynED8h3UXPRRCp2DASjwlNXyzcFMZSWvSvFr
1XJ0gHsMNWFCkZDUHtn4W19V21am2HFb62K0FXSJoHyIi+iBuEjUfHu2c+fCVGM5+jPH0KGyEVJW
NgWYcb0GoAYfOG6sSwqSPMwQSEufJoLA4naRSpBqpX9LfdPDGy9IrIRnSu8+LJunIukKqiTzwluH
VS2Ocdx/pQBeVg11GCe7r6090U1AiE8TN8ZVLIJTUob5rnF8nHpJfUnaheb3nns+EWpGGu70Rlsp
KFloKjRyJNDQRPMqZ4dVhDc7qs9OBhS2V/aNyW25MRbULT4V6470dVkLHmgagWWvDg4nkV0WzRTI
KfUBMJKh9g+1FpDDP0s/BJgzwMdBXonnDvBJ13aoYFiNRlCcqqLD0Hqm2cvkcJh/Ian/JH183/OQ
+VEj4GmAFTTRYM5zwncYV+QxoCh5/vJSO/JqTh04KsvYjn7/0kin2thd8rkM3BmL7kVlmFPGQ4Rf
R/ZMM7FJcB+JIWJhgd03db/DhAtqPmJFMmfzOBjnKRCnadPI+TnBTAqfYDksjfHjkbfbeASDdxUd
TFEduNg/ivvJ9QqGT7QDA1Nc4WpjXswM1vecz7Iy3tOURzu40pQKBkRduzj4FClWVa2GYRoGloof
A19wkDyYI1Mc3yEiNFLKAV8b112CasHMc96rpPyJuBHu8rH+MjBw7bk33hcOq5DZwxFLzFvhLldo
Eidn8vblhCWUdsF1WfakLxeg6N04YND1vhATnXVVd/nBWkfKhBnPOZrEpv2SDQPQnLHBqpD8hKH6
06fjqx9OXwY3cZJWztdUxY9OxlrbRZKfoFnqer109eFMrGczuQ0pniuIg9zBk7eYe7yayz9Amh5q
Mparxoq/cv4ZRkGPtQ24lE9IhsIMvSZPdNtFHXCVVH2ofDpZhrz6ZWlBDUg+pDM+9QvjuKX7npUL
l9VyHyT5ka4HOQxu/X6IjYfULQE8mYU8GWm4jscRp0V4tFNnVxicYkVA5ga/Ok5s4pz94oD9O6eg
Pi+WDWZBJe19ORU5Fioeao4weOLnG52F/mOAs6XhNECBQbTzFswuSwTBKWrCO3eYJ1JBDuou/8oG
Z8TCMWbGnZz8i91WtyJgBfNr9u5a4MoynoZofBGufDF0kjP1nI+xsfBvjTgC/PIzVCX2IUw2hpuV
65hXq40nkxdtosViwxZvisZvREavQtMQ3xiMcvZR85vwEmAFjzLGOHL/UINy4y/ZwmL7nXBKSfNf
FMzgoN8vnbrmVos+zo6xrmtxCNKIKJMyLKz9EeA/Lz4V2Nq4S9i42QITFxfHm84b3MMw1u42m1ny
5rC8Mwxn00yI5qkx5nu7z2rA8iZYIkJtNPWG1oao8sUHatHGnORrELRr8kYfZis+e8YD1B2MV4qI
cLxZen8KvgKTAOvSTr+sU54XtJXXJWauxn+3elR3wA1QCc92Dim6FNUphVMXSnliWXtEKYetZLDP
5AysPSmOQ59eZyhC3gU7RLZYxJEoOQ3H+13pMuXsQywLeacuVZXthg5Zm3tfvikJoq7agxiCco8j
z8JFXct1GLfmWurbfZG9upaQWy6GBDWcKn4oVXASqXr0Wlz2Kc8PHY/3cqw/tFvao1xig28Tst2c
/USt9+oXHnOB3D9PizqYRvTEmS9cO2l/msyU63pLHQ2+sFZNKxHRJx10lHRHWulty18+cq5NvRr8
u4ayaIV7LKx8kCgcckqAKtLOP0Tp3tsSLQfXD4rKUH8V7qaf6T0qGHyfgsn88YK/c11edGk5PGIH
9E+5RVlETT5i05QLR0zowzs5MaXov3AUnisqSbH/U4rmp8nNyqqXsqbyUYtH694P7X3T0sqn6v7D
8NXh0QEOlg/Fn6plyFYTQWk6FV7Llont1L0kifpdT/eeC54P6IOPSKBuFcAmmkvKXTRSAhK2L/CJ
MavJG7rIQiyEh3+TVuabm9WAPmsaA4yk9xg7igO2MTrVC0HX7owJAkqZRbPVmFcPdNk+p+4EPNVM
j6plIKEMVA8LR8xamNeuLz59UBJMBUrduWzeTOOrduVD7vXTaUz6U9kvrx5wSEsKWKaN+co+ZK6S
ktGPmsnDQ6YOW/VsdkzbsvnR5iBJkgZmitROLmqeloQWh9Hb4D3bkNEGAxJbBDrvrHXq/mmzBtDz
Ur6Bt+2374ZRQdHEtAgbLduaLkKtW0gIfaNE+p7OThvfU7fwQocyVwi4TqPvnBMGGn0CiWGyzHkn
Z17sFBpgroujbyhmmaTkVgt6/4qSQfwK3Y08tHt0rfArsyOwOiN95GRbWINLGwx11B78CFZ2NhCP
pQeW+4iZv3b49NRoGjcXlnY50mbKvgJIbWzOXMlOLlcWUeREZ+r3wW1eaS+gMMmIN8aMA9TJqP0a
34AI69fziIvxIEX9ylgQzlawGY3kwZuxi9DxAn3ZsVf+7L82+XCL+Cy6kflQLXLvPBkWZ/8h4gOY
mA/K43DKPcVh31TZn8Io2JPz7ldrYuOdaeVwiOO++tavXgocBMj69Aw+ARe/Iwh8WroQ10QOPLj8
kKGkwgyOEAOD+JVDC7wVTmy8ryhc3dDsG0/9GRiTEqXlIJITr+daR19DYa5B1xmUWFN9CKLllQ/K
oWosmsk6mqjace4OoKJPZA4wUAwA0P2ERS+A8I945DpYWdlw8R6b05889R7iTr0YUOUTIup3f38p
5pTkf4L5xzc5frdUGFSWAw260X4R2yr2sWBGQ12VPEos1Hhauw1idHFIe+sRpLbLpA1dlR3tLAsS
8EHc4yKf6ZQKKAtn2yKXCWs8xIyIey/7zG16sVyszX5OjjLcUorD/8jgWPhc9qrGuRAIokwGsIRW
mS+S80vmUcKtWlu3W8TcXLEcA0QKEWRdg2sAmuqsW2ylcHZpplsUovLSoSXdoCYbe+XlPMsi2/FQ
3y9Mqw9D5D5kRWCeEtcRN8ll9yo5UUz0eN9GcnRn3v6nsPXF0aqDa+hHd2nnlCtQ/Wu3COuV79EH
PsCDYJoYFPspT675FF6N5Zgu9RuztZ2fz5dAz+aijIAcjqELRGkC0BFGZsX9n5HWM0n4LVW8m2Vh
kjRwblo3af82HCJhfZezfY3Rp1rb+AF3gV4Ubftk4BaSBdzdUrFgN0/OVnXzvBfHA4sog+G8KJ9J
viVuwywOc1N+DjDn6aP9ZUnFecSwf6AuWR5dj6ETo/7oxmabTGoSWLvR8G+ltJYDU+4TCxRgOvxG
K1nbL6aIp9W4/IbwU5OtSd6tcCY12JoCtDAD0TpxL5XzGrESs4MVtyrVzD5vpFqIVLQ3BuCZq2qd
Wgj1USxd7lPPnWO+eUYCrqQf74PB9LeeAOaUBnQZ9PRrngprYj8qjrknbe4rnr9y3f4rtrl9k8sD
KgX6VKEqdx7EzqYSj4OSd8XQXpoeVcrpCRnnQ3AkGEjA4zlNCoOy0+Aiak1xwHda5TUMbhu7+tQ5
xyLHU03oF012qL440HO6qQ9DMOJ0bzhkYqcLZ/G61BAKKLsO1xijfk2kK1YyJdrYNpzAUDJC6Aij
z9veD2yuPeqD72D/6eZvcyZvo9oC5x+4QkfPpaE8AI50zLvWAaje9JPCAS6/ZAVaWUw/i+/u+3o+
ISzVeyPBgC8ii7Fj7V7h9FxcY6YwdfzoGQuQ8kvnkz+zW04VgFjLqbGytr8N2jI4ceGW9btq19NT
6dYVSw87B5sFEnDQmLjyhqdJZsveUP5+TtW9yGrsGGbxjo6i3VM23o7apkGiwAIivtsCRRsCSr5B
Q+duFTRvfiwplepN/JQ51GVEcjufuV1R5Ov2w7ZPASGVTJV+gvm+7PLvysoPCmM7eq2c2EagExWu
2W7blIs5CS5jbUr6TaxWYE2s8RGW02tMY5Q3NeWa8fCnJQHNOulHIEWENbZDYVPNNSgYNhg9Ps4S
L0NNU2ydjaT/0/xduXh0GNnHJAXXjms9dQtwcqp5gRGLKu/fsaD8NtFdLz1GkoAuTo5GAW/UgCrt
1vkeY6M6z76/YUkqXCfcxlkOTKNxd1gvIH2Zww5A2sOiyo8YuvQK/2NG+IMHyhcePqgG6Az9KMy5
k9Pcp/hbWf2rP+h4ZP7SxmEe069htPzm9veezFSF+KSoEClgtSoCO3VAkIWMwR9nJPZK1qZaOYb5
u/L0aHCcfpnSeClHkGZVSZ3QPCJPWjG3A/Qx/AF39jQlq7iqfpzuHZb3tJvd5qsJAIeFM4Aiw2w/
gVdvcrPztp7ibghfYF3bdEYPg3AO0ss3Yc6EzPIvfQ2hc8YGnwV0r3Bh3wGVuysL7n/NipS+h66l
hHrJyu4d2ZykICcmJe1H/Jrh5sEt018MwpydigAMlGUO1GN8j2IqPtAKf0fVZO8Zu63MtCGWMeJO
bjPz0Uy+s8h77qW3d4bldSZvuGq6wr4qi9mbyTixIRghs2zTewOfdMCrIDs87mCpeWhBcCu8i23V
RqvJd28p5zvuDgyvJgHEoX3ASe/wPDX7JOkI6PjduAkk1reunJkqmWLX1sJfjySNcW84R1hMM8J3
Ta9njC2QGOjKA+2RATDMuBoGTIvEopnoZNZ8xaYq2q3TNa+pA6DdHqI9PRfnEKJcm4WbMWFlSOyu
2VMJlNiY/ErcF25t57sc1y8ZgORkyjk7wJa7+lRMMKQZG0zS6LmTPEdedTf4kKz7sK/xMwcXsH47
o5nh6hvzS91AmG3jHKF95C/0veUSiDndSOw8FCm03xRzGyVnGHMogKTIz8w+DlKWNBAT7TapUU1q
vrUiTN6noX+ehYFy3nsHPxbNNlJyX7FsESjltIFloKA9wimL+8yT14pK8zJ+GEV6r3wtqlW812lp
ITzV0U/e8iFRsj52vrg004id2MsZJnEnbkJ5CM1Hty1ggYfNPkf46lKGfdwMTZgQ9sd/6Sr//7qK
G8D2/E90lU3Fker//K/8f//P/1Bd+fuP+Ie6Iv9CP7GtQLrSowQACeUfkATnLwaKWDk87Mi260NC
+CdrVAa+jyCDz8sLAuvfaCviL36D4/Cr/BNlRv4rkAQYCf++NtIyfd9Gw7GdwPQdIf4dJKGoyyQ1
43xah5BqyOSyvhWtDbrHi9C3C+PNSQh7lD6xbHdhh/FjA3lyxA5gz2RGvPSeGqsppz5onkIT6bqk
FX0oDnxEzkZPo5+xCKwpXg9wyHjjuyC6ykyjB3RfGflbZ2E4Fz4lHhSj79OEP9jVMGGbGxjcAhKr
JUbUAvwJPIl4HfdFtG2NY53XxWkQcg/vEsaxYh7lzhxFPYXTEYjfJuzYmeXo4BKfwV43NtfXRXzX
jGBiJpGAXXgdomyfQjhR7KYVy1/vQzdd4nuRg0BaSG9EhkPUJ0sYgftaPm/9bUlPM+LpeJwT47ws
05+ZKMQKcd/feZgNz8LELZG60RWE6ob28LcxwNeZIfeuhAPZqIlu+IfCQ9OhZ7cOdLcmIqmIYCSX
IWHgGHH+iSXYeuL3QRxPl9rE2sS/e4xRTgCiLRlNg3zrI1VDyBuLjRWwJe1QYkkbgbCCgraulFfQ
VmlxliQ8jabhyxXHjvGUPJqlV2IWi4jeIpEPGgSlqzE2k4ZDBVCiWAZJ32twFLNI/K1XWwOlsGMe
7A5/QdF6O+UK4FNJxDBA9uR+UKr6tvjIHVyj0QQwMQYUTtsCAKu4eAkVKJzRVqCt/P7RXJxx70GZ
OtVx54OBN++oA5heeHUnrDeXQI0uSXTSEAnWn0NZN1c69kyiBlgo8T3Nu1ADt0KjeBItlr4FrQua
9qHXcK4qL0A01A+kN+XV7nJmRPj3jZYAvFhGDohAvpjW3VUa+8UgwyNc297bGgk28RY4LSlt8oTU
fIXcYVwUncFHvGEI6T6g9c9yCK7M5b5ajR2jA+IdAa9bORpJ5iBubWnN2xlGJHZ1A/9xHgXgDlhm
1d9UMzBYZ/a+aGdmPXGalKhBlP3MAhhaPIBFK+GjBX+D0tL8YAuDQZwNcDdEopqpBMTyAGBtgrTW
QlzzNHoNBQ1hZqKKupw5OdgFhdQj1tQB9iUFERORoLUTUs8kMPBSqiG2+CKO0Th89hr8BqbhydEo
OHtxvzrYcAmMuFk9RgN2NtwR4b6CIhdpnBwQ2c0CX67RoLlKI+cSDZ8bOV3Comth0s3RramXZ2LK
7jasKK7xWiw2XYgpHXqHS4Jk18KtJ72Nh1RD7yrodzlR640JDy+Fi7doQF4/YIqWGprHLYyEio34
4Tog9RIN11uM5sVXXNGw8cD+g8Bnw5s4mBrKR7RFc1sY77ZFPe4ErrD7icK7dSvLaIsq+WJ25ZVc
DK1UlskvWwSXu3y+pQ3VSAVQglRMI0wGnmhFc0yUMn8ul4DNF6AgWgSOaFm+RdyvRamsK3IAJyU4
hFEJkLDRaMJwYuYAWLQChWgixBGnzbtiOQ39eBRjfD+PHnFujTt0NfiwypZoT7sUlTtAEaXGI7Zw
EmsNTKQ1nj5BDVHktrQLe+s2abqiBWYx1sBFarfhiQ3NbbagGAYtd9cYYjC67uxusLjFO2VDHKt5
UneQFO4DK/ryKczi04NoMhNZc0PzNaTnfZNqspmoqmvee2dU15bRAcm0Ioy/zQkNuBHQ9ASYFkoG
iUhga+6YdZCnep3yxdlVuTpKTNNM/Kh0OvcBgJkGeiCCsU1xbOOu3QVbW+BJxYcVoxFVDGWY4ust
7GegoPf9JZYcoruGxIvM2SeafvmevPSxWwpOnm4xHaazHuSGFbFvDlfTxpnmS9wuuMGWU17IgJsJ
yS9mFf6q8BLCDV5pklYsXjo1fzJLQP1KKm+dZXunD977mdlJoP6OJPUHn9QGMwxe36gvIsJ7MpLp
wapr6wgPv6AdCUaaETXcFUy855l3hgvr8EVem26ctv3oVKcEkb9rav+xtvRsiQxqgfWHD20VAunn
UdbMZ5KDhwb+zqPs3DvyE9URBiA3jSewPtMqdXCa5/zR5HDS4mq6uMm7z0I7gVLZ0AAVqlNIiOKc
WdUvj094Kq3Pzk779Sihwf22FcloLvoosORVql6wfSBz2lnmQvL1y1N9rimi3w4152UG5OdgbpeN
K/G91yXcGn86p13zyONkYDpTsb2TJeG0xoggFBfV97g08zNtn49KhtWKHeXYLx2TUzHyw4yzUx8Z
46WgWc/LASn12gIkJR4s8F+GE1N9SfwObFk1zXhZ5yTeSlBKW7uN/iT0IFQiulMGtV5W62yFXvCD
4gcXZEUuL3W2VswBZHC8Kx26mMsM39uZzL4Yq6cE/gwaY/kPVnGUGFuK1XkDnOK6JCgNTPbmLrjU
swSyAj7cQQbdCaIkoCXvwRV5awN2NrGicNmOfQwG1OYu7xTOO/mGZE/Do3WCP1mvR0h6G30oaNsq
PcqZY8vfGbohnLluMVfEp9iN8O3Ml4Q+YytBaLNH+k3dJHwbVIY8PJCsk/2l8pyR3IqGSURwCFPP
Fue/vwRwANfCLzF/LOJWB8U2H8odlnL0FDz9zZ3IoBLkqOxo8PIrktMR92O1cXSD3Txkby4tuc7o
/c6gEKMlgeZMoN4Gf1RHsg7MebaJi+Yryr0LZBBBfxUuSYUUbyJGU7TBvh9U+BrI/IMuMYhI9Dpf
3AzjXdmqi19UL48t6gyWRIuqhLy5GxuDyWX2LZMhO0Q4Fk4heWmjMC8D07rWaf1d7j0wsKBp2MtY
BBrC1wy9WYhQ2WNvlQzGramin75Nv2oC1QyHxHMRXhXNsYytF7oQOZn1MF82XcM50ij30rGIwbkf
cJgPdf0DCZaRRKQ+snS8RU6JzzTpD6NHlEIWy1bQwaZru9KJs0KymCBMERyiGoCQ05XnwGNmT2Ou
CF5yrcSXSPLpH19Ghxmd3tKCPVxcCI5axMeVcmm1rJ9qgd+ELTNryV+h/ePKcLQVoNWmgEzbAxJ8
AuE80XAdINcneET2FkBWAvnTh4e/oAFZU84d6iYBVm1ACLUVodKmBKzWuswHo8KCYyHAucB5qiFm
gZmBlDaMDEb2/5e989iRHUuT9LvMngVqsZiNS9JleHjoDRGSWh2Sh+Lp+2N29QA9wGAw+1kVEpWR
94Y7ecRvZp+5+Bzsxe+A76HD/8CfiBcC0OwN0uhINFk/tYtdQsY1JJJOPJIo53BTcVLmfcH4ijGc
CIaWkKs19ikejHAxYygOtgy5GDRMtzm7VfrUWPGnu1g4Mrwc9WLqqBZ7hz3LZ7tP6GNmDuKUp2ox
grhVYC3GkGSxiBSLWWSSnbny5pbTxrScxhO4I2ZFXlVdjCYKjhNbggQZouxQKw7TgYY5oxqYqhh+
WrU5W8wWhNnjfOkGwV7D8MGqnZiRgeC/KFfOYnuBq+xtjAy3f/GAw+oyVagEjoubhy+Vyh/3pOjd
1V3MNLHTXJNI/5JJa8AcohfQDa3VtFhwusWM00rx02gdQNx5G6rOEmRHbCO5Tmew+Z3LZ3WJ1mgG
fmvHNAnhVFBm5wnfkxPhgOrHXZbCmgodBEOSE7/mYhvKFwNRvFiJIoGpaMaSQSKb81uT4GfBTgZo
f7rrAMo8jfGjB3VnD7MHuZUJ30xJFVYRdkg1j8dtY+NlnRQmZglEt3qRJPBoef+YoBY7FN10kz8q
rC5Wc7bJ6UYpLA4+9vWMlyoSmKpw5uCswmdVzG9M6ep9sxiw2sWKlSOl5Ys5a8jES1ZYNi0A5ve8
GLhanFz2YukyFnNXQhlP06a0LZFjXruG9WrGROwWS1i+mMPixSbmZG8TrrEhw20bnaaF8R23awzQ
6oZapsZX0eaHplHWJQ40wGd3nMM7fG9XKlwS1IQ1Nv12XfQQbnpINKXzEkpN21nLxhHlfA/x58CZ
YFVmKu3gejAthjhPx0ObywdM0pxY8m8g5a/RYqGjOoCBdgo9lx48DnHpQ47frlqMd+1iwWtjzHhz
emNNfGmXrjYcEvpi2nNw79WLjY/Kg0cbX5+2GPy0xeoXafpuWsx/zmID5HAJxhRHWcJ/01usgtQH
sWMs9kG2QErh0JJmboSrUVfCTZzr5rHXsJqV4IVym7zBXOBQzmP7o5Oa7qcwlYPFtk+wZ3gJsyLz
vdqjB9PzaHAdyETUNuLyKIFV93ptUcAAEkNSgm4svZVkVm8Os6FxGRLhQpPM6futVpf3gbauVMF9
oTmqr8VkP8dvCGgwVBKDuRwaY7nAaRmNzyi2zadHO9OKNeA2F2D5cCynZZk8JbjFhxB0TsIIgKAz
oKOQlQGfNFHKQr4Q7/OC2BG4u61Q8sZTkQ3NgDvvZEsMku5RS3kLsyal9it/hs7r11n+oaqPQ1ff
6RUa1rYhzDUn/jVMuGWYhiNDTNNBVsysw9D01Qa4Wk8keTOk4mam8bubeaAG7JH7Get7LojPFGAx
yszeGgY2GGsab4DmGGjz4poLbosaLXin3LkGOZG8tZD8WHmYZPAh4Wzaq2PHNgJmWfGqX9IB9zIB
/iSLDq+GZDVVvTwoPJPwpv1Y11Q8uWn7m6DD9BrobZWGyinHINini28VnOZBbW8DY9OwFBNH0uab
Xl17xyJHZDIk5Qf8Ox/PWUlerCd77DcDC3Eubym9ZD6EyngLj4GbOAyVVeylB8ATb7NmP8Wudco6
HlMx9n9NIcKNrckDjtXvDHf9yjAdBjUqU2LVMF9xxhqrcirj9VjrP32XP1Rj3aFXUk01xdElMzgj
V3NKswTsfswtOyWyX/lLspr16RvrMMxcGqmQH+ezNGTG1qXhV2Foup9rbeNg3SCjo8Nj2kUjevYg
0H2jlAnIYNm01kz0yBFD75y42ac9eSuIi7gaXeMycT5aGxzx15UDURikjL6iNHpVK/k/YbKanAmC
maK+SixC1ItpPMiicQKEoIBeCHFUMsnjPQMayU81jxMDsMHPxh4At7hxO2Yg67xpYX9knH/sI+9v
slPbD+3xkYMBB0bdvHOBpw41NlB7so957sU+KrpLLpxXqhrKnSwpYviKlPrMfPej8aJtGVvxvgzD
JMhgefLqqEc30ok1Q3GKhocyhCAXu909A1DOBTeVW35zUj8O/a8WyayNlD1l8zSxMHGyacwYXCQ2
FJmu9T4ME5AgV/7yqhj299DWn5LskVvU087A+kr9+9VJAScURVBZdLqoAhY+2Z1qtj+5PEQrfTZb
0vwq/gC5ZcFBZUBHolB7oBhmHjSsOva0iWq4jvzmeF1s4oO9KZ/mtn6eatz7JWOeTbykSzzwHgdQ
6WvEvA+vmYw1VaPFbqbD5uh2OCH4AJ4oW/GK1HsoSKFUA3MhOsDsTaY7j0o6RLTFgC1VkumV6Jlu
cWLIu+ugGy8229dKa5M9Q54JDjz1aRlveCNA3+F52law3VZOnz5OrWFuYoUjjVqrP87JokwG5B4Y
rhQ/X59zi91AaWiOCGuvYoTAKLRsWzlEkk34qTT/+WQlPa7QYsFF5uSOOoeQ4BHazNdMu25HEgf7
KZ3SMi7kaoasso2+1K55LBTuTQpZLQJLjcMXwHUrZRdZ20t+KiLmTDYqWy+JKN4Oi9x/bfus+o/a
EpG1FVJQQ2vF/GGE/KquvWdR47GZsiMIJjyZt9jabX64lR73RbwT4PJIm6VwYTv3tdBugwP7sVZS
e6V6+AIj8eqSfCWGF760bf/RN3XBgBM3KdA+SGO+lhv31hjnW5/Tt1lq/PTUFUfGNiNwoq5fW1jV
bP0ikuwYhmTcwg5dOhutax2Rn2TmxARU5N/aADizcCNMn/krewYPcuQBdFVGHkaB26HvgTh59lVv
esZvL/hxtQOUx40HdgQCbbGD//8hGy4epUYg3Eh1IHYA9gduitTQih3p0XtXTREEH8BjFtv2emrV
U5uBLUkb8PIRnat4Qj/SuXwsDUcPCslijkeCbk7iR8wcsY3ZP3W8ZP+Wdg11IfV1REGXOqBt3ZmH
nFA/iE5cLvDz+YSpoQVgJyDrGeg7pD4f63JGafeYRSt59dRXISqygWmWXOtyafsuGPGhQ7pURWpA
Y0f9WhkGXtukO5szATQaB5mDinrv6jjT1BSbQymkoJen20Ex83aKhzGyr8ReMZkYheOQnduyOLcL
OAtLXX1NR/Q4q2XG5ya15acpinOEGhQzv9bEgCssmZUVEbsdrD3VD5toTwqPeg+z/0yrDI7lrUkl
XFcFpZG7OIx40MYLpbVsjAwOzGdJGuesEXCgSYUxxTyygg8V2T4MhLkTddy7pwLzGTHAsXBjmsd3
ooggHParLKMvOyz7W8EmHeUbbKasQHF4aQamRl7GIboTNHrnT6WL0l9gkRz0+jzQO8SQ+xhrjBxC
OpFXql0+dJnyoxY1dsbeGQnd1hSzVKdu0D56ycC/okYeC4T28M8/udyYN9R6ks5NjWnjTA0DiGTI
/YglM4TyuHIdwlstbmZ8SRFLOlQeNRx2us1dEtEAur6a/nUto8IoHsA4Jlj64r/EogBT0d15w6zZ
ly13G85TcGho9qQ9G2+YpdAvVnOio3up36l2fVfV8qFPoApGqiWwFKS7uQJ/oTtFdcC8EVCNVW8S
miQwqjDkLM1hV8nuQp/yQcswSoLxeKCE9q/BzcC5gBoCHY5Q1nbIv2FdrmtnPE4ZoxarI4tm1BNH
TlFw+GVjWh6PdVHUVOO0oW9WSIRG3n0kfTfulDbDPkFMsMvkX4LNTYZmsTWUbYeqzGs6zMzhlc9a
RwseAPVvzTw7yRTijxcyHu3Ki+4m5ypRnDVpZwqtflU1eimQUU7tXH7kdTZxbupu7mjT+y3KU+g2
9RIwQcgXxdky29dGrdBigL1S4PH/GxD/ncx6murf//k/PhlYwNtsO5F8d/89tKXSLqShBP5flEkS
X7//pwpEfvrf5HbzX5q5NBkSzkLz+6fN8D9VSV37l82DZnmaxv+pLxT2/yVL6v/ScdAbizap431D
KvyvxJf6L93iZ7jnuRpq5v+bKmnoOomz/5b4Mul38jTDNQwwL8x8/jdVMhtGahPzJAV6J+jp4jJq
AWfBgqe9DlwcOIrjJ+01vFBUJ/vDtgFEjcMdg2isU5wwoKDu3XHpD8kvoRnF13BOrUuKsahzad0r
luPJWHxa1OGtXZei1qYnWGHqbCUcwkaKMoT1z6GuOrGyo9DlFNl2mTFcVUBHE7Ukvl3S0p7gItkm
AF/bZkoCL7fvrIPZPhWqu1cb8zKgRugqq02Y0hnatSoNxCiWB2sCTtd3i+ZUD/4Ykk3oR25x/GvT
RhWJPIVp9GIvhovu5AoGI5gBmAdJ6mHdtLsI/uVVXLtyl3ZGA78rZabbVAd+O4AGzo8363dzUG0s
zgUmGtmhfRndrvWGE3BneZZVE6h6tyuS6SlLvU/RuxfdlHtFGA95B6iiS6sdzMNU90168UK5GRh4
QrpeDdxjdR36uHW0cj8Vp9KgCT3ajyBXdKgIOYW0sHeiRRIBJ79YzhBSiznQuk/YsoN2tPtr28zU
n6irAkXUGpxNVDVXMz/k8UesfdvVEfqw4V29eC9gJ+f8BnF7dwsG886Oh/YqWp1f8lpEAa5GT1X2
SvZnp5esq7G7FUw84y1h6xBQZm8/SO3QcaCo6zjIq0MdcXh371QskgQrfZVrcqeZnxPnxRGLqjQs
XzcG8GihPzE8Kbxj3iUfZUehHidli1YaN9v1CFWR0u006ZKmAaasvYrkfaIIs+Dbo7ZXzEsynpBO
tpZkoLNlrH53BvFaYVLqvHmn2B/LiS20L43WHqAHiIe2zp7sjloQAFpqcTAae9vLd+ZRj3F6Hbl/
s9Lb0PRH/loubd9GrODjwiZZAF4lf93HD2AloIXTtjXEJ2eAONEetPmxwr41OPqWG9PRVI+2Vj2Z
GlUieBgeyGBuYxMpTbtYIDnb5t2ri42qMR6wwo1n7WcFDZWjuJTTJWWMQ7lRWyj+TFoFtGS1xxc3
qdYbA+712O7dotxxzubspB1leQiEB+rDN+vuIRlBivMOld68EeE57mhCnq8hTAtpzVtaZEipxKPD
8zqvBClmwjEjXBosRrpMwZPfsOBt+x7UsKR2xv6Os53RYxblu8rHxahwdr2J3tKfDDm4XXZzkiZx
/9vjFZ+oF0wFaAOLgQL9njYlPd42Fcco+uT4P4YPKhfKxD05+Vli8nfN6rz0rNqv7V5oYk1BOiyi
fmAuj1dYx08KUwUSVwj8j+P+zpu7LUom4c7lhdGCZd0CK72ek2tDKV4l5aUVGcf4TVJwx3BciNtg
oEZsSKoD2qzg463NfWg6CJ7p/MJRB8tquknNaN0CZgZdwy3d3TpVwC78kDBHTaPF1WpxyLK3HT42
QHoJMSrkRS7QkfWgVQ+12a8U5UGNHl3zQSLSVMxVY++AzHbyknd9BEWRoIVAMS+4wtnpYYBLLtVs
Q55zw/jVTk6hY4M+uLlMBVrJnxp+ZCg5Op9n7QxA61vfEhSEzuXOwCkxUZUeqfWjzKY74XNpjgcD
BUmPHb+Ed5Aa9Bm6+OOogqpNnQQD+FcQXEoFrfJoKEcH1bWJ8aN1bxkDxx6qTmo/ZKWAg49eFpgJ
wm8KBFI1Dqp+5mVMafrJJOYRTndFkfpJwcDxgvgY5G5QObcErXC5znrRB3eBgNHDsQ5p6/HW0n6U
9tUQIX8/FUneeW5AanWy2SWjF5CZooeGp5Yjfpu/gSp+NpnJY9mjw/Wqk/KfJmVF2PhaAqiskW0y
gww8Dj71HDGzwMTOA4jNGjuC6ydSPunO08h82IhpEcEiSguD0ae+gv1xrjxSC2bQd4epBmlTcGpi
roqZAoLRuG6dBCZHfe8UkxwNPvv5a2wsGOd+uWC1qbCatV05Hh3+qgaK7nIejDkPMjZgtAzfzvYz
I+bqoWzG8VjgSIjk48SkUyrfpNO2QBd5q1umkYBvBq/xR9FvqA/zw8SvNRpxUwc2AnZxSCrXCLgM
17iHEcgP5QVIoteyeB9cd29HdaDwDjSRfi2G9KtKWNq1iANq5Jwg2RzHwGDx0tJrpN8bcPRO3O+d
9jTP4T9CUK0+1+MUKCIKJss66YGwxd4z54Pj4LOx4Q4VCi530mOyJ5tU3VkWsPS195JDKvaGDb2V
u3nKX9Q4Ckxb3Go2Zjymp6IpATm8QJtYjdVx0irsLqh8oMWerJYoFlPkKUHumKbsjUzWMY8FDp2d
Y6iEr7BDZ2SvY3bdSr856knzSGiBogWQiuDimB8FsqljXkWsnJnDnwB27Eo83isSAmcJ1YVr4DY1
vX3jpVtHhXZnPeMr4WEFkJZbpCeI9NmF8QMNmLkGX3H7oudLOXFzjEPlZ3KV7Uh5IJfnW+LMN5fr
VwFaXnHfU/UWeWJrVT+j/dTObyI1DqmboRc92+FfDuQqM8HnaB7rRkuSRe6MJinXVV/dZGIetemv
kdZOj4wghAAfWeN3jdDqTmR68bGznYid7ex71k3dHTtMYf0Wr9Y5ztlyNLGJs3bXopFN0JdUyj8i
JNWkpF8Ot4gj31xM77O194gVjUwJIWCsZXnVLZpXpRPgR9sY5mNS+CoARHt53OfLgmbpOHNII0fT
PeSkTV80c7plernTyvfUUyiYqi9WUu+N9nf0Xidwv5EKetn866i/RJ6qjGFXLLbZMbDB5A5y1ZmE
2rKJj4oiQeOkT+qmUc/htM+40+JkJor9pZYgOEV8UkzrXYu9SxgN68whWLzsZCOQR+ORsSmsJ/My
W77FgBb8wMrSsfbTn+JGqNxlH1jlWf0TEHYTtIaBY0ZUYOPpjk317Ob9IcXbLdSdZgm/ivkUMkCj
MIwMm7dYbw4OWBzpjKcKMwNoTAJoFypd7CWquObikJfGG5dzMG6HrPL2VVyf1IrSUzeBH3pscUuV
dXwLpwcjFiywLK7GtbaKIxPYezUcdMJpc3WvUWthfBQttlZKxdXHBOzSqLL9iC8v7p9MHfVtmDbd
QvhHNo79iDFdFU9fS+NhH8NCA+yVUI6W0M8HlvmeNM/soyJ9Db2v3vkik+54T4U+bGeYlAVk+qIP
vAK7SntCwdQYVDfx6xKNBObEXjNvjGb0IwNgIdAUWLY72o0b7TCUEXVhxdq7I/RH5gqSAaH7Nqbe
OzyZD3YLtRLZB1GujC6hXawrHaWOzrps4ZuRUCD8tSftgWcbk3CCWXFpYAZvh/rp9IO/hF8lOThD
pudFTLIr0BGwEBhGcgVHhcxYPIh71XHyAvRthcun6PXVbWZkk6PZ1fVTl7sgZ6CtzYup/a7qRzfu
MQ294aHbjrMetD21QEDQnaQ/8zbAFPiJPI5spraveTlnUKoz66DuqiuKfquUL4VIohqFuwF8m7Xf
ze2NPsGtQxF8Y5MJzSAmjDtkHpI73nfWGxsLrFaFMjtZ2W5WXzUIb9Drvpv4L8+UrQ5KsHG2nTim
Ilv1raRz4lgO8oiHcKWPT23Czb5f87oxgQK6tsD9wLDRhL4tCK5F+sOIi7uK8ZyXM1uEuVbsdwcO
T+wxxmRZhRe16bBTNdM1I8A2MckmecWS6u0n4BaPcx4HSdmCx8OZzzwrnNJ1CQZByP5QQB7ssmtq
VCCULLIXMR2BSMvAkYjUPtotPwL4rijCSyTT9Xe3cAsL1Tku1UK47AhDbR0BconlKHObNcoMSx/b
UjtZ+Ed2eoz0LdtA8q/3mkK5+KqGBRzN2tqjuJMKniCxxIE2rmTItpbc20CLWlDZYXm1FvuaczSS
ICqoVsHr4PbXYQoPTFZMTH7S25jRTjLFGhsdWyeMVc1cmZSJWOZ5yX82mfQXQ307HL2BSsqKmRIK
zEBZJQOrGPha5f64+C0n7KqyHLbkjfcQLfZiOUXVfzmIgHj207jfKKCJepSgNOc05yU+o8taJRTH
W0p2eCu6nuPi+8yzLKbvTHhbu259iovhLPBuzCvHJvbX+MTjHPZqlX6HvZEzEmxeFYuRITB8u10R
S+eAcB5mEGQq6fVhNyDKp4wzx/SaTJ/YO9a4NFYayqWHSihd1htWdRkWnL6zA09aac4kvHzNOg8C
qul0GLrTrORU675ZIxwIok8VTQ75tbMDhWogiGdrmCfboZSb/iUlPEDgDpfZqeCI0VTH2j7rORjk
ii3YvSKisXIeXE7SNG3hkHsp22todb6OkNuVT7X1gc1/nfN3U5NLDkMPzPmqoRhUK842oWxMiYjW
EVenPv82k5d5mALHGPyJKDz91mvZ9u8G9RIYaYyI7iD4Xm62J2hF+EmsdOeULrrOBcrJ1siCWUVi
z5H0gCZXfbkFORgU5wlOFRmpzWTfpXWo68aPRhJB6rFRPjRBAIvVvz5gOl1VAPuWOpM0+jG639x7
arlG9cUjGYp9rlHSfp/F1wBxdMg4CGnG1iyITUk4b+ObTZda1yV+kxyb+KBG9g77FBwxNBUAkCkA
3CmEUIZeputAUOsNtV6obITO3Hs3gF0lFc66l/DcFaTbIZ/xCVhnQyOJUNnHfP7V6F1CcMK/9umI
wDBZgRW6cHAXW2SydLlPxvC5o7upBPYp8UpUnEUXH4xC5N/U6LO7W6xbvUuu2/kuWcYNnNUKJFaQ
6fs5K890TSxfPtze7J441iHVmkCSP8Y0DDpvHdnoPxjo5LDz4k8o9DCxGOBsaR7Z6RrNLxSLucMG
ILNwR7oD0ELwZRUzfQHpj5XChHPLY6ec6+Zp5CRjTP0GeCmfz4digb/pjwbVYAyGJo6ocnpojWEf
qmI/41RjpMKe0bxKFCtJ+YLUoB3I+owEBmlUHqwCNsH07NCTGlJGZCB+O1HqAyrosdp69YGgNBVH
yirW3jFvc067xxkRlQhlP3npeJacMNzk5a3WHsr6yRy/lsBv6zKXTqZNo1ANO9lrEYH9q9ZK91fX
2BYGWoWN5kQWABrZLRwoaBeE1iPkidbbatPbLF8nEJuOr72F/Tfhbw/klm2Ve0yvVWXe87dZXFvW
rBEpdTYlzImUx1l9gMK/1ppurY3zYTBfbSQwkVFG3ruP0fw5FLxclXusRHuSQJUzJd8IbWlJwNaj
8okTcq1BxsT1VpuTigCxeB/V+SWPmY7Z7OnIaEPZ+g3DILRiEInvc4X0guF5YqutATu7lD9U49fM
ddFMX6bh6hHc1+zNpBeHBtVi6dogTWfQLUhm9X1gMOfEHqAieXJBQXeyvecWjGlYgW6jMaGyKQ/p
KGLNL66THiJyP2WWBJ11Urqj50YvkjO/xbpohq8UlwBcF/usoUasTPn0BZt2tB2dMiDI9WRx9U4x
2iDVluNSSYZhq0ifzYQjEX6N3iHHS0qn04c9BVlp9uTitGo9RnVDu4tCtH1MLCOK8Eq4T3FJjTfl
p7FaHDUJStLL/M5+M8eYA2TsY+E8D1p2snDLddyAK8aXXP5UEe7iCByV+4RnbJu673nz2qf28yTG
7x4Yp3cpNXNt9A2hz6NR6VtKVlGSaQU/zoUTxGm5znUCwxQodc/esavjax/XO7150GEXTzZtl3ii
1O6YhfdKvyba4t8xnmnwBgsjY95KDnQaiY0/EpIUk5R7TAh7lKXXkD/dau3bgCaxoOsxCQcTXBPc
Spu6+WnbdCvc9ii4+8wiPVJwHrvJySnTY2xSNLIs/9eU/aSxxvUMN8GbTrgNA8vqVhSarHUz3JkI
1w444jkN+B7maScxp+iuPJh4piPtnY3Ql9+sBHb7GPUnFXuRvI7eU2Le453GhqvJH3ZiJb5myYsj
zA12xLl5TfObmz5MEzSKh6LSj9RpDY9QcKM46Lxd+0yfUCbPekhD+h4TTOtl6wYZz2X+YX82+fyd
FdpuVDjZxeau1Y018QFUYkSg2E7w+3cb+kX2Sm2xv/8Wmnmwk8bXqhajUPqaNpCRODt1iIuidG6D
+9Ax4CjsO2bnozIU+6jZDazv3Zyeyyhd9/X0mOD4xGz16YG5sRpiq0TMzULfOFiTJcJUrV3wx2xV
itaqOduNQ7lNdfY/WQcZh41ZNAe1dbYNO6y+cCDHnO/mXvJgYLbXzeiQmDQbssGXYtxj/9pgn/Hb
MQ+M8F2Z/+wSvgeKKOCCdavHbwVskbl1NlUTfYIPYuRKEsEGdBQxcQO4Ra92MfYM9fDfK5+RQ09N
+WjqN7PDnepuMm+EPcHk09aZ5r5iVOVE0CK4QnLRH51+IWdOe8v50jW/Z1rfldqmDX/V6Y3T/LZI
nVejataR9qEu4Ib+Ux/kmbXAnOcVCF4cNZcuvUKqYrCDL4sHb0ZEw8u8drCKJQ7X2Hr4qLNPO8FB
kPd7jQ5lCaE5okLS+er0mEuw5Jd9l6bDtENdZ4XOt3JL3OdKc9ftsJJbifpq0QKmTry7+jH5wBN9
JT4BDXmd5t2lKr4q670cPNgp8a/SsFkW4YMXyXUyfFnKwestil1eYkc9d1Rcdjzbiv47eJd41l45
faOwtZBmkx+nz7eubPylFkpJGWmOI9lFdnUTTTHmOKHsVTZ0l2gtRYYvpfMcFX+lSZIgvBaMwzKD
gAO8zIld0szkdsjtVVy03M0fKxwfoQoHsw0EwUQN7xg1Qls1nwl/fLt1e3EHb2+H8VNlTQfX9ALP
cHwVI7B8hlnD6IBZCme7wXu1iz+r5DM4uIspkRlwm+/Ccl5b7K4NYzUz33s8eOAKyB3IPe7zrRkr
T96Ofo5lieRr4To3QKa1+3OFS6J2tA2YTX/IL05NkrK2U59+cqL2YwCW6BDl0u+V+N4utGU4RJ3y
rXfetnH6w6ziWbM7guL5YSbbralM+0QWdIXYRi5W2CXdmT9RnP7rxDODixReArrq/JvLfdy8p87I
vVrC8cWBUf/qogUkBEwIyagzxytwKI5SL5Z7yCLSTjmEHYNJW9OcDS98nXRyQuYOQvaRHzxiZ0OS
4bd47een5cJQOeK9s/nsssl3dDw0JR46hatgFXOr/+MY5Rd6/Vx4Bpm1FR0HPaO80KwDy/vR5m7t
4bgVHRxV99COhj/ULaFiplU49tL+Nc/oJa+UX0cx2rXr3asakYlCLlczr0moXqsBUkYVmCG+YIYE
q4IYa0cNqDoVJwbvR81SHkESBC1k2CiG/r1UFDMTqGpAfvSCt8OlcvpgiK/GT8XQd1DzTwfJg4+F
yK0qOIHr2t2Ieqwl06npxR/l7DmNiuFs72vXDOKWMJ81UBMVA9tl2oNMH9fnWB51lrMI+2qtOQz+
ce1bgx0YeDUjeusnE9ODvgO6s4B0NlT3YbDy5CbpSWW3QxAXs4K/hIGj6O7u2H8bsHnBrotgIHFQ
p4+zYIPJsdfGDQCrOJgMRvLDV2i2WxupAvcx6Ln40csA5E7UBwMx8JYWoqJ/rDxlK2B+qBwlDFjN
imWvdYbUiq69dTOYdDYtTZmfHAsXRTbRWKl+IghsitDBsaQF9WhyQQbJF94GfC9UZDx0mjg5Tgj/
WQt62XKjeHeB3BNdoflS0BcPl4tOmMqvJ07TdgjJjwt3Xm2tzL6BeoNzMT5go1qFD40iVxMHZirn
5D2LvXfh0jrLnt4Mz1puMncboPgMOO9+YgB6LQ9/pakgAfRtYx4LdMVSMU/4WT/GguhE+yw4bCap
EZAlZwnofcU652q4pRmPDfh3nH96RQk4MeFpDHdzSQeLDqMlk+UvqUVOPsB79DZoOZIp8ZFjySDa
Fzjm24ji5antg9n5cwV9FnTmimneVGTqSxjNtsDjnBB4wAg0S/2FMu+NERIPpEcIEQ7LrZTY5TmD
7geuJmHV0aFY+XEKvLdDak33Nby5FO/EUL67dEdWgmF0FClUtxK1hzjPzKLgJIBQMvBwlCQwlGY/
tbeui8+QminnlivTRPflct0ybcGpG9rkMCPw67hEQq3xlUWEi5QXFs1NlUGZWnTnYZeJi2XOR2v2
mBgDDtTNC11MwJ/oP1NwoPdX8p4tNIRwcI46AU9Lj3zNc9Zti3eLET3zECCMuBLpMzOx/BS4nkRl
H2q9vIYFjtcvlweyF4D8kIqYtK/R8N7K6kUZ9GveLZs7Y4VkuEFM3A69svIc97Hkbh6SXCi4GZa2
2FS3RtBMTd7BEXOgWJiuKUdO+4m+0JIBwrtpviczB1GHq4i6cQYeqTlZ4+BEZHhxOPwK6TCbO2fQ
SvJePtVdeRBW+K2bvMWYR/2l1UYBaK23HJVwxe0xVDOyUbdi6gAlZvumVy7jxKkI67vMZl9NqA/l
rLQaInXbLuEcjQ9e5xbO/KLRd05N7ZZohkviTiuDmKMSMcxx413GLTLdlSCweOWYIYQ/SdjvCi5l
eRY9KzluOmfecz3dPBCI2NeAvN1uPqTzT1aa1BCSgKuMtzAl1m/jMX81ld+aQcrYDnAy3lzAfxFF
aEPzMxl7Q+d2EF879k8QL5vai1D0n5RR86faYJ4PZY/EBJbElUOvpb32qjAAfQKjnBs4+YyOKJc0
1nacBmZWbATOHjxuhvUxl0GhYm3s+V+CEqL9qr27nip+bVmgFgktd5dZxZH6qI+fQ8lQyNymHvcO
M91MfLKDNvrSaG8Q9n8d+qxLdgaOst3IS1J+VpBjDGnd42I4xooFGSJdPD3bgdTF5M7Mw7q1YaWn
SbZfdJm/E6FcaQTwTKVCgLF9BaFE4yToeNj7zmOFGU9SDsViVs/dbew5u9is+o5pMemBPptQMDtg
c6+oaB+c+F0wWq8squUToz8LFj9qr7gnjB8zNUFN+1UVEUepEgva/JgZ4sKCall3VSkAR2o6VQYd
WSAZvuVUQ8e8msXFMzOehkgCVJke+rm5E7E9W6OB24vAMb032CdUCApD1zFZ/pbMa0V9mOf8s4Vi
RIqTb6FhWusPAMX+g70zWZKcya7zq9C4RxMOwDHIqF5EIOYcIofKqqwNLCsHDI55BpZ6C+l5xPfS
58Vmkz9NVFN7mnVbd01ZlREIwO+553wHmXTT1Hm8t2MitD5m3ADmo1TBelvhPk2Idwzt1NzV5HZ2
NFPh/yPe0LskbO2WE2BQEKY1DTqfOvRfQC37hIJiggjUJjW6d7ehrEn38CLEUp5NNW+lO3qFbusN
MqSWDpJ6vhbANg06feOUdt9M9/xO9Muww01fct0BPBWAHAMwh6rytxk+me0IWYwTk4h2UizBvjZM
2kTsmUaKRT9BkC3wYvNTun+4WTCmgLl9gtP+ksnp2uOG5+NPl2SvXZFMFk7RPOUzBsgYrPKmybCI
Dpm6iVLajz2UTN4m5CHdjNx5JCz9MdhH+UwqJAB3afgtdSFUKsfjraMblquWVgPVfBOjmGhKpoVZ
dN0dZXWcLEkEnThDhsAOIMXp9mZ2gLrL2UdH0S/evlcPsUnbM3wSTMZWJ3hf4NNUlEJHuh06oia6
0H3Rrq1u4hVniPTZRoOwT+GysWg2WhprDYG/eqZ8etAt1MGkjeYUU8c8Rs1ogaU+rl+ej7Y/Tm+I
FXQ7NSN/in0N7KLiOuXtBzFEuOjiEzV24YYIVsnllHTfy/4h133ZsN8g6+0M3aM9wR7d0RtE6wtn
t0q3bZuE62rrDTfhT6ZxHzxH1zI6Vp9NHN8mcII3wmAEMnq6D5rS+enESOoFyNLGjZubtmASKRnw
0Ibplh8GesyIEvYW6GB3avGdz86HFevuwJrWOlZv1MvBR2ZDi5yG28CbXmJsBjkV5J3uIq/7Otrb
rsQDoZvKI/q6PNu3Dk2GqDjnyzeidl6YcbXvSLgeM5dHgkl8IOyK+6KnDT3SveizzpK6jBi4QDkc
l7o/PaFIvaFQXZjDe2JOnJmkfZAu0X5hokHr3ZRtfLNbbjfJi2v0a8gmkUNCOoA6pMAdA06wnah0
T3S3u6N7Chbd9y6rodnWU5g0cDXpCETq5tTHHoTdTN6+qwVHOJg/JA8+zSmV8qPulm8hvoXWvWW4
zj0tEfzeEZgU7dTwk8qZ6H0lrob9kHsWhT24c1Bh46faod+h+BXrdnvwWnznuvHexPcJxYkcd2Z2
rybVxmaM1cpv5ako8zFs23bcARXg6Zo5j6XprTdF/DaXBb3WDhFkSmwI6S14nwqn3Ua1y+hFC8Jk
tMRglXr0XRzYnsFyJijve2KflCN1Yygd+zr3TrZPSkJE3lwjk8vpTOXrPtFIQPz/HIJlal1qahAK
3qjQKdlPTiU1zjLjZXTh9UfkrvSVNiQ+nYIob4Tr8K91VC4Y42HsUuABIsl2desFYT10N+wD+Hin
uBKsmvogr2IhNDkE2CW5tDj/VfvLmyQdhHWdj/UsGYicFnUP7MHOjWJwazCTBA60nVFkvzzADEtj
1fvRwdNGsx7rC3fndVF3wM52IElN1R4PGbAViFKWjfncXR7nAtQSdW04x5NIF+rh+7bYTPCCrSmc
SazzauOmHDF96V7wRfMYTyAZYkogWDwNDy3SfyIm4CLp8xQhEBd6UWRCB0DgdojSYX2OK+O5MaIj
VE1/H8BY9zIP0aHGWFcWAtYbiPNd2Uffar6bzZpA4GNN4ZE4wmkyIzP56FREevM9URtv48jg6pY4
OQg0sK60x6tc6vU0aEstTC3WNzOYM/4q31l+rZByZ6O9L2wbH9P4yRVbIWZjXxIGTNNuEU9mQSdc
AmqL+f7IpMSAIHI2uUuEp0w4uzojIJbg62JDbmFWlB9NurDeUFNYK5k/GJU9M06NK0qbcTdSVUFX
rxeH3MxPfUP8dWExu/dBY2yWBk/2APcvLCz7k0OTJL5TNluYDldnRDpJxPIWpKYkKYFynrjRcyBj
jowFpg9lYpDxnAYmgn+lnQrnsNOX4I7bj7zJoCrHFkz0avqKkD/o+FtowP0xKe/Bshz3zjWcb2vW
nSxMgkhM+b0XfObgnA/NCiciQmQpsuY0D8t5TeBZxhWA9ZKA50kM7ZNDCSovyCs9rcEhazBDEGoS
WPubZEesGsHBoPYblw6f0GZPHCHaqjl9jAv048nh6nWbuOCw6n63l+CBh7APZAwqlWIvYAnxVHGn
TIRzkxHV9N3OOPRNpePLNMO7HfzA8SsenFeik+D25oZUcSqvBOsIE07fLbcmX7XS3hi0AhR/4PwU
9vIZr77HJgO/qblQDeCWPxqH0ZBMB/6+iZc0Ap1XQwBlddsSVcbDnk+SZMFalFvquXcV9rl90mGG
MjzKdtrRPGdGfqPiGoxEkd7zrKXOtTBuff29ufR3cgTyrpxuborWTo4RaAv+NeXLYK4IjMxkBglM
5uf5UJk2l8cQHQnPc6FRCBRJnr2dR8bbpRqUgwtHpUi/c0j5mUVKuW/G4qS4mVRFaDBjnVp9HPA5
PFR9IvY8Sr6mODk0dpacWcnR/Rd9rRF0T5CO8aGzHZTSFSyJKYMjlyLXDvoMi2yyWHP1zMZWnGy/
eKXEWdzQF3TF7Kp2BtkXemgTwuwe/a1iFvtK0eNFEdSmKxpGx6J4lmUckKSaqSHOi6/IJKOgquqr
Y0ZdS2PY1XMiTngf4O2RdhOquODSX7lsq/Kc1u3LUCjxwKE6O/asgesq5UobeAwq4bO85wgb4jPs
GWu3ESYZOo+dg7UUgpyEcNhZ4E3ruu8B1UN7M4nqg4vLJ8md8xLF38EX6ifL+r1f0MsQESeW87cN
1PIdxWM0cxlRForAQmHuLAE4Q+3zjoNOloHsVuo2SexDjxK0g3rOJs7tj8MU+9d0KND67Z9w2JGn
TIlI6b0E0M9u2HB8etV64zoZpyi6PUnpUfqDVWpt2ovruayc1VFGH2D1aaOl5qVpTRZOLaZFUQcH
FeUvKoG7qmyzx2Q5PJsJcTIwJDQTWwGjgT1cBv2UtOMyuMSe9zpZEIfcFEsk9axUTBJTBqUIvTTj
CSDfO+5udykcPdKAVo0NoHvuVMcvZdVH0JRggSLnACB1r5iOQ5VGkEY4DwAEvPdiNi7xqIvVBk6S
AzsDNx1PdlEw9M6QDewJOCtzOyfXEsYt7iu6mW7Ym5k8MmCw1I+Vcx3UaodOhRmjWGrmUbe+6SyA
KV7uvSIV/lgqdaD6YjoPgnscjYJEG3MCq1U1caZWqYWio4nMxqubxOWRYrTbsufD2kjLIzGSskWX
Jkj4eG4wA5b78jChOMh02bpgBzdldZM49Q9hjfF2slzdHVRfDd3EHKRLTaWIQpUpcbYLyzoKxT2p
n6nxlQO50gYGTh0gGDg8LWfSorR40E6JmWXrFW2+FWL0NtHKAawy5sfMFgNPPwDm0nvrIu4bPKRn
4qI8wYnD48nGOXScOiU4QFnX2Il8dlmwXrGEO3FAdyqtdWQ3jdBy0TA41sK0mdR3RX47XDwyi3z0
kCG652qJLpmEOwxYtE3Zq8Yc3fVu7os12pcq5v5uNvxbcN/9vu3zcLH5vuOoe62C4ZfDrFrp4lcn
Z5lG7C/bR275WvkzMcq1IyIxBWeeGrTZJunPjjqEgzeWdKNrCnCRQnIBIsJyZvGAzA4U8E7m3WDj
deoUbF0y9U+1hUrq9x8NBX77Vhu4lr5/hyKW7RJ85RvH4pk4clVCbuLmF2fnBJORWa+3ojCDex6I
6d7IfM0oBXGapD4OlnL9laSTfVfj5Wxtb/meQ0iwYSHdFNUVQEFDTnhXzITy5vKGcwn18vBms7iy
sLQkUxgjXqOuV3wQB5PMvYqgEBRMZSVlJHHNJjXNGbGTCLatflqXRY8d28ESMRNfLMaEcyPELhsM
TNt5HxCJa3I+eJy7SjOZmgNIMkrJPDC1uK2xLsbRu1eDnknMhPxQQ4Yzyy0SW8vBFOzG4YdkYQeg
LpQZq9ipfs3cdLizbQD0qwFc3Bwhu5kJ64U+f0s7Ao5thPUKqC+SDORFgCrDO7CwfU7vaEi+AHZM
JnhrB8wrhbrllMwFs/IZQiog/C6rN8OXtxnhOnZJLkSPDvh8k3gvPOJE+Dv98g/v83+LP6vrP1cE
dX/+R378XtVLm8ZJ/+9++Ofb9L2tuuqr/0f9x/762/74h/78XBX85//5W/7DL/SHr8tf/5d/XvjW
v/3hBxwdKWB6GD7b5fGzG/L+97+Bb0T/zv/sL/5nw0LUNcmA1MzfCAv90/+a0v/9P3ueliulyv+X
mqjfX+QvmSHxJ5jCtkdeyBXyn5NBfyEZBn/yBEK5HwCj+p0L+leQoc3UYgdkCVyT9dAfIkP8fteB
8SCF65ri/68kigjCv4sMWXZAMMlxHYiKxOUcn1//NyVRXU4KfY1R57OaM/GqTtPUnW3fcHYKfYTh
N3j2BqI8sH5fAB29LtidDn06X8ZlQujrp12VFLcsaCJWRk1/HhGQvbhRh2HFrpJg86mFAhDqVT5p
5eIT5YlDwUUqCZyk9QnXHMshKliLsbnhRkRdORGQQpQsNRbW+gD1Eoof6MUZcGVLgKOMGXIjhWVy
fnJvbVncglq8LIv1LZntftMOXREOAVSHNnkGkPsrkjALIzPqjqnodn6Mq0YiyKKR+7tk4gg2lxHM
dCoF5qz7KLyH0XALgN5kIH0flydHt4t0gSUtCQdf2BqhyyRx7Lv5MCaPHKa2FmeU0m7fDMPAQV6B
EGQVeipxxdspzBZ7FuZ2oJxvpnphN2XAR6q8u8yO4kioPCDv0Q8QScvZcbT33w8uZUkdZBetFCxV
N3GZvfY+S545ktTBlfi80LOLjtSVG9wVOgUNd88CDMjjj+XINvGxOK3cH2zs/A72QozxwNByIIeG
az7aAMKOnAKeh9H8ZUiMAJ2LtBAVWryFp255wVutOuisi3WaDd0wGXMmSNL56HhYFYpg/XS4O24q
QtoZDK6LbFl+4uG9jDIwWGrL+ylp3rxqRMWpEe492YdOEUAiPvc9YNdi7Q9y8j7YYQcAZ+QIyIIL
KkLPnqv53GLUlyMmytqCKOR74kI5dsdf7lWbDtUmCnLCrYN9TG1EsdTFhQmrMDqCB9apYf9xSQF7
T3rdlEN8iPgoXfKye3bq65JFb5XWLuMpTc4+TjpOWJhRkrU+eGVnPihJA3KeDCcLxCdHPDQ+Z57Z
ZTnwsapxHenlNUMzDQbAtVUQjnOwh08n73o9QRpEtea4goKX4+Am/PkotCKrVjO4aRN498qmU3mS
EYhfOpXnxoZ8qR64byBJRjhSwAeCicrzLevbm64jITHkPGbHoHlIhuLTbaBvpf0hR2+ByQOyYylA
yQ9L8YTai4ZGvVVoyf5F8ragEHDxdSWtRAuOpXCQ+cVgkGC23Lde9OpaSOI+kHA6R8XP1ieGMpT+
azHRbctj45WeOXWmE+qIMCOokV25QeDlmuIfhYOGo6z8tlbOtEEyTW35FtN+tolnBiUMyheLycnQ
I1Sphyk3Km6qPrjyXiF464ErZ/Ka9AjmMovleijDJnUT6TEt9nV7FAewWo9wLrMcpT8l1CHGOxQc
OHEk7cSiiyT1EDgyDbpGjgVLD4iCSTHSI+PE7JjoIdJimgSR+DP6PV6uYHcshVCmou9JZpFGSbzr
qIdS0BFoQcyp6/iFu9M8phT1hjanNBaLbFqHs7RSGU4wzzbp0r6B5GZ3osj0qNHd0Pt0x8OrJDT4
HGQWXNj0KibHCF02fhiiuac1lsp21TruA8B14cqwvG0cAkhlQPQq1SXvDGDCN1kwz2jdAm3MXO2I
95ktSVeuYOpH1961FK4YCUI2zhx7wffndinDOS7KhO4ST+ZsyLgJ8NmCXwFmdQtmQG2Hsf0c/ewl
K6Q8zKb6qhIt33uwHBSaMBM2vtvxa2j4X0hpF5pbvjHU9mTSsvdMTVQnDO13JkITnhxyviwojDOI
wFm6nlJAunAF7rmU21SxYMQQuswSW1auyy07XXMJi4VE4fwzLpodQVLBdptKTFOXYxIwFHRl0iL6
OApdnulQo5npFh56NRcvSM9uzMak1n2bnVzg8TjDiU86jZy/f47trXuWvTcfuFm8erjifJo8OSr6
5xFSoNIlnyrNPtbEnjaWnH4u6dXhub5x6AXF5DnuVljwmBEpDc10fWiXsX4AVsc+89YeKRi1dNVo
ST3HwWtbniiItGT35gPtCl8I0e+mripdqQy9wyu2dQoHx5EuNM3IPOG2M0KzHx+mxD9MpnypB2SL
uTTkDiYlWqYuSG2wkRQrXKcF20Y7++FUY0IrdbFqRw3EJrXsPcs0tvjOPISy8oeNx8LN9QiqJL34
ogfyrRxBVg0ye5x0jasx27QH0OwKKvOD1g2bjHm6JaVKTY9ugRXYW2JH3Dgs8AsTiok1xFuyLdxM
vfREJ68BQFjuxv4tc+EJtmtv84xAGqr9MdnR+9Nula6lzQcKal1d7KIraz1ym7MusZ1r3B+Yo0gd
sI1oMHRBffJPky6/rXUNLvdd6DUtC51Al+QOGuzd69pc7dkhE3diZ/MQt+Z4IvFHlzVtu2ZMb1Km
C3ixZ7xyw/O5whcsqgG5ZpuDRz17MLbol3FXK0eaarAi6nrfVhf9Ypa6oRvz0dEVwDmcqzBeyPvH
NQXBmTwIXRhs6+rghA7hgS5hqUuFp6jQXnbiIX5NHXr9SinYCe9WveN+96BoJl4GUrMI5iQg9dp/
0fXFGUXGqDtSl/K+TL9Ljs23hWXOHvNLxSbd77iL41hCUBAUPy7ZwaEvuUJXb1m7RrpIGQ1VHWq6
lZeEkuWpklvlWtONPU23wPjMc/7LY+QO2uXQuCw2HTwuMPxf25FyB2u2L3UFP3/Mo5ugIec6RY7c
Cbp54gL45sBdvzGB2+QG7hlLXbvZucHwxbXRdmqbBLCd2AQ21DxwW5htqDfg3j1cUKW9FOcEHCwF
RyzWHOz4XiycSxO/m6bBBiphezar4TC3UBpt0gKh7Y5vHJlI+4Fn3kaDmcAM1XUJMr3z4waIpiZf
5VgW0Mx5DfBMa5REI9lN9RnOYrZKXOSQ61jaIsWQnVjM1d0Q/Hri81Ke+XeZW8AWMhmWTUD2c9tT
uwhViUuC/jRGfUQspLRVO4Exk62dd5Sy8s4e7pqts6ZYeVs2gNyUMJhi7ugvxCLpgqZ7G35geWgz
DxAENoVtMJLBLlfWLMTEjQsgGSTvKDG2Qd/vl5l1kktoa+837K7HihiKMe3GDkt5YDhXFtuftt4T
2FTDVcg9DrvGfWxS8yeX/JpzFjjVrMpggneHVGrP45EaKf8cqYijU3JtCpvrmITBvl+y7wM2WGhA
LuAtKtMTskaxJJeKsQDURIrkZXf1NcN5aE4FqzmZ3EVBS8Bnre7XmiVralFF05jxe0YjWKC1SmOS
14HXHdsNz1jSnPVTwVtB34FJcgehs+mnBEayoHdA3z6j7pHIsaVP6NFW8xwZ9w+dVX6KGjV8GmLQ
hdQz4VigTmHF9Z04+bEvsn7HE/ZdFgA2+mW42mA7MRNB26geerJ6WweHu7RZO0hVgerOfhFh+DXP
hECt5kjX4NZ5r13F6+RyW/Eq94V+9r0V1HcGuJlc0ePWFhdvWh6nqq3YhSmKHeW9LW57jmR+L/kX
RzaF4YozXmkS07CEpqQLPiHqe0RQRUSB9nn55j6141/WxHc2otxb9WNfTXfTPLKeiMRJpkSSpgX7
k5UH005i6oogpnMwvvW5jE+uHTzJxMmeq/wH1VkCDIBIb6fukomaZ3ZAKLcAZzItNwR92k2SmbRx
Ahxk05DxYB8tBgRQC/a63nYRF3MD8YscUf+YVE1DGIwb+hRLvVOd9qYxge/y2uACPa8ODZedsWQC
MXoPN40IlQ9fd8VUsmn5iJNB5Ylmr+0d5tkZ3ZQT8+J2dHz2kOwbkV0a6gMlEgFFO+pt6AL6CRP6
UnUIq5ghDZkmwtiovC0A16esrXjM1xbYgTXB98soAQsJW5BFiiBLfRq4qPllk8YpA5t/NDf7hQgb
Eul8UD3sZce/ryo2cyhvP2aP5JmDr9bOiD61HQK17advq+lgpI/a10EoLOiW9PfJtPVvRf2QQWY/
OG2H3f3Y2cfSOnNsRkcc6HFZE14A6he3eQD/scz7d2wmis0e6MvhuTY4GzRdGYcF0/5W4BmdTDwL
jcnxKZpHwShK0gnIyJPLTp9b3bglRkCcySj2puB+tSxksozeSdiRdzSHdPZZ5mo4NdxypJdDb2Yg
3RkS+19r3wE7wjgYD2iUjvgWTEfTKw6OQSld7tvc4VpiDzYbnSJ7ljWujjxnFed1waNdtLdtxdBM
BZoH4ky+KLd+E071w1ug8UWjx1k2rwQ+EPRhryu2YiKU1FYK0Kvp3jtTheOtQJybrU8Trs42QJwG
ANyzXF+XnYqpflrZSrURWqvujuZgyFOT/ZTa+uQ/DX10xnZehMnk7hof046Ff2WbNM4u0L8mYK9h
g4V/yM9A9Te2dM4csr77ZQFHKEuOIp014WmIzQfXqwaEW+/Ti4lYlXAf7Tq3Qy9rqO6A9ANLb5MH
umIo0JCepNgRGnopsBxLc7F3uUu96RTsXeh5O5+c+d6wYh8BeOAM4faviPhbwymNA6/nm6WcDFUA
u4CP18DIjc/AMFe00/Z5kfIXyWWxnV3x08+8M87EiHoRXY3ACgFawEA+gsBh/WNuiWc4vp8eVOK+
xy3maNYEOItZszbZQEsV3PCCZc9xUdxRJ2qWOdEXBD8z5V+TzJ4g50bfhcuJvlCoGq7Cqdo33jmL
HNYp+DZM2OF8LbwdLF0A6kvtmSp2yUIDG8A/9PQCqdxglD17I9Y16owTb2TmnfG4ZRUZkDqPviW1
S09LZ3S7/1IFP39ri38TIfRbFaQB5G+ogrdv//Q/Kng8/4EiyBf4qyLoUGxiBVSUuNSb+BS3/1UR
pP9dWoEvJG1kvoUa9y+aoPkn4l+uNNnDkqJ3XMpWumrok//+907wJ+G5lot+p1XEf9FH/yD0/qvw
+3cUml0r+m90Cbwl+TJ/QAhZjoUm6dqmtCzTF7bWC/+NHshC37cmo4RkQt7ZCuAlep31jk3JRWSh
hGqxUsxbHDGJpBphVWbvyWw80Eb6lDnj9zWaAKvnwztXI9D6ER2jl8d85BPRBoolP/taWd1bdktd
wJh0R8padtaMgF8nb6Wdenilyhuq8VDlJBuWrsX/JziSwR5C8+JwANAbXAdLDFZa4jY2V+M8OMa3
lbEswetC78L4Y0lnCJbJNxN8wHYoAp7nT+tCfYqskPrZsIR1T1EKNnCC6kwMa54TmZwVhEwe/yqA
BUpDNqqaeLXaBZ5Z+bPhE+h9lHOLMQdSEhr/dsy6a20M516B06jm8mfmk1otxKs/Z+oQNThDWPnY
u0amj6MNwyY/rk2qboBdbwfqCh0GPGV2CIkAiIzpbbTFa9n29/RYv3QCsW5M7TOWWPLWVUipLkjj
9K2BoyR4iPPqUTJKN9jOrsaDRfNH6LnaciXMOyCXY8i1FO9SXlhzcCrwO+V9WwFAmMuXpZf12Zv4
P5DNzsKd7tOGY+UQc7JdZXTNdDNxTCyFOzU5YzGrJyZp2BuA+eb+W8QReENtIVuQXP1oqp47XN3s
3WYf4PJO2k1e74eWhEGnGp5fi3bmwlcY8/TGTZmbV14uHOcz3lrc3Ht575e0EeLZ4BDVWER2eaQF
DnUwy0JrBIFmq0ou2OopsQdMubOGq+txdBsCYg8jxSVZhN3eBwcsxoVcqYLMjtcLZ2fCDrODLry4
L17AulhSSW8UP5qCf+1o8jfRFXNBLX4k4rfjk8fU2M1f5aLugiJoNlax3I2ySMK0zQ6Yin5B1S/Q
tXQ3K9BILk9MYbbEzqXIXZbuvZnmL94TRLvgSDgcjkR2msampa5quq/n/rrmNCX7Mz1cWIdB2Kyc
CgzJQtYasRDeT0z9mLvj5xEkd8+C+k6SdnHxEGz8YYA6kzTQEzCliCb7EpU6dt1LruqfHvxlznXD
tYp0SGkK6bN9rW3k3yambDtPONAJbQAZ7OAYWQJ/CQBTq2lDMWU0/ujugbiPz0Hn7N1BPoHxQaFA
0AW2EdJ6M27LxtiN6fDTVUW7naf5pu9zNrVDb4VrTyG1txMZRmLfx88HnexHLYxwyNAw5n78lpmK
g0IbxaHBfWgzjAs5uokVodnDHDC9EqhT8ZEJbwlTn7YBp1dn1ebQy4rlA/9XQs3r/DykK69dQFTX
t8UltyR7+QUqrq0DVh7BrIU6xk2MRYweAT9Dw51B5bOUKffWQuTax4e8OJNx6tlAUry2M2zzV9xk
pzTyXqWDl3LU9d6j/0LRa8DUTRC4IoN0pkm+rFw2zfp7Z2P2UldBgTcKUTAe0tDTHtl88XAQrT5M
p0AfDJtvssH7DVmln9K3oYhzVgw2hwpgg0yZDRZEmzmHbjZzdNLQ/r5UWBW5gudMctNsmw/eITLY
KRXUKW+hsVCm45vrj9FL5jCpZ+PKyTjfm+miLvRQIaf133F1R5uOIu6Ny9qeiu4zIG6S1RN4S+En
+aHlZcj8SnHBzSwvfReUamSiZWMGzHKaNWrC5j4DFsJSPO+nZI3DbAFW2vlNi6hn2NwiynQ3dRBG
MrI1lsnlY3hRiBP0u4cVFLYqVomxGe+7uTdORrnifG88SgbToiadVqgbUHBLmNsoRrZff6BpqscG
XgGt9j2QU2WBz4cLsUCFDda42jJ7X3Izk7gXfBTRmAlSTfG3IbKcoxH7bwGmVbt9pkYT5AjlSg37
/anlMlTcm2HMfKcEd0FTo8vHVtUPBOViqzxDbsmVvharrnRFmLqo3tnOkD5wlOBTiWEM+uZAe96Q
svuYlx/5XE+bFXDXCCHLrEGSJIY6Bz3pi3yIMdfNwTtUPmzGGFpCOiQy1Ntl17M1ohgDRiUsPNQh
YX90nxN6LxafErC8je90XJviYpvzfRtT7bXGaNBUrg4UQ2uDmIHPmZJrlyAMhhHMrZ5tgA/Dw1+P
N8awPjQxMZK51h2Gidkh24NnMbRVtrXEnmQRMYupOFm5+hzjXzyWTrPf8JytvZu6d51LPKuXTBf6
GKtizIATF8tIIhqRBVCkeMwqe0oWYz4YAc7BSNypRDrQxTzGLI9iirp0P3osFiEnb3ppCU0ySqUh
yU+Kg/Ap89+W0gXXYZq2ImMBthe556Y359DqMURSOXq0W8AJvdbtGmnsUz/6CSvwg+qGD3dsnty8
Rn2dqrdUuwwooqBsLC45DxDDtFz8Z2sWsUzqPXkdY9Zkr7h+scnk1M3AfghV7FDoaBCF7aKc5A/s
k804+7dzjAJvev4WEyZoh4nbdV637RasNEeRdK53lt5+ON1kh7kFlqLvTEqJpIkxXJwwhYACqby3
qm1OuDcZdvUGLXbZpY0s1XC0Pjt6yxZ75iNHQJi0+F32DlpWZrmnEX9/0LJ/apGt6IAhQ00l1dnS
r3qz3hVyAeamd3wgNBa985vjIMZbSrSyL246OT+1PTUHXunzXJzYGOq1YbN4PzpPuncBdzVnbi6O
XREY1xtHsjx7yKYm04Rk+m/q/Wo246mmvLsFSsLeoX6zWWECv9964mHOpsNijtbRlcSElI0Hz8LL
1bIGDfQ+NNOb0UnvSAniLqxMW8mzM+89shYULwgjwqA7r6DYcd8vK9njyOpgyqLRYtX+hefuiUXK
ttF72kCxYnBr8xvN4IDM8luzd25FAk8i8PhsJy7uKDgo/a4XxMpHZvKKpXCpt8N4dbaO3hdHjkEQ
UO+QKTDRG+W8wUmBd5CqHjK+2Wfxe/dMC4ReQEPDw0oLrUIdWpxSlt5Z13p7XbPGbmyoIqvXf8zD
eGnYBx7KoHyl5PfFnimcsyvvmWufeLUlkeqpN15SIpKlwaqOeSvVk1fDCAZryOK+CqMp1fMZ86Wv
5zWm7+7s6Blu0NNcAIsXObXcGYJ0DEYv7oOLeSKeS35Iz4OKwdDQE6LHqFjqmdHS06NkjEz1PAlQ
+Kr0hDm0Gx2B5KD5bplBdqx9LLFpQtKP4dT7PaXqeZWChHcooOlh0bMsoY8fo55uc8ZcVtv91tCT
rzmdleWfResAlUT+WBmRE0Zl2rx4fhjJl6rFUWYZ7nJcRpD0C8jJo3Eg/YQGyuzNdm0b20zjgZ7L
eekFKK59oSd2V8/upc4NM8w7DPUY9YD7p5xQ6p4PhWuffa0AoLZaIcZa0uPIA5mWCbRe0CEcgA0A
W6S1BBtRQSEuSESGJobXHJQU0swz+avG30ntKAX/tBvIOLGb1hGjTu4oNCxCT/9aB0UpGgCOEyfJ
t43WOzqtfCCKhLnWQlKtipRaHvH0gs5IUUyKT+r00r3UWopEVOm0uoKFqmHdRi5eKy+O1mCM32pM
QghhbgkTV+UbS4YX3ghvY/dcnN0MxbKgk2NGW9/Ysn9mf73s+xSh3sMEQWZP7dMJRszIQMQgNvNw
Yr1IEcQIaLryM9TzDB9yOZtkCt2RbFt7tKj8MjXBRZRUAo1sg3ZWTqQutlkHOUTHW4wKW4BgEphP
fkk7nGn9YuKWiNavhO3W3mvd0Ol5olkdz/YyiScS0HT4rqb48noPwbAkxJdPRBwG4O89XuItx1dY
zdz3t61aWdW69bGIu2ueNN/iTk6YVEnZrncio6lQlsRiadzVQCo3bHLUw4UI796E9tBYhBwKUdUh
48ImkcX6rRxn7a97oKKHbBf8m9PTjGSOptws27GH2ZDASjBqC5P5IMm8dJwBF+6i0qH+ORX17SC4
pMkRfa1lc7D4wIWVQftewnCBqdl3IF741ZFO8++tEhTKaSz8or/1FIRfzX5kXNh59MOjCtjMT/p1
LyNsbVMJMIOSzaM5GVefmM3OMt2nFPJb4br2TeKzbyfGuGvntN+5aiaUKFBUHWYWk4+3YPvH1+h+
cjx7tHOWuNECRqUoxLKn7/DZ8+jULUr1zg76ZwCenxgukwjsFIWJjdjEVMtDl8GNYyfhorwjuhax
d4gq3vzRGY7miCs3c73dXHe3U8wqFXoYxYkR7gOnx0/Rv1JFcHXSsTklczTyyS72NUkqOqxBcGQk
vkKaL/G8OMWz2QDPan32c2u10tfFiI9VnhSVogMUX85VNPap8ZnZA5z4zVqdA/2V4ohtSGQQnQRF
hWOHg3tjgoDtJVys2OA4byNfDyuGFnQ4bMDOV5wj1YHnOjVqfg1WOz60VMaf1Um449EpWUvO6S5b
+vlN+stzOhNLjNICWtAybad5PVhTzTEbbIfbB2FpLsOu4YOHRs5JmBhqsi9+TOY4s55hCz/7r2Af
7nX1InMipuB4IJNl3I++TA9cOPTb5H19Zll/7yxYXahRuSTcSeB50vZKJcAt1dbfuq5mqpj4GDdL
c3Yy+9j1VrBZYdKw6GMQcWlBQ51lUKQtCPEhIZjkqpvedF9Hi4MbA5qHY72mUlXex30CTJS96vb/
cHcuy2kjURh+IlQttVpqbbKwSbDjJHaci6uyoTA4SCAkJAwS2k3VzFPMY8wjzOS95pOwPcjgC1Gq
TM0m5RgsoUP3Od19/st4hDzrMHNZfgMQx4hhIt8uY9v6AA6csoW9dLmXos2cfp+N/H4uBWJqGY2k
aNxOctEFWpodtrq4OsTj7HQZQtIsHPoFU4jt4y40JY8OzdLRIfsESXmdDwFdOh9HsDYOg1JWLtTA
SwQUcHKEf+IgHQBtx+IQUuKcYEYICM3QzAiiOXjy8ELp+ZWwpeDIO0NppJhDpxki1RNanOkkmfOm
KFiA4BYRtFnetNHpGh7RJodUTydRlXsvnDJOUy9a0KmX50N/BDdoCpU9u8CNCIXnBYB23J9e546v
Ke6IUo7brVbcwyRxfnANJBji57mXWfBNA9SSE03a6FLppwXmz0tpdawZiYw9an5AJ3sKhGdxKZLg
XJnyzIpnYbtAKcZEMvRtPiONpDmted+ev18GQffYCwL0B6IvsA4+0e5/r+bF5biFCoKnPsGasaEA
OWe2hxBdHLdej4BtHDi5/3roZHYHjsxHLOLbLT9AT42UIefom44vc864O7MoRhoUqhF2GVCVItj2
NOGOgnkiEajqjCbk6txydCdB4QXXC2R+CysqWJZNLZ76qxkCO+8mVBPsy/zj1vRLGObIe6N8aw3c
6ejbGKUOiQk5ruUdLFNJ/wUtfOGybSjM6xMzwWZnMbHYJxIrWjLvvGEI8UN9nxQnQJK+eBzEB0Bj
wE57dHG0ZpXLoIz9UYZLU9oCouHMjsKJ925mXs9PMnNUmgwgWogD0YnW9oUomJvjKFnQ8usDP6KK
KhzwTLpLuAR+9hEzP2I79BWzVxgY3cBh/cXxSDqBvuOwgHML3CvTZUYPErGLaYa+MxpjPRs6GziC
4lIPhwmMxvxziO0FrYkFy58lbkLorrNnC4oxiy20YaewLJMzDJXsA6XtAcuRd+za9Bv8KdAeSBk8
LPDnfoFZYaJ6zhBNrawkaCUKA2FM15fjAOQu/dIAbN5hDkEL0x2s/vyC37dKXejsqNVaXvkyvRj5
qtOd+ue51N+mVlcc5jZ6woDjYXx7OC4igAbxDrjK0Ux3KaepxuIQXFiEd9VQ0UNzMXqIEAYfBjBd
Q8AznUlB53sB+C6fLM7kGCGi1pyumO2nxxNOr/DVnXfC4eKDmUB3SGJEx7Ose6zVtJ9jb9RaUk5G
vjtD7QKB5HBxGo+KFOOBHAp+BDiFRQXdhLF5LGy8KlB3Of6f9Q7WwMcbkOIVNPoGcFydnH+Of+5N
tyfzJXJ580I7YJQdQcug1o2oLleBpB+7TNgDSz0fYJigLIM2PbYDpqlci50y3YkwBqy6etl0DRoB
eIPT+nA8zc/rX/j2z7+Jzt58xue857EHWDVsjge0LkT50cR9Y4ed4yAN4QK2dqUjb8wZ1sOgDVu7
StlKCTzdtEc/hrCvjZafe8RfHAblYQTRbDhgX0HHBxNQgOWyxKPXh4Nn2KYL4JwYSNcWFi+/SBz6
6EJel0SAYRBHNZ8P75kz4t4VajPCpCniaBP+qHTx0dgIAbGh1jo2yNiXC8EjVifVjGg8FKShND1A
luIerC8h78VBGYpeo0YMBasTqAgrtsS+TQlHrIboivNyl7B2zJC27Zkutiyr5FAbDxi+COIDHFcK
mILVcHmRKfHUeLjft945Q+J5oyQ6TYpEWXaH6Rivp0jX8FzHIkIQVkgOmpf3Mg73WT07x0EaWtmC
eikRYygZO7U4WMLAxkfYmo6+ki702z2Ng2haKizDhJUEdA28gWNSNWtxMJXBSCg9jRyQDRJ6057G
AYOmZiVTGlY5DpgZ1bTQ9ThYlgHCAyUfpCtKTtkqLe9bmoRg1jQM5EHWRYwGSZaw8M2uDweHlYPJ
WaijLIBrVTXZt/Sw1SFs5/RgGgBmQO645SIJRl09DuVwELyBPStnDJaS+5keNsmPO8dBGGU5sPi6
WSqVfMfaeCBNcngJgMlj1wFGdB/jUI2HxuVCGEj2WIJyoYVWnqynBzZY2mMo8A8LiP1ND02zJNi0
skxodDuUJlWWWLe11QPTgn2VKRyteQnE20ttLB5fRVHOmqZJwX6bWaFID9piw31vv62Nspy6SHmx
xSihfHtZNZXXdDXJeGAy2EIp9pN85eAVa+NBGBbjATxANSl2KhfPqK13Rzn4jYaD6hAnuJqtccuf
fMPtEc7mBW6OLaqzCRY9tTeWCNPVpVcHGOX/X9WGXHWmsPbi7RlDdZ+bP795wM1b1+51+1S3vzwK
rtJe2vdLDSaI9Dcf80NvwinQU6aXD8Nj75ZOj13+dCsY9ja9/ve0G/6dz7r6WTwY99Jpr7+dgE/m
anqHZ9L8G0bpGbDhhnf48dvffw2K7WFiXdo8TOE/fzwAeiZvNr18Ow6j+MefD9+DpVTTezARYOlt
EXLA5rX51S8CxMAeRIZXh7lNH+BkPuohPoP8TTzBWGL7o5Q+tg2H0vteEWfB1dY5V525NL0Bsxpp
0e2f/xdM6YteOgl+/F5GatIrwCFvvxNVqfmDPPxFUEWbXv5br+/HgyhgWD18nycn97aScne+vVlo
bs+tt/1ZvYqW7+iHV7301b8AAAD//w==</cx:binary>
              </cx:geoCache>
            </cx:geography>
          </cx:layoutPr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l-PL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iagrams/_rels/data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3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Fotowoltaika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A343D06A-2731-4ECC-A594-BA7DF29101C7}" type="doc">
      <dgm:prSet loTypeId="urn:microsoft.com/office/officeart/2008/layout/PictureStrips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81BC09D-F445-4F6D-8028-BDDE176ECEED}">
      <dgm:prSet phldrT="[Tekst]" custT="1"/>
      <dgm:spPr/>
      <dgm:t>
        <a:bodyPr/>
        <a:lstStyle/>
        <a:p>
          <a:r>
            <a:rPr lang="pl-PL" sz="20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r>
            <a:rPr lang="pl-PL" sz="1800">
              <a:solidFill>
                <a:schemeClr val="bg1">
                  <a:lumMod val="50000"/>
                </a:schemeClr>
              </a:solidFill>
            </a:rPr>
            <a:t>  1 713,1 MW </a:t>
          </a:r>
          <a:br>
            <a:rPr lang="pl-PL" sz="1800">
              <a:solidFill>
                <a:schemeClr val="bg1">
                  <a:lumMod val="50000"/>
                </a:schemeClr>
              </a:solidFill>
            </a:rPr>
          </a:br>
          <a:r>
            <a:rPr lang="pl-PL" sz="1800">
              <a:solidFill>
                <a:schemeClr val="bg1">
                  <a:lumMod val="50000"/>
                </a:schemeClr>
              </a:solidFill>
            </a:rPr>
            <a:t>  262 instalacji</a:t>
          </a:r>
        </a:p>
      </dgm:t>
    </dgm:pt>
    <dgm:pt modelId="{0F52E1EE-84A3-4B93-8875-708398F70CC5}" type="parTrans" cxnId="{3C07AEA0-7FC6-4AE9-95FE-0130E1D28363}">
      <dgm:prSet/>
      <dgm:spPr/>
      <dgm:t>
        <a:bodyPr/>
        <a:lstStyle/>
        <a:p>
          <a:endParaRPr lang="pl-PL"/>
        </a:p>
      </dgm:t>
    </dgm:pt>
    <dgm:pt modelId="{1E1EDEDD-C33B-4F6A-BA72-39C5C99E74B6}" type="sibTrans" cxnId="{3C07AEA0-7FC6-4AE9-95FE-0130E1D28363}">
      <dgm:prSet/>
      <dgm:spPr/>
      <dgm:t>
        <a:bodyPr/>
        <a:lstStyle/>
        <a:p>
          <a:endParaRPr lang="pl-PL"/>
        </a:p>
      </dgm:t>
    </dgm:pt>
    <dgm:pt modelId="{318ED072-B0EE-47F0-BFA2-2406CD326475}">
      <dgm:prSet phldrT="[Tekst]" custT="1"/>
      <dgm:spPr/>
      <dgm:t>
        <a:bodyPr/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3 722,9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4 608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gm:t>
    </dgm:pt>
    <dgm:pt modelId="{1206086C-92F2-40EE-A353-9DC7249A65E6}" type="parTrans" cxnId="{4007489A-4F89-48B8-BB1C-C6F2BEB71872}">
      <dgm:prSet/>
      <dgm:spPr/>
      <dgm:t>
        <a:bodyPr/>
        <a:lstStyle/>
        <a:p>
          <a:endParaRPr lang="pl-PL"/>
        </a:p>
      </dgm:t>
    </dgm:pt>
    <dgm:pt modelId="{F80DB3C2-FB97-4246-91AF-086FA0959678}" type="sibTrans" cxnId="{4007489A-4F89-48B8-BB1C-C6F2BEB71872}">
      <dgm:prSet/>
      <dgm:spPr/>
      <dgm:t>
        <a:bodyPr/>
        <a:lstStyle/>
        <a:p>
          <a:endParaRPr lang="pl-PL"/>
        </a:p>
      </dgm:t>
    </dgm:pt>
    <dgm:pt modelId="{B2EBD5A3-CD54-4966-B188-B6EAB6172198}" type="pres">
      <dgm:prSet presAssocID="{A343D06A-2731-4ECC-A594-BA7DF29101C7}" presName="Name0" presStyleCnt="0">
        <dgm:presLayoutVars>
          <dgm:dir/>
          <dgm:resizeHandles val="exact"/>
        </dgm:presLayoutVars>
      </dgm:prSet>
      <dgm:spPr/>
    </dgm:pt>
    <dgm:pt modelId="{48CF2A14-E582-43BE-936E-62386C503A50}" type="pres">
      <dgm:prSet presAssocID="{181BC09D-F445-4F6D-8028-BDDE176ECEED}" presName="composite" presStyleCnt="0"/>
      <dgm:spPr/>
    </dgm:pt>
    <dgm:pt modelId="{55C43905-2943-47F4-9725-4A7C78A345EC}" type="pres">
      <dgm:prSet presAssocID="{181BC09D-F445-4F6D-8028-BDDE176ECEED}" presName="rect1" presStyleLbl="trAlignAcc1" presStyleIdx="0" presStyleCnt="2" custScaleX="106787" custLinFactNeighborX="65" custLinFactNeighborY="6741">
        <dgm:presLayoutVars>
          <dgm:bulletEnabled val="1"/>
        </dgm:presLayoutVars>
      </dgm:prSet>
      <dgm:spPr/>
    </dgm:pt>
    <dgm:pt modelId="{542DB5FF-4C73-44B3-B534-F4C2609A9716}" type="pres">
      <dgm:prSet presAssocID="{181BC09D-F445-4F6D-8028-BDDE176ECEED}" presName="rect2" presStyleLbl="fgImgPlace1" presStyleIdx="0" presStyleCnt="2" custScaleY="92290" custLinFactNeighborX="7211" custLinFactNeighborY="18011"/>
      <dgm:spPr>
        <a:blipFill dpi="0" rotWithShape="1"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19000"/>
          </a:stretch>
        </a:blipFill>
      </dgm:spPr>
    </dgm:pt>
    <dgm:pt modelId="{9186B313-064E-4BB6-A3D3-B409FEEC8FF6}" type="pres">
      <dgm:prSet presAssocID="{1E1EDEDD-C33B-4F6A-BA72-39C5C99E74B6}" presName="sibTrans" presStyleCnt="0"/>
      <dgm:spPr/>
    </dgm:pt>
    <dgm:pt modelId="{DC586E7F-FEA1-4EAE-A833-BC72426FBE1A}" type="pres">
      <dgm:prSet presAssocID="{318ED072-B0EE-47F0-BFA2-2406CD326475}" presName="composite" presStyleCnt="0"/>
      <dgm:spPr/>
    </dgm:pt>
    <dgm:pt modelId="{EB402B0D-72BC-4C37-8841-EA79EE48DCA4}" type="pres">
      <dgm:prSet presAssocID="{318ED072-B0EE-47F0-BFA2-2406CD326475}" presName="rect1" presStyleLbl="trAlignAcc1" presStyleIdx="1" presStyleCnt="2" custScaleX="107173" custLinFactNeighborX="355" custLinFactNeighborY="3886">
        <dgm:presLayoutVars>
          <dgm:bulletEnabled val="1"/>
        </dgm:presLayoutVars>
      </dgm:prSet>
      <dgm:spPr/>
    </dgm:pt>
    <dgm:pt modelId="{D2A22335-95F7-4AAA-81AC-EA416168F420}" type="pres">
      <dgm:prSet presAssocID="{318ED072-B0EE-47F0-BFA2-2406CD326475}" presName="rect2" presStyleLbl="fgImgPlace1" presStyleIdx="1" presStyleCnt="2" custScaleY="91388" custLinFactNeighborX="10132" custLinFactNeighborY="15760"/>
      <dgm:spPr>
        <a:blipFill rotWithShape="1">
          <a:blip xmlns:r="http://schemas.openxmlformats.org/officeDocument/2006/relationships" r:embed="rId1" cstate="print">
            <a:duotone>
              <a:srgbClr val="E7E6E6">
                <a:shade val="45000"/>
                <a:satMod val="135000"/>
              </a:srgb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</dgm:spPr>
    </dgm:pt>
  </dgm:ptLst>
  <dgm:cxnLst>
    <dgm:cxn modelId="{4007489A-4F89-48B8-BB1C-C6F2BEB71872}" srcId="{A343D06A-2731-4ECC-A594-BA7DF29101C7}" destId="{318ED072-B0EE-47F0-BFA2-2406CD326475}" srcOrd="1" destOrd="0" parTransId="{1206086C-92F2-40EE-A353-9DC7249A65E6}" sibTransId="{F80DB3C2-FB97-4246-91AF-086FA0959678}"/>
    <dgm:cxn modelId="{3C07AEA0-7FC6-4AE9-95FE-0130E1D28363}" srcId="{A343D06A-2731-4ECC-A594-BA7DF29101C7}" destId="{181BC09D-F445-4F6D-8028-BDDE176ECEED}" srcOrd="0" destOrd="0" parTransId="{0F52E1EE-84A3-4B93-8875-708398F70CC5}" sibTransId="{1E1EDEDD-C33B-4F6A-BA72-39C5C99E74B6}"/>
    <dgm:cxn modelId="{151E51BC-D0B9-40E6-82C2-65C2E9E6E508}" type="presOf" srcId="{A343D06A-2731-4ECC-A594-BA7DF29101C7}" destId="{B2EBD5A3-CD54-4966-B188-B6EAB6172198}" srcOrd="0" destOrd="0" presId="urn:microsoft.com/office/officeart/2008/layout/PictureStrips"/>
    <dgm:cxn modelId="{9CC927C0-D488-4176-BBE9-756AA80C3124}" type="presOf" srcId="{318ED072-B0EE-47F0-BFA2-2406CD326475}" destId="{EB402B0D-72BC-4C37-8841-EA79EE48DCA4}" srcOrd="0" destOrd="0" presId="urn:microsoft.com/office/officeart/2008/layout/PictureStrips"/>
    <dgm:cxn modelId="{3BAAF7E6-EEA0-4B04-8243-5885C8A97EC2}" type="presOf" srcId="{181BC09D-F445-4F6D-8028-BDDE176ECEED}" destId="{55C43905-2943-47F4-9725-4A7C78A345EC}" srcOrd="0" destOrd="0" presId="urn:microsoft.com/office/officeart/2008/layout/PictureStrips"/>
    <dgm:cxn modelId="{0F4E275E-8BE9-42B3-B8BB-D6096C8364A5}" type="presParOf" srcId="{B2EBD5A3-CD54-4966-B188-B6EAB6172198}" destId="{48CF2A14-E582-43BE-936E-62386C503A50}" srcOrd="0" destOrd="0" presId="urn:microsoft.com/office/officeart/2008/layout/PictureStrips"/>
    <dgm:cxn modelId="{3FF7C552-11A4-4DC4-BA46-F5273085C9F5}" type="presParOf" srcId="{48CF2A14-E582-43BE-936E-62386C503A50}" destId="{55C43905-2943-47F4-9725-4A7C78A345EC}" srcOrd="0" destOrd="0" presId="urn:microsoft.com/office/officeart/2008/layout/PictureStrips"/>
    <dgm:cxn modelId="{B192026A-1D1B-4AD5-9A58-23BAA0A14163}" type="presParOf" srcId="{48CF2A14-E582-43BE-936E-62386C503A50}" destId="{542DB5FF-4C73-44B3-B534-F4C2609A9716}" srcOrd="1" destOrd="0" presId="urn:microsoft.com/office/officeart/2008/layout/PictureStrips"/>
    <dgm:cxn modelId="{73E120D8-9C54-45E5-B40D-E5E9BC7A1E06}" type="presParOf" srcId="{B2EBD5A3-CD54-4966-B188-B6EAB6172198}" destId="{9186B313-064E-4BB6-A3D3-B409FEEC8FF6}" srcOrd="1" destOrd="0" presId="urn:microsoft.com/office/officeart/2008/layout/PictureStrips"/>
    <dgm:cxn modelId="{97B78226-D331-4B2C-A578-0A8C1BD6CE1F}" type="presParOf" srcId="{B2EBD5A3-CD54-4966-B188-B6EAB6172198}" destId="{DC586E7F-FEA1-4EAE-A833-BC72426FBE1A}" srcOrd="2" destOrd="0" presId="urn:microsoft.com/office/officeart/2008/layout/PictureStrips"/>
    <dgm:cxn modelId="{708DFA5C-8D59-4323-8B11-9F6F4CCF2EB8}" type="presParOf" srcId="{DC586E7F-FEA1-4EAE-A833-BC72426FBE1A}" destId="{EB402B0D-72BC-4C37-8841-EA79EE48DCA4}" srcOrd="0" destOrd="0" presId="urn:microsoft.com/office/officeart/2008/layout/PictureStrips"/>
    <dgm:cxn modelId="{03F8018B-B1A3-480B-88A7-FBA8FD055225}" type="presParOf" srcId="{DC586E7F-FEA1-4EAE-A833-BC72426FBE1A}" destId="{D2A22335-95F7-4AAA-81AC-EA416168F420}" srcOrd="1" destOrd="0" presId="urn:microsoft.com/office/officeart/2008/layout/PictureStrips"/>
  </dgm:cxnLst>
  <dgm:bg>
    <a:noFill/>
  </dgm:bg>
  <dgm:whole/>
  <dgm:extLst>
    <a:ext uri="http://schemas.microsoft.com/office/drawing/2008/diagram">
      <dsp:dataModelExt xmlns:dsp="http://schemas.microsoft.com/office/drawing/2008/diagram" relId="rId11" minVer="http://schemas.openxmlformats.org/drawingml/2006/diagram"/>
    </a:ext>
  </dgm:extLst>
</dgm:dataModel>
</file>

<file path=xl/diagrams/data3.xml><?xml version="1.0" encoding="utf-8"?>
<dgm:dataModel xmlns:dgm="http://schemas.openxmlformats.org/drawingml/2006/diagram" xmlns:a="http://schemas.openxmlformats.org/drawingml/2006/main">
  <dgm:ptLst>
    <dgm:pt modelId="{B0579EA1-A493-4150-B536-A1F7B4D76392}" type="doc">
      <dgm:prSet loTypeId="urn:microsoft.com/office/officeart/2008/layout/LinedList" loCatId="list" qsTypeId="urn:microsoft.com/office/officeart/2005/8/quickstyle/simple1" qsCatId="simple" csTypeId="urn:microsoft.com/office/officeart/2005/8/colors/accent0_3" csCatId="mainScheme" phldr="1"/>
      <dgm:spPr/>
      <dgm:t>
        <a:bodyPr/>
        <a:lstStyle/>
        <a:p>
          <a:endParaRPr lang="pl-PL"/>
        </a:p>
      </dgm:t>
    </dgm:pt>
    <dgm:pt modelId="{1CB6C32B-88F2-46AB-8B22-450406E7A737}">
      <dgm:prSet phldrT="[Tekst]"/>
      <dgm:spPr/>
      <dgm:t>
        <a:bodyPr/>
        <a:lstStyle/>
        <a:p>
          <a:r>
            <a:rPr lang="pl-PL"/>
            <a:t>Lista instalacji </a:t>
          </a:r>
        </a:p>
      </dgm:t>
    </dgm:pt>
    <dgm:pt modelId="{D19B140D-806B-4666-A066-08C036139E52}" type="parTrans" cxnId="{EE9356D5-0CA7-4611-85AB-37A4796FD3F2}">
      <dgm:prSet/>
      <dgm:spPr/>
      <dgm:t>
        <a:bodyPr/>
        <a:lstStyle/>
        <a:p>
          <a:endParaRPr lang="pl-PL"/>
        </a:p>
      </dgm:t>
    </dgm:pt>
    <dgm:pt modelId="{DC6C7C4D-5E44-4BA5-B3C9-FC83B4687FD8}" type="sibTrans" cxnId="{EE9356D5-0CA7-4611-85AB-37A4796FD3F2}">
      <dgm:prSet/>
      <dgm:spPr/>
      <dgm:t>
        <a:bodyPr/>
        <a:lstStyle/>
        <a:p>
          <a:endParaRPr lang="pl-PL"/>
        </a:p>
      </dgm:t>
    </dgm:pt>
    <dgm:pt modelId="{F8A95D65-6CCA-4E4F-A30E-39E5E7C7E6B8}">
      <dgm:prSet phldrT="[Tekst]"/>
      <dgm:spPr/>
      <dgm:t>
        <a:bodyPr/>
        <a:lstStyle/>
        <a:p>
          <a:r>
            <a:rPr lang="pl-PL"/>
            <a:t>lokalizacja instalacji</a:t>
          </a:r>
        </a:p>
      </dgm:t>
    </dgm:pt>
    <dgm:pt modelId="{D5680F6C-113C-4DB3-B58B-6E0EB1E726DF}" type="parTrans" cxnId="{6F4CC8FD-9132-468D-A9C2-FDA3AA5E3E92}">
      <dgm:prSet/>
      <dgm:spPr/>
      <dgm:t>
        <a:bodyPr/>
        <a:lstStyle/>
        <a:p>
          <a:endParaRPr lang="pl-PL"/>
        </a:p>
      </dgm:t>
    </dgm:pt>
    <dgm:pt modelId="{95B8C6CF-B959-4ADE-81C2-0C0B2B6B2307}" type="sibTrans" cxnId="{6F4CC8FD-9132-468D-A9C2-FDA3AA5E3E92}">
      <dgm:prSet/>
      <dgm:spPr/>
      <dgm:t>
        <a:bodyPr/>
        <a:lstStyle/>
        <a:p>
          <a:endParaRPr lang="pl-PL"/>
        </a:p>
      </dgm:t>
    </dgm:pt>
    <dgm:pt modelId="{02CCA218-C7F0-4A14-91B9-1F40FB518121}">
      <dgm:prSet phldrT="[Tekst]"/>
      <dgm:spPr/>
      <dgm:t>
        <a:bodyPr/>
        <a:lstStyle/>
        <a:p>
          <a:r>
            <a:rPr lang="pl-PL"/>
            <a:t>Analiza statystyczna instalacji z uwagi na:</a:t>
          </a:r>
        </a:p>
      </dgm:t>
    </dgm:pt>
    <dgm:pt modelId="{1EDCAFF0-8720-458B-94FD-98C661D2E28D}" type="parTrans" cxnId="{6C0AA51F-7F35-4EE1-BB06-62B65B8E878D}">
      <dgm:prSet/>
      <dgm:spPr/>
      <dgm:t>
        <a:bodyPr/>
        <a:lstStyle/>
        <a:p>
          <a:endParaRPr lang="pl-PL"/>
        </a:p>
      </dgm:t>
    </dgm:pt>
    <dgm:pt modelId="{14B62465-AD82-4214-BEB4-2ADB0A71AF5F}" type="sibTrans" cxnId="{6C0AA51F-7F35-4EE1-BB06-62B65B8E878D}">
      <dgm:prSet/>
      <dgm:spPr/>
      <dgm:t>
        <a:bodyPr/>
        <a:lstStyle/>
        <a:p>
          <a:endParaRPr lang="pl-PL"/>
        </a:p>
      </dgm:t>
    </dgm:pt>
    <dgm:pt modelId="{7AB467AF-249F-46C2-8D5D-2759547490C4}">
      <dgm:prSet phldrT="[Tekst]"/>
      <dgm:spPr/>
      <dgm:t>
        <a:bodyPr/>
        <a:lstStyle/>
        <a:p>
          <a:r>
            <a:rPr lang="pl-PL"/>
            <a:t>zakres mocy instalacji</a:t>
          </a:r>
        </a:p>
      </dgm:t>
    </dgm:pt>
    <dgm:pt modelId="{9FAA9021-10EA-4E81-A69D-4304392FE6B5}" type="parTrans" cxnId="{38E629E7-BA45-47B9-B41E-749FF2E12983}">
      <dgm:prSet/>
      <dgm:spPr/>
      <dgm:t>
        <a:bodyPr/>
        <a:lstStyle/>
        <a:p>
          <a:endParaRPr lang="pl-PL"/>
        </a:p>
      </dgm:t>
    </dgm:pt>
    <dgm:pt modelId="{6BBC5430-55F8-43D9-AB58-E3026B60BB8F}" type="sibTrans" cxnId="{38E629E7-BA45-47B9-B41E-749FF2E12983}">
      <dgm:prSet/>
      <dgm:spPr/>
      <dgm:t>
        <a:bodyPr/>
        <a:lstStyle/>
        <a:p>
          <a:endParaRPr lang="pl-PL"/>
        </a:p>
      </dgm:t>
    </dgm:pt>
    <dgm:pt modelId="{5F2D4ABB-7258-422A-8400-99C86F8F1752}">
      <dgm:prSet phldrT="[Tekst]"/>
      <dgm:spPr/>
      <dgm:t>
        <a:bodyPr/>
        <a:lstStyle/>
        <a:p>
          <a:r>
            <a:rPr lang="pl-PL"/>
            <a:t>rok rozpoczęcia wytwarzania energii</a:t>
          </a:r>
        </a:p>
      </dgm:t>
    </dgm:pt>
    <dgm:pt modelId="{0C10DFD6-6CC8-4923-A8D4-5B1848EBC6C6}" type="parTrans" cxnId="{AE6C5D5F-9E4F-4DB0-8B02-2465EBCE3C35}">
      <dgm:prSet/>
      <dgm:spPr/>
      <dgm:t>
        <a:bodyPr/>
        <a:lstStyle/>
        <a:p>
          <a:endParaRPr lang="pl-PL"/>
        </a:p>
      </dgm:t>
    </dgm:pt>
    <dgm:pt modelId="{AA3D62BE-D1DE-4338-849D-3AC297D8A1AB}" type="sibTrans" cxnId="{AE6C5D5F-9E4F-4DB0-8B02-2465EBCE3C35}">
      <dgm:prSet/>
      <dgm:spPr/>
      <dgm:t>
        <a:bodyPr/>
        <a:lstStyle/>
        <a:p>
          <a:endParaRPr lang="pl-PL"/>
        </a:p>
      </dgm:t>
    </dgm:pt>
    <dgm:pt modelId="{9554B709-92F8-4188-85B3-E4883AEF4485}">
      <dgm:prSet phldrT="[Tekst]"/>
      <dgm:spPr/>
      <dgm:t>
        <a:bodyPr/>
        <a:lstStyle/>
        <a:p>
          <a:r>
            <a:rPr lang="pl-PL"/>
            <a:t>inwestor/właściciel instalacji</a:t>
          </a:r>
        </a:p>
      </dgm:t>
    </dgm:pt>
    <dgm:pt modelId="{98EDA668-4B3D-4F67-982C-531668F6CE49}" type="parTrans" cxnId="{3684B262-AE7C-4045-8CB6-8E7AD58BE49E}">
      <dgm:prSet/>
      <dgm:spPr/>
      <dgm:t>
        <a:bodyPr/>
        <a:lstStyle/>
        <a:p>
          <a:endParaRPr lang="pl-PL"/>
        </a:p>
      </dgm:t>
    </dgm:pt>
    <dgm:pt modelId="{F0FC1FE7-D879-4465-A20E-602B77DAE7CB}" type="sibTrans" cxnId="{3684B262-AE7C-4045-8CB6-8E7AD58BE49E}">
      <dgm:prSet/>
      <dgm:spPr/>
      <dgm:t>
        <a:bodyPr/>
        <a:lstStyle/>
        <a:p>
          <a:endParaRPr lang="pl-PL"/>
        </a:p>
      </dgm:t>
    </dgm:pt>
    <dgm:pt modelId="{B3163363-C972-47C1-90B6-9B92073D9457}">
      <dgm:prSet phldrT="[Tekst]"/>
      <dgm:spPr/>
      <dgm:t>
        <a:bodyPr/>
        <a:lstStyle/>
        <a:p>
          <a:r>
            <a:rPr lang="pl-PL"/>
            <a:t>moc instalacji</a:t>
          </a:r>
        </a:p>
      </dgm:t>
    </dgm:pt>
    <dgm:pt modelId="{549DBE51-FC2D-4887-B1D3-540D53A2B461}" type="parTrans" cxnId="{428998C7-42DF-4626-9DE7-C29C471ED1EE}">
      <dgm:prSet/>
      <dgm:spPr/>
      <dgm:t>
        <a:bodyPr/>
        <a:lstStyle/>
        <a:p>
          <a:endParaRPr lang="pl-PL"/>
        </a:p>
      </dgm:t>
    </dgm:pt>
    <dgm:pt modelId="{37B8864E-3A9C-4E87-8BA8-8DC5BE218045}" type="sibTrans" cxnId="{428998C7-42DF-4626-9DE7-C29C471ED1EE}">
      <dgm:prSet/>
      <dgm:spPr/>
      <dgm:t>
        <a:bodyPr/>
        <a:lstStyle/>
        <a:p>
          <a:endParaRPr lang="pl-PL"/>
        </a:p>
      </dgm:t>
    </dgm:pt>
    <dgm:pt modelId="{100FDA97-E50E-4E7C-8478-2BFEA6187D43}">
      <dgm:prSet phldrT="[Tekst]"/>
      <dgm:spPr/>
      <dgm:t>
        <a:bodyPr/>
        <a:lstStyle/>
        <a:p>
          <a:r>
            <a:rPr lang="pl-PL"/>
            <a:t>data rozpoczęcia wytwarzania energii elektrycznej</a:t>
          </a:r>
        </a:p>
      </dgm:t>
    </dgm:pt>
    <dgm:pt modelId="{0D08BEA1-8954-4EA1-8C31-23B937966D65}" type="parTrans" cxnId="{BE9DB9D8-A8D5-4FF7-8159-C392AC0EBA9F}">
      <dgm:prSet/>
      <dgm:spPr/>
      <dgm:t>
        <a:bodyPr/>
        <a:lstStyle/>
        <a:p>
          <a:endParaRPr lang="pl-PL"/>
        </a:p>
      </dgm:t>
    </dgm:pt>
    <dgm:pt modelId="{A28C97EA-AA27-4376-ABDC-2F24E2F0AE8B}" type="sibTrans" cxnId="{BE9DB9D8-A8D5-4FF7-8159-C392AC0EBA9F}">
      <dgm:prSet/>
      <dgm:spPr/>
      <dgm:t>
        <a:bodyPr/>
        <a:lstStyle/>
        <a:p>
          <a:endParaRPr lang="pl-PL"/>
        </a:p>
      </dgm:t>
    </dgm:pt>
    <dgm:pt modelId="{B75ED07C-A3A8-4019-BD70-7391E2160760}">
      <dgm:prSet phldrT="[Tekst]"/>
      <dgm:spPr/>
      <dgm:t>
        <a:bodyPr/>
        <a:lstStyle/>
        <a:p>
          <a:r>
            <a:rPr lang="pl-PL"/>
            <a:t>lokalizację instalacji</a:t>
          </a:r>
        </a:p>
      </dgm:t>
    </dgm:pt>
    <dgm:pt modelId="{D1EFCFC7-93BE-4206-8F03-36F837FB9765}" type="parTrans" cxnId="{453441C4-3919-4FE7-B472-C6EE201E7AA7}">
      <dgm:prSet/>
      <dgm:spPr/>
      <dgm:t>
        <a:bodyPr/>
        <a:lstStyle/>
        <a:p>
          <a:endParaRPr lang="pl-PL"/>
        </a:p>
      </dgm:t>
    </dgm:pt>
    <dgm:pt modelId="{519A4764-EE65-4963-B66B-C0EF0A15D048}" type="sibTrans" cxnId="{453441C4-3919-4FE7-B472-C6EE201E7AA7}">
      <dgm:prSet/>
      <dgm:spPr/>
      <dgm:t>
        <a:bodyPr/>
        <a:lstStyle/>
        <a:p>
          <a:endParaRPr lang="pl-PL"/>
        </a:p>
      </dgm:t>
    </dgm:pt>
    <dgm:pt modelId="{5951302B-2A82-47D0-8020-7A31309B15A9}">
      <dgm:prSet phldrT="[Tekst]"/>
      <dgm:spPr/>
      <dgm:t>
        <a:bodyPr/>
        <a:lstStyle/>
        <a:p>
          <a:r>
            <a:rPr lang="pl-PL"/>
            <a:t>Fotowoltaika na tle innych źródeł OZE</a:t>
          </a:r>
        </a:p>
      </dgm:t>
    </dgm:pt>
    <dgm:pt modelId="{A2AE48CA-6A41-40D0-9AE9-84656169710A}" type="parTrans" cxnId="{87758135-8B79-481B-B1C7-365D05D7E139}">
      <dgm:prSet/>
      <dgm:spPr/>
      <dgm:t>
        <a:bodyPr/>
        <a:lstStyle/>
        <a:p>
          <a:endParaRPr lang="pl-PL"/>
        </a:p>
      </dgm:t>
    </dgm:pt>
    <dgm:pt modelId="{0BAD6EB9-3613-4947-BCCE-504831E6D425}" type="sibTrans" cxnId="{87758135-8B79-481B-B1C7-365D05D7E139}">
      <dgm:prSet/>
      <dgm:spPr/>
      <dgm:t>
        <a:bodyPr/>
        <a:lstStyle/>
        <a:p>
          <a:endParaRPr lang="pl-PL"/>
        </a:p>
      </dgm:t>
    </dgm:pt>
    <dgm:pt modelId="{2719192E-E72D-4162-8227-BFCA92F50645}">
      <dgm:prSet phldrT="[Tekst]"/>
      <dgm:spPr/>
      <dgm:t>
        <a:bodyPr/>
        <a:lstStyle/>
        <a:p>
          <a:pPr rtl="0"/>
          <a:r>
            <a:rPr lang="pl-PL" b="0" i="0" baseline="0">
              <a:effectLst/>
            </a:rPr>
            <a:t>Skumulowana moc poszczególnych instalacji OZE w poszczególnych latach [MW]</a:t>
          </a:r>
          <a:endParaRPr lang="pl-PL" b="0"/>
        </a:p>
      </dgm:t>
    </dgm:pt>
    <dgm:pt modelId="{91E0F232-C089-46B5-8E2C-886C2F9DA32D}" type="parTrans" cxnId="{41EDCE3F-39AA-4199-8CD4-0D55B7EA8313}">
      <dgm:prSet/>
      <dgm:spPr/>
      <dgm:t>
        <a:bodyPr/>
        <a:lstStyle/>
        <a:p>
          <a:endParaRPr lang="pl-PL"/>
        </a:p>
      </dgm:t>
    </dgm:pt>
    <dgm:pt modelId="{17869575-3330-4126-B112-3BA35C65B8B3}" type="sibTrans" cxnId="{41EDCE3F-39AA-4199-8CD4-0D55B7EA8313}">
      <dgm:prSet/>
      <dgm:spPr/>
      <dgm:t>
        <a:bodyPr/>
        <a:lstStyle/>
        <a:p>
          <a:endParaRPr lang="pl-PL"/>
        </a:p>
      </dgm:t>
    </dgm:pt>
    <dgm:pt modelId="{63F064C5-C3BE-4B4E-B7BD-DF800C1BBA7E}">
      <dgm:prSet phldrT="[Tekst]"/>
      <dgm:spPr/>
      <dgm:t>
        <a:bodyPr/>
        <a:lstStyle/>
        <a:p>
          <a:pPr rtl="0"/>
          <a:r>
            <a:rPr lang="pl-PL"/>
            <a:t>Skumulowana moc poszczególnych źródeł OZE </a:t>
          </a:r>
        </a:p>
      </dgm:t>
    </dgm:pt>
    <dgm:pt modelId="{607FBFCA-5EE3-46A9-A9CB-CE5140BD60BC}" type="parTrans" cxnId="{6DB80A93-300A-4A95-86FC-E93E80BA5957}">
      <dgm:prSet/>
      <dgm:spPr/>
      <dgm:t>
        <a:bodyPr/>
        <a:lstStyle/>
        <a:p>
          <a:endParaRPr lang="pl-PL"/>
        </a:p>
      </dgm:t>
    </dgm:pt>
    <dgm:pt modelId="{C2C2947E-4915-4F29-98AB-3E586CF840D8}" type="sibTrans" cxnId="{6DB80A93-300A-4A95-86FC-E93E80BA5957}">
      <dgm:prSet/>
      <dgm:spPr/>
      <dgm:t>
        <a:bodyPr/>
        <a:lstStyle/>
        <a:p>
          <a:endParaRPr lang="pl-PL"/>
        </a:p>
      </dgm:t>
    </dgm:pt>
    <dgm:pt modelId="{2194292F-8B5C-4AAA-8A93-1D712382425C}">
      <dgm:prSet phldrT="[Tekst]"/>
      <dgm:spPr/>
      <dgm:t>
        <a:bodyPr/>
        <a:lstStyle/>
        <a:p>
          <a:r>
            <a:rPr lang="pl-PL"/>
            <a:t>Mapy</a:t>
          </a:r>
        </a:p>
      </dgm:t>
    </dgm:pt>
    <dgm:pt modelId="{E32DF992-AC87-4989-94E0-AFCAC0177351}" type="parTrans" cxnId="{F610605E-E338-4270-9AF9-B47D2732777F}">
      <dgm:prSet/>
      <dgm:spPr/>
      <dgm:t>
        <a:bodyPr/>
        <a:lstStyle/>
        <a:p>
          <a:endParaRPr lang="pl-PL"/>
        </a:p>
      </dgm:t>
    </dgm:pt>
    <dgm:pt modelId="{C436C101-EEB1-42A4-B9FC-BA24D4F063D0}" type="sibTrans" cxnId="{F610605E-E338-4270-9AF9-B47D2732777F}">
      <dgm:prSet/>
      <dgm:spPr/>
      <dgm:t>
        <a:bodyPr/>
        <a:lstStyle/>
        <a:p>
          <a:endParaRPr lang="pl-PL"/>
        </a:p>
      </dgm:t>
    </dgm:pt>
    <dgm:pt modelId="{2EFD81AE-8D50-4FA5-B864-F4F45FF7163F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b="0">
            <a:solidFill>
              <a:sysClr val="windowText" lastClr="000000"/>
            </a:solidFill>
          </a:endParaRPr>
        </a:p>
      </dgm:t>
    </dgm:pt>
    <dgm:pt modelId="{9B4F02F5-AA61-416F-B02A-BD66A6C71F61}" type="parTrans" cxnId="{89589936-EF62-4381-970E-8ED456BA367B}">
      <dgm:prSet/>
      <dgm:spPr/>
      <dgm:t>
        <a:bodyPr/>
        <a:lstStyle/>
        <a:p>
          <a:endParaRPr lang="pl-PL"/>
        </a:p>
      </dgm:t>
    </dgm:pt>
    <dgm:pt modelId="{7D810AC2-F9DA-4824-888F-4D297EBF3E7B}" type="sibTrans" cxnId="{89589936-EF62-4381-970E-8ED456BA367B}">
      <dgm:prSet/>
      <dgm:spPr/>
      <dgm:t>
        <a:bodyPr/>
        <a:lstStyle/>
        <a:p>
          <a:endParaRPr lang="pl-PL"/>
        </a:p>
      </dgm:t>
    </dgm:pt>
    <dgm:pt modelId="{01131A0D-EFAE-4CFB-A666-37BF3EE8CB48}">
      <dgm:prSet phldrT="[Tekst]"/>
      <dgm:spPr/>
      <dgm:t>
        <a:bodyPr/>
        <a:lstStyle/>
        <a:p>
          <a:r>
            <a:rPr lang="pl-PL" b="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b="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b="0">
            <a:solidFill>
              <a:sysClr val="windowText" lastClr="000000"/>
            </a:solidFill>
          </a:endParaRPr>
        </a:p>
      </dgm:t>
    </dgm:pt>
    <dgm:pt modelId="{7398693C-F464-46FD-AE52-4BFB4A5D4D61}" type="parTrans" cxnId="{D59DD950-8296-456E-9D6D-F2B3EF5DE122}">
      <dgm:prSet/>
      <dgm:spPr/>
      <dgm:t>
        <a:bodyPr/>
        <a:lstStyle/>
        <a:p>
          <a:endParaRPr lang="pl-PL"/>
        </a:p>
      </dgm:t>
    </dgm:pt>
    <dgm:pt modelId="{C3EB39BA-13C1-4D6A-905E-E1573C34D294}" type="sibTrans" cxnId="{D59DD950-8296-456E-9D6D-F2B3EF5DE122}">
      <dgm:prSet/>
      <dgm:spPr/>
      <dgm:t>
        <a:bodyPr/>
        <a:lstStyle/>
        <a:p>
          <a:endParaRPr lang="pl-PL"/>
        </a:p>
      </dgm:t>
    </dgm:pt>
    <dgm:pt modelId="{B60B5014-B555-444D-BF75-BCD9A54277B6}" type="pres">
      <dgm:prSet presAssocID="{B0579EA1-A493-4150-B536-A1F7B4D76392}" presName="vert0" presStyleCnt="0">
        <dgm:presLayoutVars>
          <dgm:dir/>
          <dgm:animOne val="branch"/>
          <dgm:animLvl val="lvl"/>
        </dgm:presLayoutVars>
      </dgm:prSet>
      <dgm:spPr/>
    </dgm:pt>
    <dgm:pt modelId="{B3FECB67-4F77-4AF2-A391-94B0AFCDC5E6}" type="pres">
      <dgm:prSet presAssocID="{1CB6C32B-88F2-46AB-8B22-450406E7A737}" presName="thickLine" presStyleLbl="alignNode1" presStyleIdx="0" presStyleCnt="4"/>
      <dgm:spPr/>
    </dgm:pt>
    <dgm:pt modelId="{204B2FDA-0B3B-46CA-9FC8-6A2442DC374F}" type="pres">
      <dgm:prSet presAssocID="{1CB6C32B-88F2-46AB-8B22-450406E7A737}" presName="horz1" presStyleCnt="0"/>
      <dgm:spPr/>
    </dgm:pt>
    <dgm:pt modelId="{1B55148F-059E-423F-BDCA-F29C09864B25}" type="pres">
      <dgm:prSet presAssocID="{1CB6C32B-88F2-46AB-8B22-450406E7A737}" presName="tx1" presStyleLbl="revTx" presStyleIdx="0" presStyleCnt="15"/>
      <dgm:spPr/>
    </dgm:pt>
    <dgm:pt modelId="{65114A39-1B3D-4ED6-AD01-69C9208B4ACE}" type="pres">
      <dgm:prSet presAssocID="{1CB6C32B-88F2-46AB-8B22-450406E7A737}" presName="vert1" presStyleCnt="0"/>
      <dgm:spPr/>
    </dgm:pt>
    <dgm:pt modelId="{A5C66078-2EA7-4602-BA84-83E9F8D4ACAE}" type="pres">
      <dgm:prSet presAssocID="{F8A95D65-6CCA-4E4F-A30E-39E5E7C7E6B8}" presName="vertSpace2a" presStyleCnt="0"/>
      <dgm:spPr/>
    </dgm:pt>
    <dgm:pt modelId="{24BB50EA-5FCA-47F4-9451-C1A92EFAA0E0}" type="pres">
      <dgm:prSet presAssocID="{F8A95D65-6CCA-4E4F-A30E-39E5E7C7E6B8}" presName="horz2" presStyleCnt="0"/>
      <dgm:spPr/>
    </dgm:pt>
    <dgm:pt modelId="{46E91F42-23CB-4D4F-8F89-1C008E269018}" type="pres">
      <dgm:prSet presAssocID="{F8A95D65-6CCA-4E4F-A30E-39E5E7C7E6B8}" presName="horzSpace2" presStyleCnt="0"/>
      <dgm:spPr/>
    </dgm:pt>
    <dgm:pt modelId="{E968BB63-F626-4A03-A627-E76F890FF7B7}" type="pres">
      <dgm:prSet presAssocID="{F8A95D65-6CCA-4E4F-A30E-39E5E7C7E6B8}" presName="tx2" presStyleLbl="revTx" presStyleIdx="1" presStyleCnt="15"/>
      <dgm:spPr/>
    </dgm:pt>
    <dgm:pt modelId="{EE076B80-7AB9-41C6-BB1D-6169C3C555BA}" type="pres">
      <dgm:prSet presAssocID="{F8A95D65-6CCA-4E4F-A30E-39E5E7C7E6B8}" presName="vert2" presStyleCnt="0"/>
      <dgm:spPr/>
    </dgm:pt>
    <dgm:pt modelId="{D6B8C478-0FC5-4A8F-A7B4-C924FA72AE7C}" type="pres">
      <dgm:prSet presAssocID="{F8A95D65-6CCA-4E4F-A30E-39E5E7C7E6B8}" presName="thinLine2b" presStyleLbl="callout" presStyleIdx="0" presStyleCnt="11"/>
      <dgm:spPr/>
    </dgm:pt>
    <dgm:pt modelId="{753099CB-DA44-4B7D-AEE9-7976E9AAC202}" type="pres">
      <dgm:prSet presAssocID="{F8A95D65-6CCA-4E4F-A30E-39E5E7C7E6B8}" presName="vertSpace2b" presStyleCnt="0"/>
      <dgm:spPr/>
    </dgm:pt>
    <dgm:pt modelId="{304E5DD4-300B-490E-B4B8-5E05A4A91248}" type="pres">
      <dgm:prSet presAssocID="{9554B709-92F8-4188-85B3-E4883AEF4485}" presName="horz2" presStyleCnt="0"/>
      <dgm:spPr/>
    </dgm:pt>
    <dgm:pt modelId="{13F9388E-9F86-447F-AB48-06F01A2AEDEB}" type="pres">
      <dgm:prSet presAssocID="{9554B709-92F8-4188-85B3-E4883AEF4485}" presName="horzSpace2" presStyleCnt="0"/>
      <dgm:spPr/>
    </dgm:pt>
    <dgm:pt modelId="{239C815B-F65F-4252-8532-48AE7102003F}" type="pres">
      <dgm:prSet presAssocID="{9554B709-92F8-4188-85B3-E4883AEF4485}" presName="tx2" presStyleLbl="revTx" presStyleIdx="2" presStyleCnt="15"/>
      <dgm:spPr/>
    </dgm:pt>
    <dgm:pt modelId="{80D7419A-6ADB-48DC-A4D2-5DE2701517D8}" type="pres">
      <dgm:prSet presAssocID="{9554B709-92F8-4188-85B3-E4883AEF4485}" presName="vert2" presStyleCnt="0"/>
      <dgm:spPr/>
    </dgm:pt>
    <dgm:pt modelId="{E0B862CF-46D0-4ED4-9914-32B66F3A64D7}" type="pres">
      <dgm:prSet presAssocID="{9554B709-92F8-4188-85B3-E4883AEF4485}" presName="thinLine2b" presStyleLbl="callout" presStyleIdx="1" presStyleCnt="11"/>
      <dgm:spPr/>
    </dgm:pt>
    <dgm:pt modelId="{0B6367E2-5A91-4C09-8E81-952D2B2A2800}" type="pres">
      <dgm:prSet presAssocID="{9554B709-92F8-4188-85B3-E4883AEF4485}" presName="vertSpace2b" presStyleCnt="0"/>
      <dgm:spPr/>
    </dgm:pt>
    <dgm:pt modelId="{1FFAB80E-A05E-4CF6-877A-7ACB534BF3FA}" type="pres">
      <dgm:prSet presAssocID="{B3163363-C972-47C1-90B6-9B92073D9457}" presName="horz2" presStyleCnt="0"/>
      <dgm:spPr/>
    </dgm:pt>
    <dgm:pt modelId="{76CDC386-4BE8-4442-B6B6-513657F17C75}" type="pres">
      <dgm:prSet presAssocID="{B3163363-C972-47C1-90B6-9B92073D9457}" presName="horzSpace2" presStyleCnt="0"/>
      <dgm:spPr/>
    </dgm:pt>
    <dgm:pt modelId="{5BE51277-2141-4B8D-9D9A-A4C9610E2260}" type="pres">
      <dgm:prSet presAssocID="{B3163363-C972-47C1-90B6-9B92073D9457}" presName="tx2" presStyleLbl="revTx" presStyleIdx="3" presStyleCnt="15"/>
      <dgm:spPr/>
    </dgm:pt>
    <dgm:pt modelId="{BBA79E00-85A3-40C2-BCFA-2938B73A937C}" type="pres">
      <dgm:prSet presAssocID="{B3163363-C972-47C1-90B6-9B92073D9457}" presName="vert2" presStyleCnt="0"/>
      <dgm:spPr/>
    </dgm:pt>
    <dgm:pt modelId="{B8C757D8-2B32-4243-A813-FAFB7E747675}" type="pres">
      <dgm:prSet presAssocID="{B3163363-C972-47C1-90B6-9B92073D9457}" presName="thinLine2b" presStyleLbl="callout" presStyleIdx="2" presStyleCnt="11"/>
      <dgm:spPr/>
    </dgm:pt>
    <dgm:pt modelId="{A3342C96-B433-4E87-972A-9926C7AE9F52}" type="pres">
      <dgm:prSet presAssocID="{B3163363-C972-47C1-90B6-9B92073D9457}" presName="vertSpace2b" presStyleCnt="0"/>
      <dgm:spPr/>
    </dgm:pt>
    <dgm:pt modelId="{30B0F988-4C50-4175-842E-DB8B47C5DCA7}" type="pres">
      <dgm:prSet presAssocID="{100FDA97-E50E-4E7C-8478-2BFEA6187D43}" presName="horz2" presStyleCnt="0"/>
      <dgm:spPr/>
    </dgm:pt>
    <dgm:pt modelId="{5F4B6E2B-6980-4B14-A8A8-BC97AA1674B8}" type="pres">
      <dgm:prSet presAssocID="{100FDA97-E50E-4E7C-8478-2BFEA6187D43}" presName="horzSpace2" presStyleCnt="0"/>
      <dgm:spPr/>
    </dgm:pt>
    <dgm:pt modelId="{922B7BDD-D2E1-4000-ACA8-5BC4158614C4}" type="pres">
      <dgm:prSet presAssocID="{100FDA97-E50E-4E7C-8478-2BFEA6187D43}" presName="tx2" presStyleLbl="revTx" presStyleIdx="4" presStyleCnt="15"/>
      <dgm:spPr/>
    </dgm:pt>
    <dgm:pt modelId="{1625F5AF-15ED-4BBB-845A-A9E815FF9438}" type="pres">
      <dgm:prSet presAssocID="{100FDA97-E50E-4E7C-8478-2BFEA6187D43}" presName="vert2" presStyleCnt="0"/>
      <dgm:spPr/>
    </dgm:pt>
    <dgm:pt modelId="{51B94992-BF9D-4EEE-9B8D-F5D209BD1636}" type="pres">
      <dgm:prSet presAssocID="{100FDA97-E50E-4E7C-8478-2BFEA6187D43}" presName="thinLine2b" presStyleLbl="callout" presStyleIdx="3" presStyleCnt="11"/>
      <dgm:spPr/>
    </dgm:pt>
    <dgm:pt modelId="{E4A2EEA9-7DCD-4C22-8A28-0BD135064B55}" type="pres">
      <dgm:prSet presAssocID="{100FDA97-E50E-4E7C-8478-2BFEA6187D43}" presName="vertSpace2b" presStyleCnt="0"/>
      <dgm:spPr/>
    </dgm:pt>
    <dgm:pt modelId="{B5FF28E2-4CBA-4555-B227-7158508FD938}" type="pres">
      <dgm:prSet presAssocID="{02CCA218-C7F0-4A14-91B9-1F40FB518121}" presName="thickLine" presStyleLbl="alignNode1" presStyleIdx="1" presStyleCnt="4"/>
      <dgm:spPr/>
    </dgm:pt>
    <dgm:pt modelId="{596B4304-43C2-4593-9648-00EA802B350D}" type="pres">
      <dgm:prSet presAssocID="{02CCA218-C7F0-4A14-91B9-1F40FB518121}" presName="horz1" presStyleCnt="0"/>
      <dgm:spPr/>
    </dgm:pt>
    <dgm:pt modelId="{D6ACEEA1-FF0A-41D4-93A8-878FA8D6BC8E}" type="pres">
      <dgm:prSet presAssocID="{02CCA218-C7F0-4A14-91B9-1F40FB518121}" presName="tx1" presStyleLbl="revTx" presStyleIdx="5" presStyleCnt="15"/>
      <dgm:spPr/>
    </dgm:pt>
    <dgm:pt modelId="{C1C4080F-CA32-4125-8263-1850AEF1E282}" type="pres">
      <dgm:prSet presAssocID="{02CCA218-C7F0-4A14-91B9-1F40FB518121}" presName="vert1" presStyleCnt="0"/>
      <dgm:spPr/>
    </dgm:pt>
    <dgm:pt modelId="{BEF7BB75-9CCB-4742-853F-5D7B0BDFB376}" type="pres">
      <dgm:prSet presAssocID="{7AB467AF-249F-46C2-8D5D-2759547490C4}" presName="vertSpace2a" presStyleCnt="0"/>
      <dgm:spPr/>
    </dgm:pt>
    <dgm:pt modelId="{D59EEDD8-AB87-4ED1-B966-AA41D5EF8AD3}" type="pres">
      <dgm:prSet presAssocID="{7AB467AF-249F-46C2-8D5D-2759547490C4}" presName="horz2" presStyleCnt="0"/>
      <dgm:spPr/>
    </dgm:pt>
    <dgm:pt modelId="{3878D555-9BD1-486E-B1CD-DE986379EA65}" type="pres">
      <dgm:prSet presAssocID="{7AB467AF-249F-46C2-8D5D-2759547490C4}" presName="horzSpace2" presStyleCnt="0"/>
      <dgm:spPr/>
    </dgm:pt>
    <dgm:pt modelId="{FFE9FB32-1A35-4FDB-BD84-FEC6A5D2723B}" type="pres">
      <dgm:prSet presAssocID="{7AB467AF-249F-46C2-8D5D-2759547490C4}" presName="tx2" presStyleLbl="revTx" presStyleIdx="6" presStyleCnt="15"/>
      <dgm:spPr/>
    </dgm:pt>
    <dgm:pt modelId="{BEBABAB9-B608-47ED-B0AD-DAC1243C74EE}" type="pres">
      <dgm:prSet presAssocID="{7AB467AF-249F-46C2-8D5D-2759547490C4}" presName="vert2" presStyleCnt="0"/>
      <dgm:spPr/>
    </dgm:pt>
    <dgm:pt modelId="{496CE3FE-ABC8-4018-8A5D-EFD7747A61FD}" type="pres">
      <dgm:prSet presAssocID="{7AB467AF-249F-46C2-8D5D-2759547490C4}" presName="thinLine2b" presStyleLbl="callout" presStyleIdx="4" presStyleCnt="11"/>
      <dgm:spPr/>
    </dgm:pt>
    <dgm:pt modelId="{66F17A0D-EDDB-4D5B-AE41-C629AA7D0E9E}" type="pres">
      <dgm:prSet presAssocID="{7AB467AF-249F-46C2-8D5D-2759547490C4}" presName="vertSpace2b" presStyleCnt="0"/>
      <dgm:spPr/>
    </dgm:pt>
    <dgm:pt modelId="{EA90E1DC-26A4-4CBC-B942-C32BE4FF7E05}" type="pres">
      <dgm:prSet presAssocID="{5F2D4ABB-7258-422A-8400-99C86F8F1752}" presName="horz2" presStyleCnt="0"/>
      <dgm:spPr/>
    </dgm:pt>
    <dgm:pt modelId="{832BA266-24A2-44CB-B2B5-A4D7ACC33E3C}" type="pres">
      <dgm:prSet presAssocID="{5F2D4ABB-7258-422A-8400-99C86F8F1752}" presName="horzSpace2" presStyleCnt="0"/>
      <dgm:spPr/>
    </dgm:pt>
    <dgm:pt modelId="{0A843ED7-393A-443F-9322-7115A3152F35}" type="pres">
      <dgm:prSet presAssocID="{5F2D4ABB-7258-422A-8400-99C86F8F1752}" presName="tx2" presStyleLbl="revTx" presStyleIdx="7" presStyleCnt="15"/>
      <dgm:spPr/>
    </dgm:pt>
    <dgm:pt modelId="{D9AD0C66-209D-438E-93AF-577E68D36A3E}" type="pres">
      <dgm:prSet presAssocID="{5F2D4ABB-7258-422A-8400-99C86F8F1752}" presName="vert2" presStyleCnt="0"/>
      <dgm:spPr/>
    </dgm:pt>
    <dgm:pt modelId="{FFDBB292-D296-457E-B986-FD661169B24C}" type="pres">
      <dgm:prSet presAssocID="{5F2D4ABB-7258-422A-8400-99C86F8F1752}" presName="thinLine2b" presStyleLbl="callout" presStyleIdx="5" presStyleCnt="11"/>
      <dgm:spPr/>
    </dgm:pt>
    <dgm:pt modelId="{1FE6AAB8-20B9-4913-AE9D-90C55AFD6B91}" type="pres">
      <dgm:prSet presAssocID="{5F2D4ABB-7258-422A-8400-99C86F8F1752}" presName="vertSpace2b" presStyleCnt="0"/>
      <dgm:spPr/>
    </dgm:pt>
    <dgm:pt modelId="{F4583916-A6A5-48D0-9EF9-49778BE10270}" type="pres">
      <dgm:prSet presAssocID="{B75ED07C-A3A8-4019-BD70-7391E2160760}" presName="horz2" presStyleCnt="0"/>
      <dgm:spPr/>
    </dgm:pt>
    <dgm:pt modelId="{B7C8A112-0545-41AA-B3F4-55D06322A336}" type="pres">
      <dgm:prSet presAssocID="{B75ED07C-A3A8-4019-BD70-7391E2160760}" presName="horzSpace2" presStyleCnt="0"/>
      <dgm:spPr/>
    </dgm:pt>
    <dgm:pt modelId="{6F9F0316-F670-47F3-BEFD-9243A51A8013}" type="pres">
      <dgm:prSet presAssocID="{B75ED07C-A3A8-4019-BD70-7391E2160760}" presName="tx2" presStyleLbl="revTx" presStyleIdx="8" presStyleCnt="15"/>
      <dgm:spPr/>
    </dgm:pt>
    <dgm:pt modelId="{350FB82B-A3E8-493A-B884-80E3647FC2A8}" type="pres">
      <dgm:prSet presAssocID="{B75ED07C-A3A8-4019-BD70-7391E2160760}" presName="vert2" presStyleCnt="0"/>
      <dgm:spPr/>
    </dgm:pt>
    <dgm:pt modelId="{89E4B533-8528-43DA-BA15-162B21144446}" type="pres">
      <dgm:prSet presAssocID="{B75ED07C-A3A8-4019-BD70-7391E2160760}" presName="thinLine2b" presStyleLbl="callout" presStyleIdx="6" presStyleCnt="11"/>
      <dgm:spPr/>
    </dgm:pt>
    <dgm:pt modelId="{7AE34E36-D467-46B5-9055-F0D6233E3971}" type="pres">
      <dgm:prSet presAssocID="{B75ED07C-A3A8-4019-BD70-7391E2160760}" presName="vertSpace2b" presStyleCnt="0"/>
      <dgm:spPr/>
    </dgm:pt>
    <dgm:pt modelId="{B8561BF4-9A09-4FE8-B977-7F399BEA88D3}" type="pres">
      <dgm:prSet presAssocID="{5951302B-2A82-47D0-8020-7A31309B15A9}" presName="thickLine" presStyleLbl="alignNode1" presStyleIdx="2" presStyleCnt="4"/>
      <dgm:spPr/>
    </dgm:pt>
    <dgm:pt modelId="{521E4C2E-FA44-4A20-BD98-16D53D3F57CE}" type="pres">
      <dgm:prSet presAssocID="{5951302B-2A82-47D0-8020-7A31309B15A9}" presName="horz1" presStyleCnt="0"/>
      <dgm:spPr/>
    </dgm:pt>
    <dgm:pt modelId="{8AA797A4-5E7B-4FFB-9B92-B839DFBB0D95}" type="pres">
      <dgm:prSet presAssocID="{5951302B-2A82-47D0-8020-7A31309B15A9}" presName="tx1" presStyleLbl="revTx" presStyleIdx="9" presStyleCnt="15" custScaleY="65797"/>
      <dgm:spPr/>
    </dgm:pt>
    <dgm:pt modelId="{EECBCA6C-4418-418C-B2E9-45CD3B7CECAC}" type="pres">
      <dgm:prSet presAssocID="{5951302B-2A82-47D0-8020-7A31309B15A9}" presName="vert1" presStyleCnt="0"/>
      <dgm:spPr/>
    </dgm:pt>
    <dgm:pt modelId="{32B5ABDE-5D31-4FF8-B47D-A9482E0182F0}" type="pres">
      <dgm:prSet presAssocID="{2719192E-E72D-4162-8227-BFCA92F50645}" presName="vertSpace2a" presStyleCnt="0"/>
      <dgm:spPr/>
    </dgm:pt>
    <dgm:pt modelId="{C2F07535-18AF-4243-9C0B-EDB131324550}" type="pres">
      <dgm:prSet presAssocID="{2719192E-E72D-4162-8227-BFCA92F50645}" presName="horz2" presStyleCnt="0"/>
      <dgm:spPr/>
    </dgm:pt>
    <dgm:pt modelId="{09E1D239-9043-453A-9F51-CE8950DB0A23}" type="pres">
      <dgm:prSet presAssocID="{2719192E-E72D-4162-8227-BFCA92F50645}" presName="horzSpace2" presStyleCnt="0"/>
      <dgm:spPr/>
    </dgm:pt>
    <dgm:pt modelId="{02E9AD92-B331-4BEE-B97A-C6A83E3D7F2D}" type="pres">
      <dgm:prSet presAssocID="{2719192E-E72D-4162-8227-BFCA92F50645}" presName="tx2" presStyleLbl="revTx" presStyleIdx="10" presStyleCnt="15"/>
      <dgm:spPr/>
    </dgm:pt>
    <dgm:pt modelId="{A4FC8682-10FC-4BF7-825A-DAAFD82BADFA}" type="pres">
      <dgm:prSet presAssocID="{2719192E-E72D-4162-8227-BFCA92F50645}" presName="vert2" presStyleCnt="0"/>
      <dgm:spPr/>
    </dgm:pt>
    <dgm:pt modelId="{36EDCC8D-4A18-4F0A-897F-31A076C2FB21}" type="pres">
      <dgm:prSet presAssocID="{2719192E-E72D-4162-8227-BFCA92F50645}" presName="thinLine2b" presStyleLbl="callout" presStyleIdx="7" presStyleCnt="11"/>
      <dgm:spPr/>
    </dgm:pt>
    <dgm:pt modelId="{B1513A86-01DB-4BA5-AAD6-2058AEC54302}" type="pres">
      <dgm:prSet presAssocID="{2719192E-E72D-4162-8227-BFCA92F50645}" presName="vertSpace2b" presStyleCnt="0"/>
      <dgm:spPr/>
    </dgm:pt>
    <dgm:pt modelId="{2C3B727D-5278-416E-ABDC-22C63F69D8F2}" type="pres">
      <dgm:prSet presAssocID="{63F064C5-C3BE-4B4E-B7BD-DF800C1BBA7E}" presName="horz2" presStyleCnt="0"/>
      <dgm:spPr/>
    </dgm:pt>
    <dgm:pt modelId="{BC9FD562-157F-465C-8781-813F2BB5795D}" type="pres">
      <dgm:prSet presAssocID="{63F064C5-C3BE-4B4E-B7BD-DF800C1BBA7E}" presName="horzSpace2" presStyleCnt="0"/>
      <dgm:spPr/>
    </dgm:pt>
    <dgm:pt modelId="{AAB5483F-CAD4-4913-8D9F-FCB9F959FC94}" type="pres">
      <dgm:prSet presAssocID="{63F064C5-C3BE-4B4E-B7BD-DF800C1BBA7E}" presName="tx2" presStyleLbl="revTx" presStyleIdx="11" presStyleCnt="15"/>
      <dgm:spPr/>
    </dgm:pt>
    <dgm:pt modelId="{25F2BC0A-3813-4C9D-9187-6003400688A6}" type="pres">
      <dgm:prSet presAssocID="{63F064C5-C3BE-4B4E-B7BD-DF800C1BBA7E}" presName="vert2" presStyleCnt="0"/>
      <dgm:spPr/>
    </dgm:pt>
    <dgm:pt modelId="{328F807D-5AA1-4892-8FDF-5214E01BE0EF}" type="pres">
      <dgm:prSet presAssocID="{63F064C5-C3BE-4B4E-B7BD-DF800C1BBA7E}" presName="thinLine2b" presStyleLbl="callout" presStyleIdx="8" presStyleCnt="11"/>
      <dgm:spPr/>
    </dgm:pt>
    <dgm:pt modelId="{262730BE-5DFB-4330-90A8-AC2BAB4B8E1D}" type="pres">
      <dgm:prSet presAssocID="{63F064C5-C3BE-4B4E-B7BD-DF800C1BBA7E}" presName="vertSpace2b" presStyleCnt="0"/>
      <dgm:spPr/>
    </dgm:pt>
    <dgm:pt modelId="{4251F9C2-C81B-423A-92A0-262F388CEC16}" type="pres">
      <dgm:prSet presAssocID="{2194292F-8B5C-4AAA-8A93-1D712382425C}" presName="thickLine" presStyleLbl="alignNode1" presStyleIdx="3" presStyleCnt="4"/>
      <dgm:spPr/>
    </dgm:pt>
    <dgm:pt modelId="{04E238CB-BD4A-45B6-B489-1DA02326FF96}" type="pres">
      <dgm:prSet presAssocID="{2194292F-8B5C-4AAA-8A93-1D712382425C}" presName="horz1" presStyleCnt="0"/>
      <dgm:spPr/>
    </dgm:pt>
    <dgm:pt modelId="{7EC8CD5F-F23C-4F83-BA21-9F22A4D73655}" type="pres">
      <dgm:prSet presAssocID="{2194292F-8B5C-4AAA-8A93-1D712382425C}" presName="tx1" presStyleLbl="revTx" presStyleIdx="12" presStyleCnt="15"/>
      <dgm:spPr/>
    </dgm:pt>
    <dgm:pt modelId="{599C6688-F225-48B2-B885-7ABD94692960}" type="pres">
      <dgm:prSet presAssocID="{2194292F-8B5C-4AAA-8A93-1D712382425C}" presName="vert1" presStyleCnt="0"/>
      <dgm:spPr/>
    </dgm:pt>
    <dgm:pt modelId="{86DF23D5-3897-4F78-8A81-517D81EF92BC}" type="pres">
      <dgm:prSet presAssocID="{2EFD81AE-8D50-4FA5-B864-F4F45FF7163F}" presName="vertSpace2a" presStyleCnt="0"/>
      <dgm:spPr/>
    </dgm:pt>
    <dgm:pt modelId="{DCD6A7C3-35DC-4007-BE80-EC3EE211B7EA}" type="pres">
      <dgm:prSet presAssocID="{2EFD81AE-8D50-4FA5-B864-F4F45FF7163F}" presName="horz2" presStyleCnt="0"/>
      <dgm:spPr/>
    </dgm:pt>
    <dgm:pt modelId="{D11C9F2A-7C16-4DBC-9062-6FEA13773B4B}" type="pres">
      <dgm:prSet presAssocID="{2EFD81AE-8D50-4FA5-B864-F4F45FF7163F}" presName="horzSpace2" presStyleCnt="0"/>
      <dgm:spPr/>
    </dgm:pt>
    <dgm:pt modelId="{F7817350-3DD6-4DE7-955A-13A3E28FD6EE}" type="pres">
      <dgm:prSet presAssocID="{2EFD81AE-8D50-4FA5-B864-F4F45FF7163F}" presName="tx2" presStyleLbl="revTx" presStyleIdx="13" presStyleCnt="15"/>
      <dgm:spPr/>
    </dgm:pt>
    <dgm:pt modelId="{6461158F-A4A3-4C62-AD6D-51CC61A93695}" type="pres">
      <dgm:prSet presAssocID="{2EFD81AE-8D50-4FA5-B864-F4F45FF7163F}" presName="vert2" presStyleCnt="0"/>
      <dgm:spPr/>
    </dgm:pt>
    <dgm:pt modelId="{E508890F-89A4-420D-89F5-64713ADF8136}" type="pres">
      <dgm:prSet presAssocID="{2EFD81AE-8D50-4FA5-B864-F4F45FF7163F}" presName="thinLine2b" presStyleLbl="callout" presStyleIdx="9" presStyleCnt="11"/>
      <dgm:spPr/>
    </dgm:pt>
    <dgm:pt modelId="{BE83F24F-A0DE-4BB7-BD43-B436939BEB4C}" type="pres">
      <dgm:prSet presAssocID="{2EFD81AE-8D50-4FA5-B864-F4F45FF7163F}" presName="vertSpace2b" presStyleCnt="0"/>
      <dgm:spPr/>
    </dgm:pt>
    <dgm:pt modelId="{DF676B01-1EF6-4D09-92DE-5E685838BE5D}" type="pres">
      <dgm:prSet presAssocID="{01131A0D-EFAE-4CFB-A666-37BF3EE8CB48}" presName="horz2" presStyleCnt="0"/>
      <dgm:spPr/>
    </dgm:pt>
    <dgm:pt modelId="{DB630187-A243-463A-A60F-67E0AF048CFE}" type="pres">
      <dgm:prSet presAssocID="{01131A0D-EFAE-4CFB-A666-37BF3EE8CB48}" presName="horzSpace2" presStyleCnt="0"/>
      <dgm:spPr/>
    </dgm:pt>
    <dgm:pt modelId="{C293D3CF-115B-4654-833A-71D79C4EABA6}" type="pres">
      <dgm:prSet presAssocID="{01131A0D-EFAE-4CFB-A666-37BF3EE8CB48}" presName="tx2" presStyleLbl="revTx" presStyleIdx="14" presStyleCnt="15"/>
      <dgm:spPr/>
    </dgm:pt>
    <dgm:pt modelId="{D0A9D516-4F5A-414E-B1D6-B0671AFD8E9D}" type="pres">
      <dgm:prSet presAssocID="{01131A0D-EFAE-4CFB-A666-37BF3EE8CB48}" presName="vert2" presStyleCnt="0"/>
      <dgm:spPr/>
    </dgm:pt>
    <dgm:pt modelId="{FEA501DC-4C67-42B5-B3A6-838987E50F77}" type="pres">
      <dgm:prSet presAssocID="{01131A0D-EFAE-4CFB-A666-37BF3EE8CB48}" presName="thinLine2b" presStyleLbl="callout" presStyleIdx="10" presStyleCnt="11"/>
      <dgm:spPr/>
    </dgm:pt>
    <dgm:pt modelId="{200F778C-3FF0-43C9-84F2-941D69388E18}" type="pres">
      <dgm:prSet presAssocID="{01131A0D-EFAE-4CFB-A666-37BF3EE8CB48}" presName="vertSpace2b" presStyleCnt="0"/>
      <dgm:spPr/>
    </dgm:pt>
  </dgm:ptLst>
  <dgm:cxnLst>
    <dgm:cxn modelId="{4B725506-5202-422C-B33E-2AA1346C56EC}" type="presOf" srcId="{2719192E-E72D-4162-8227-BFCA92F50645}" destId="{02E9AD92-B331-4BEE-B97A-C6A83E3D7F2D}" srcOrd="0" destOrd="0" presId="urn:microsoft.com/office/officeart/2008/layout/LinedList"/>
    <dgm:cxn modelId="{1694171C-26D8-4438-8A2B-17E09C2F4294}" type="presOf" srcId="{9554B709-92F8-4188-85B3-E4883AEF4485}" destId="{239C815B-F65F-4252-8532-48AE7102003F}" srcOrd="0" destOrd="0" presId="urn:microsoft.com/office/officeart/2008/layout/LinedList"/>
    <dgm:cxn modelId="{E7ABE01D-8546-4C6C-824A-0A72A213E776}" type="presOf" srcId="{63F064C5-C3BE-4B4E-B7BD-DF800C1BBA7E}" destId="{AAB5483F-CAD4-4913-8D9F-FCB9F959FC94}" srcOrd="0" destOrd="0" presId="urn:microsoft.com/office/officeart/2008/layout/LinedList"/>
    <dgm:cxn modelId="{6C0AA51F-7F35-4EE1-BB06-62B65B8E878D}" srcId="{B0579EA1-A493-4150-B536-A1F7B4D76392}" destId="{02CCA218-C7F0-4A14-91B9-1F40FB518121}" srcOrd="1" destOrd="0" parTransId="{1EDCAFF0-8720-458B-94FD-98C661D2E28D}" sibTransId="{14B62465-AD82-4214-BEB4-2ADB0A71AF5F}"/>
    <dgm:cxn modelId="{87758135-8B79-481B-B1C7-365D05D7E139}" srcId="{B0579EA1-A493-4150-B536-A1F7B4D76392}" destId="{5951302B-2A82-47D0-8020-7A31309B15A9}" srcOrd="2" destOrd="0" parTransId="{A2AE48CA-6A41-40D0-9AE9-84656169710A}" sibTransId="{0BAD6EB9-3613-4947-BCCE-504831E6D425}"/>
    <dgm:cxn modelId="{89589936-EF62-4381-970E-8ED456BA367B}" srcId="{2194292F-8B5C-4AAA-8A93-1D712382425C}" destId="{2EFD81AE-8D50-4FA5-B864-F4F45FF7163F}" srcOrd="0" destOrd="0" parTransId="{9B4F02F5-AA61-416F-B02A-BD66A6C71F61}" sibTransId="{7D810AC2-F9DA-4824-888F-4D297EBF3E7B}"/>
    <dgm:cxn modelId="{41EDCE3F-39AA-4199-8CD4-0D55B7EA8313}" srcId="{5951302B-2A82-47D0-8020-7A31309B15A9}" destId="{2719192E-E72D-4162-8227-BFCA92F50645}" srcOrd="0" destOrd="0" parTransId="{91E0F232-C089-46B5-8E2C-886C2F9DA32D}" sibTransId="{17869575-3330-4126-B112-3BA35C65B8B3}"/>
    <dgm:cxn modelId="{F610605E-E338-4270-9AF9-B47D2732777F}" srcId="{B0579EA1-A493-4150-B536-A1F7B4D76392}" destId="{2194292F-8B5C-4AAA-8A93-1D712382425C}" srcOrd="3" destOrd="0" parTransId="{E32DF992-AC87-4989-94E0-AFCAC0177351}" sibTransId="{C436C101-EEB1-42A4-B9FC-BA24D4F063D0}"/>
    <dgm:cxn modelId="{AE6C5D5F-9E4F-4DB0-8B02-2465EBCE3C35}" srcId="{02CCA218-C7F0-4A14-91B9-1F40FB518121}" destId="{5F2D4ABB-7258-422A-8400-99C86F8F1752}" srcOrd="1" destOrd="0" parTransId="{0C10DFD6-6CC8-4923-A8D4-5B1848EBC6C6}" sibTransId="{AA3D62BE-D1DE-4338-849D-3AC297D8A1AB}"/>
    <dgm:cxn modelId="{3684B262-AE7C-4045-8CB6-8E7AD58BE49E}" srcId="{1CB6C32B-88F2-46AB-8B22-450406E7A737}" destId="{9554B709-92F8-4188-85B3-E4883AEF4485}" srcOrd="1" destOrd="0" parTransId="{98EDA668-4B3D-4F67-982C-531668F6CE49}" sibTransId="{F0FC1FE7-D879-4465-A20E-602B77DAE7CB}"/>
    <dgm:cxn modelId="{68F45945-CD80-4D0E-A74A-DF8C28406C33}" type="presOf" srcId="{1CB6C32B-88F2-46AB-8B22-450406E7A737}" destId="{1B55148F-059E-423F-BDCA-F29C09864B25}" srcOrd="0" destOrd="0" presId="urn:microsoft.com/office/officeart/2008/layout/LinedList"/>
    <dgm:cxn modelId="{3DDDC349-EFE9-4D96-83A6-56406CEB312D}" type="presOf" srcId="{B3163363-C972-47C1-90B6-9B92073D9457}" destId="{5BE51277-2141-4B8D-9D9A-A4C9610E2260}" srcOrd="0" destOrd="0" presId="urn:microsoft.com/office/officeart/2008/layout/LinedList"/>
    <dgm:cxn modelId="{CEB9136D-19B7-47D9-86B2-6C23402E3737}" type="presOf" srcId="{2194292F-8B5C-4AAA-8A93-1D712382425C}" destId="{7EC8CD5F-F23C-4F83-BA21-9F22A4D73655}" srcOrd="0" destOrd="0" presId="urn:microsoft.com/office/officeart/2008/layout/LinedList"/>
    <dgm:cxn modelId="{D59DD950-8296-456E-9D6D-F2B3EF5DE122}" srcId="{2194292F-8B5C-4AAA-8A93-1D712382425C}" destId="{01131A0D-EFAE-4CFB-A666-37BF3EE8CB48}" srcOrd="1" destOrd="0" parTransId="{7398693C-F464-46FD-AE52-4BFB4A5D4D61}" sibTransId="{C3EB39BA-13C1-4D6A-905E-E1573C34D294}"/>
    <dgm:cxn modelId="{4AB9C574-8D76-4BBF-9038-951F3397ACD4}" type="presOf" srcId="{7AB467AF-249F-46C2-8D5D-2759547490C4}" destId="{FFE9FB32-1A35-4FDB-BD84-FEC6A5D2723B}" srcOrd="0" destOrd="0" presId="urn:microsoft.com/office/officeart/2008/layout/LinedList"/>
    <dgm:cxn modelId="{BC474C76-6894-475A-A121-372F0752710A}" type="presOf" srcId="{2EFD81AE-8D50-4FA5-B864-F4F45FF7163F}" destId="{F7817350-3DD6-4DE7-955A-13A3E28FD6EE}" srcOrd="0" destOrd="0" presId="urn:microsoft.com/office/officeart/2008/layout/LinedList"/>
    <dgm:cxn modelId="{BCC89377-BF82-4C1A-A5BF-405EF8E139DC}" type="presOf" srcId="{100FDA97-E50E-4E7C-8478-2BFEA6187D43}" destId="{922B7BDD-D2E1-4000-ACA8-5BC4158614C4}" srcOrd="0" destOrd="0" presId="urn:microsoft.com/office/officeart/2008/layout/LinedList"/>
    <dgm:cxn modelId="{CCDB618C-30D9-40B5-B309-FD4DF64691CA}" type="presOf" srcId="{B75ED07C-A3A8-4019-BD70-7391E2160760}" destId="{6F9F0316-F670-47F3-BEFD-9243A51A8013}" srcOrd="0" destOrd="0" presId="urn:microsoft.com/office/officeart/2008/layout/LinedList"/>
    <dgm:cxn modelId="{6DB80A93-300A-4A95-86FC-E93E80BA5957}" srcId="{5951302B-2A82-47D0-8020-7A31309B15A9}" destId="{63F064C5-C3BE-4B4E-B7BD-DF800C1BBA7E}" srcOrd="1" destOrd="0" parTransId="{607FBFCA-5EE3-46A9-A9CB-CE5140BD60BC}" sibTransId="{C2C2947E-4915-4F29-98AB-3E586CF840D8}"/>
    <dgm:cxn modelId="{89182FBC-1B48-46A8-B5C6-C09419FB95B0}" type="presOf" srcId="{01131A0D-EFAE-4CFB-A666-37BF3EE8CB48}" destId="{C293D3CF-115B-4654-833A-71D79C4EABA6}" srcOrd="0" destOrd="0" presId="urn:microsoft.com/office/officeart/2008/layout/LinedList"/>
    <dgm:cxn modelId="{B08D95BC-ADEF-4369-94F5-AD532B838701}" type="presOf" srcId="{5951302B-2A82-47D0-8020-7A31309B15A9}" destId="{8AA797A4-5E7B-4FFB-9B92-B839DFBB0D95}" srcOrd="0" destOrd="0" presId="urn:microsoft.com/office/officeart/2008/layout/LinedList"/>
    <dgm:cxn modelId="{453441C4-3919-4FE7-B472-C6EE201E7AA7}" srcId="{02CCA218-C7F0-4A14-91B9-1F40FB518121}" destId="{B75ED07C-A3A8-4019-BD70-7391E2160760}" srcOrd="2" destOrd="0" parTransId="{D1EFCFC7-93BE-4206-8F03-36F837FB9765}" sibTransId="{519A4764-EE65-4963-B66B-C0EF0A15D048}"/>
    <dgm:cxn modelId="{2A85F2C6-E1E1-4D49-A372-F53C441248EC}" type="presOf" srcId="{5F2D4ABB-7258-422A-8400-99C86F8F1752}" destId="{0A843ED7-393A-443F-9322-7115A3152F35}" srcOrd="0" destOrd="0" presId="urn:microsoft.com/office/officeart/2008/layout/LinedList"/>
    <dgm:cxn modelId="{428998C7-42DF-4626-9DE7-C29C471ED1EE}" srcId="{1CB6C32B-88F2-46AB-8B22-450406E7A737}" destId="{B3163363-C972-47C1-90B6-9B92073D9457}" srcOrd="2" destOrd="0" parTransId="{549DBE51-FC2D-4887-B1D3-540D53A2B461}" sibTransId="{37B8864E-3A9C-4E87-8BA8-8DC5BE218045}"/>
    <dgm:cxn modelId="{EE9356D5-0CA7-4611-85AB-37A4796FD3F2}" srcId="{B0579EA1-A493-4150-B536-A1F7B4D76392}" destId="{1CB6C32B-88F2-46AB-8B22-450406E7A737}" srcOrd="0" destOrd="0" parTransId="{D19B140D-806B-4666-A066-08C036139E52}" sibTransId="{DC6C7C4D-5E44-4BA5-B3C9-FC83B4687FD8}"/>
    <dgm:cxn modelId="{1CDE47D6-060B-4B12-BED3-E2637685B5CA}" type="presOf" srcId="{F8A95D65-6CCA-4E4F-A30E-39E5E7C7E6B8}" destId="{E968BB63-F626-4A03-A627-E76F890FF7B7}" srcOrd="0" destOrd="0" presId="urn:microsoft.com/office/officeart/2008/layout/LinedList"/>
    <dgm:cxn modelId="{BE9DB9D8-A8D5-4FF7-8159-C392AC0EBA9F}" srcId="{1CB6C32B-88F2-46AB-8B22-450406E7A737}" destId="{100FDA97-E50E-4E7C-8478-2BFEA6187D43}" srcOrd="3" destOrd="0" parTransId="{0D08BEA1-8954-4EA1-8C31-23B937966D65}" sibTransId="{A28C97EA-AA27-4376-ABDC-2F24E2F0AE8B}"/>
    <dgm:cxn modelId="{9C69BBDC-0355-405C-8130-73C3616440A5}" type="presOf" srcId="{B0579EA1-A493-4150-B536-A1F7B4D76392}" destId="{B60B5014-B555-444D-BF75-BCD9A54277B6}" srcOrd="0" destOrd="0" presId="urn:microsoft.com/office/officeart/2008/layout/LinedList"/>
    <dgm:cxn modelId="{8D1404E1-65EC-4742-B071-F70BFE04003D}" type="presOf" srcId="{02CCA218-C7F0-4A14-91B9-1F40FB518121}" destId="{D6ACEEA1-FF0A-41D4-93A8-878FA8D6BC8E}" srcOrd="0" destOrd="0" presId="urn:microsoft.com/office/officeart/2008/layout/LinedList"/>
    <dgm:cxn modelId="{38E629E7-BA45-47B9-B41E-749FF2E12983}" srcId="{02CCA218-C7F0-4A14-91B9-1F40FB518121}" destId="{7AB467AF-249F-46C2-8D5D-2759547490C4}" srcOrd="0" destOrd="0" parTransId="{9FAA9021-10EA-4E81-A69D-4304392FE6B5}" sibTransId="{6BBC5430-55F8-43D9-AB58-E3026B60BB8F}"/>
    <dgm:cxn modelId="{6F4CC8FD-9132-468D-A9C2-FDA3AA5E3E92}" srcId="{1CB6C32B-88F2-46AB-8B22-450406E7A737}" destId="{F8A95D65-6CCA-4E4F-A30E-39E5E7C7E6B8}" srcOrd="0" destOrd="0" parTransId="{D5680F6C-113C-4DB3-B58B-6E0EB1E726DF}" sibTransId="{95B8C6CF-B959-4ADE-81C2-0C0B2B6B2307}"/>
    <dgm:cxn modelId="{77B32A8C-005F-4922-9635-4FE95AEBF14B}" type="presParOf" srcId="{B60B5014-B555-444D-BF75-BCD9A54277B6}" destId="{B3FECB67-4F77-4AF2-A391-94B0AFCDC5E6}" srcOrd="0" destOrd="0" presId="urn:microsoft.com/office/officeart/2008/layout/LinedList"/>
    <dgm:cxn modelId="{B8B378D0-5218-4B83-A5C3-3D27A254ABF7}" type="presParOf" srcId="{B60B5014-B555-444D-BF75-BCD9A54277B6}" destId="{204B2FDA-0B3B-46CA-9FC8-6A2442DC374F}" srcOrd="1" destOrd="0" presId="urn:microsoft.com/office/officeart/2008/layout/LinedList"/>
    <dgm:cxn modelId="{0E1218C6-6ABD-4B48-8DE9-C3C0F77EB3DA}" type="presParOf" srcId="{204B2FDA-0B3B-46CA-9FC8-6A2442DC374F}" destId="{1B55148F-059E-423F-BDCA-F29C09864B25}" srcOrd="0" destOrd="0" presId="urn:microsoft.com/office/officeart/2008/layout/LinedList"/>
    <dgm:cxn modelId="{34D8633C-437B-4DC9-A951-158012026EF0}" type="presParOf" srcId="{204B2FDA-0B3B-46CA-9FC8-6A2442DC374F}" destId="{65114A39-1B3D-4ED6-AD01-69C9208B4ACE}" srcOrd="1" destOrd="0" presId="urn:microsoft.com/office/officeart/2008/layout/LinedList"/>
    <dgm:cxn modelId="{B5C02981-C718-4309-8D90-580B623051EF}" type="presParOf" srcId="{65114A39-1B3D-4ED6-AD01-69C9208B4ACE}" destId="{A5C66078-2EA7-4602-BA84-83E9F8D4ACAE}" srcOrd="0" destOrd="0" presId="urn:microsoft.com/office/officeart/2008/layout/LinedList"/>
    <dgm:cxn modelId="{8358278A-B400-4710-A40E-2E69CC50E1D3}" type="presParOf" srcId="{65114A39-1B3D-4ED6-AD01-69C9208B4ACE}" destId="{24BB50EA-5FCA-47F4-9451-C1A92EFAA0E0}" srcOrd="1" destOrd="0" presId="urn:microsoft.com/office/officeart/2008/layout/LinedList"/>
    <dgm:cxn modelId="{B9935DC8-E611-45A1-9D1B-19F62B28D428}" type="presParOf" srcId="{24BB50EA-5FCA-47F4-9451-C1A92EFAA0E0}" destId="{46E91F42-23CB-4D4F-8F89-1C008E269018}" srcOrd="0" destOrd="0" presId="urn:microsoft.com/office/officeart/2008/layout/LinedList"/>
    <dgm:cxn modelId="{9C773F9A-418D-4C6D-A1D3-7A275C23C791}" type="presParOf" srcId="{24BB50EA-5FCA-47F4-9451-C1A92EFAA0E0}" destId="{E968BB63-F626-4A03-A627-E76F890FF7B7}" srcOrd="1" destOrd="0" presId="urn:microsoft.com/office/officeart/2008/layout/LinedList"/>
    <dgm:cxn modelId="{5F15D521-635E-45C2-9EA4-415F812384A6}" type="presParOf" srcId="{24BB50EA-5FCA-47F4-9451-C1A92EFAA0E0}" destId="{EE076B80-7AB9-41C6-BB1D-6169C3C555BA}" srcOrd="2" destOrd="0" presId="urn:microsoft.com/office/officeart/2008/layout/LinedList"/>
    <dgm:cxn modelId="{711D5F2F-B870-4553-A563-59DA30FB4DA0}" type="presParOf" srcId="{65114A39-1B3D-4ED6-AD01-69C9208B4ACE}" destId="{D6B8C478-0FC5-4A8F-A7B4-C924FA72AE7C}" srcOrd="2" destOrd="0" presId="urn:microsoft.com/office/officeart/2008/layout/LinedList"/>
    <dgm:cxn modelId="{E366B2B8-C220-48D9-A0BF-13A743C3DFF4}" type="presParOf" srcId="{65114A39-1B3D-4ED6-AD01-69C9208B4ACE}" destId="{753099CB-DA44-4B7D-AEE9-7976E9AAC202}" srcOrd="3" destOrd="0" presId="urn:microsoft.com/office/officeart/2008/layout/LinedList"/>
    <dgm:cxn modelId="{8F4F90EB-C7A1-45D9-B01A-07B11C06751D}" type="presParOf" srcId="{65114A39-1B3D-4ED6-AD01-69C9208B4ACE}" destId="{304E5DD4-300B-490E-B4B8-5E05A4A91248}" srcOrd="4" destOrd="0" presId="urn:microsoft.com/office/officeart/2008/layout/LinedList"/>
    <dgm:cxn modelId="{247A8144-FB9B-4C65-BBC6-F4C2CB2BD617}" type="presParOf" srcId="{304E5DD4-300B-490E-B4B8-5E05A4A91248}" destId="{13F9388E-9F86-447F-AB48-06F01A2AEDEB}" srcOrd="0" destOrd="0" presId="urn:microsoft.com/office/officeart/2008/layout/LinedList"/>
    <dgm:cxn modelId="{2FACBEAD-8DD3-4ABE-94F9-6FCA00A9F1A7}" type="presParOf" srcId="{304E5DD4-300B-490E-B4B8-5E05A4A91248}" destId="{239C815B-F65F-4252-8532-48AE7102003F}" srcOrd="1" destOrd="0" presId="urn:microsoft.com/office/officeart/2008/layout/LinedList"/>
    <dgm:cxn modelId="{7B57F36B-FB86-4355-980A-E036A7297D56}" type="presParOf" srcId="{304E5DD4-300B-490E-B4B8-5E05A4A91248}" destId="{80D7419A-6ADB-48DC-A4D2-5DE2701517D8}" srcOrd="2" destOrd="0" presId="urn:microsoft.com/office/officeart/2008/layout/LinedList"/>
    <dgm:cxn modelId="{005F8A9D-1AE1-4B93-ABDA-ABB8DEBC932F}" type="presParOf" srcId="{65114A39-1B3D-4ED6-AD01-69C9208B4ACE}" destId="{E0B862CF-46D0-4ED4-9914-32B66F3A64D7}" srcOrd="5" destOrd="0" presId="urn:microsoft.com/office/officeart/2008/layout/LinedList"/>
    <dgm:cxn modelId="{F60E9925-ACA8-4D2F-B09C-65B9A8E97C3F}" type="presParOf" srcId="{65114A39-1B3D-4ED6-AD01-69C9208B4ACE}" destId="{0B6367E2-5A91-4C09-8E81-952D2B2A2800}" srcOrd="6" destOrd="0" presId="urn:microsoft.com/office/officeart/2008/layout/LinedList"/>
    <dgm:cxn modelId="{8F05EFF4-F226-41AF-B283-BC7A39AFBC9C}" type="presParOf" srcId="{65114A39-1B3D-4ED6-AD01-69C9208B4ACE}" destId="{1FFAB80E-A05E-4CF6-877A-7ACB534BF3FA}" srcOrd="7" destOrd="0" presId="urn:microsoft.com/office/officeart/2008/layout/LinedList"/>
    <dgm:cxn modelId="{CC2C49A2-1458-468F-93E6-8ADAF52F82D3}" type="presParOf" srcId="{1FFAB80E-A05E-4CF6-877A-7ACB534BF3FA}" destId="{76CDC386-4BE8-4442-B6B6-513657F17C75}" srcOrd="0" destOrd="0" presId="urn:microsoft.com/office/officeart/2008/layout/LinedList"/>
    <dgm:cxn modelId="{7AC00030-9D7F-414D-8180-8CC42831AC4F}" type="presParOf" srcId="{1FFAB80E-A05E-4CF6-877A-7ACB534BF3FA}" destId="{5BE51277-2141-4B8D-9D9A-A4C9610E2260}" srcOrd="1" destOrd="0" presId="urn:microsoft.com/office/officeart/2008/layout/LinedList"/>
    <dgm:cxn modelId="{445DF8CE-DB3D-4BC3-89AB-05CB9FD82ADD}" type="presParOf" srcId="{1FFAB80E-A05E-4CF6-877A-7ACB534BF3FA}" destId="{BBA79E00-85A3-40C2-BCFA-2938B73A937C}" srcOrd="2" destOrd="0" presId="urn:microsoft.com/office/officeart/2008/layout/LinedList"/>
    <dgm:cxn modelId="{EF46CB35-49F6-4D88-B219-724D07188263}" type="presParOf" srcId="{65114A39-1B3D-4ED6-AD01-69C9208B4ACE}" destId="{B8C757D8-2B32-4243-A813-FAFB7E747675}" srcOrd="8" destOrd="0" presId="urn:microsoft.com/office/officeart/2008/layout/LinedList"/>
    <dgm:cxn modelId="{AB178E91-8DB6-4E1E-8A45-4CDE7C259AA5}" type="presParOf" srcId="{65114A39-1B3D-4ED6-AD01-69C9208B4ACE}" destId="{A3342C96-B433-4E87-972A-9926C7AE9F52}" srcOrd="9" destOrd="0" presId="urn:microsoft.com/office/officeart/2008/layout/LinedList"/>
    <dgm:cxn modelId="{AEA85B6B-0B57-43F0-B705-1BA43FBD5998}" type="presParOf" srcId="{65114A39-1B3D-4ED6-AD01-69C9208B4ACE}" destId="{30B0F988-4C50-4175-842E-DB8B47C5DCA7}" srcOrd="10" destOrd="0" presId="urn:microsoft.com/office/officeart/2008/layout/LinedList"/>
    <dgm:cxn modelId="{993F7657-A50D-4E02-BF94-C2FBFAAE261D}" type="presParOf" srcId="{30B0F988-4C50-4175-842E-DB8B47C5DCA7}" destId="{5F4B6E2B-6980-4B14-A8A8-BC97AA1674B8}" srcOrd="0" destOrd="0" presId="urn:microsoft.com/office/officeart/2008/layout/LinedList"/>
    <dgm:cxn modelId="{F2985939-E0C2-4781-82CB-42208F79EE18}" type="presParOf" srcId="{30B0F988-4C50-4175-842E-DB8B47C5DCA7}" destId="{922B7BDD-D2E1-4000-ACA8-5BC4158614C4}" srcOrd="1" destOrd="0" presId="urn:microsoft.com/office/officeart/2008/layout/LinedList"/>
    <dgm:cxn modelId="{78C3C2EA-41F0-41E3-AD29-09E5DC469AB8}" type="presParOf" srcId="{30B0F988-4C50-4175-842E-DB8B47C5DCA7}" destId="{1625F5AF-15ED-4BBB-845A-A9E815FF9438}" srcOrd="2" destOrd="0" presId="urn:microsoft.com/office/officeart/2008/layout/LinedList"/>
    <dgm:cxn modelId="{92BFEA0C-B683-4FF8-A579-86911C1539B5}" type="presParOf" srcId="{65114A39-1B3D-4ED6-AD01-69C9208B4ACE}" destId="{51B94992-BF9D-4EEE-9B8D-F5D209BD1636}" srcOrd="11" destOrd="0" presId="urn:microsoft.com/office/officeart/2008/layout/LinedList"/>
    <dgm:cxn modelId="{F90DBADB-C4AF-46AF-99F2-F62F7A6ADA58}" type="presParOf" srcId="{65114A39-1B3D-4ED6-AD01-69C9208B4ACE}" destId="{E4A2EEA9-7DCD-4C22-8A28-0BD135064B55}" srcOrd="12" destOrd="0" presId="urn:microsoft.com/office/officeart/2008/layout/LinedList"/>
    <dgm:cxn modelId="{AC3779F5-8825-4A00-BA69-548DF15921E5}" type="presParOf" srcId="{B60B5014-B555-444D-BF75-BCD9A54277B6}" destId="{B5FF28E2-4CBA-4555-B227-7158508FD938}" srcOrd="2" destOrd="0" presId="urn:microsoft.com/office/officeart/2008/layout/LinedList"/>
    <dgm:cxn modelId="{6A68DCE6-4458-4FD8-97FD-05314CAE616E}" type="presParOf" srcId="{B60B5014-B555-444D-BF75-BCD9A54277B6}" destId="{596B4304-43C2-4593-9648-00EA802B350D}" srcOrd="3" destOrd="0" presId="urn:microsoft.com/office/officeart/2008/layout/LinedList"/>
    <dgm:cxn modelId="{157E1DAB-23E4-4F8F-9B09-53AF66BDE7CB}" type="presParOf" srcId="{596B4304-43C2-4593-9648-00EA802B350D}" destId="{D6ACEEA1-FF0A-41D4-93A8-878FA8D6BC8E}" srcOrd="0" destOrd="0" presId="urn:microsoft.com/office/officeart/2008/layout/LinedList"/>
    <dgm:cxn modelId="{9BC4DFD6-1936-4A9E-8C5E-982CEDB5A6CD}" type="presParOf" srcId="{596B4304-43C2-4593-9648-00EA802B350D}" destId="{C1C4080F-CA32-4125-8263-1850AEF1E282}" srcOrd="1" destOrd="0" presId="urn:microsoft.com/office/officeart/2008/layout/LinedList"/>
    <dgm:cxn modelId="{79E98CA6-84E5-483E-A04B-A3A7091D0DBF}" type="presParOf" srcId="{C1C4080F-CA32-4125-8263-1850AEF1E282}" destId="{BEF7BB75-9CCB-4742-853F-5D7B0BDFB376}" srcOrd="0" destOrd="0" presId="urn:microsoft.com/office/officeart/2008/layout/LinedList"/>
    <dgm:cxn modelId="{F19A053B-5486-4549-A05D-7E7991854008}" type="presParOf" srcId="{C1C4080F-CA32-4125-8263-1850AEF1E282}" destId="{D59EEDD8-AB87-4ED1-B966-AA41D5EF8AD3}" srcOrd="1" destOrd="0" presId="urn:microsoft.com/office/officeart/2008/layout/LinedList"/>
    <dgm:cxn modelId="{0A5FDF89-A972-492D-996B-77C263E56206}" type="presParOf" srcId="{D59EEDD8-AB87-4ED1-B966-AA41D5EF8AD3}" destId="{3878D555-9BD1-486E-B1CD-DE986379EA65}" srcOrd="0" destOrd="0" presId="urn:microsoft.com/office/officeart/2008/layout/LinedList"/>
    <dgm:cxn modelId="{E3E9E340-9F11-4965-AD2B-7A674F50670D}" type="presParOf" srcId="{D59EEDD8-AB87-4ED1-B966-AA41D5EF8AD3}" destId="{FFE9FB32-1A35-4FDB-BD84-FEC6A5D2723B}" srcOrd="1" destOrd="0" presId="urn:microsoft.com/office/officeart/2008/layout/LinedList"/>
    <dgm:cxn modelId="{26C58AC6-177F-43C5-B40D-0C62C7F7904D}" type="presParOf" srcId="{D59EEDD8-AB87-4ED1-B966-AA41D5EF8AD3}" destId="{BEBABAB9-B608-47ED-B0AD-DAC1243C74EE}" srcOrd="2" destOrd="0" presId="urn:microsoft.com/office/officeart/2008/layout/LinedList"/>
    <dgm:cxn modelId="{AADEFDC1-6F93-4387-AA75-B29013ED3FB5}" type="presParOf" srcId="{C1C4080F-CA32-4125-8263-1850AEF1E282}" destId="{496CE3FE-ABC8-4018-8A5D-EFD7747A61FD}" srcOrd="2" destOrd="0" presId="urn:microsoft.com/office/officeart/2008/layout/LinedList"/>
    <dgm:cxn modelId="{D8E54A96-9E66-4708-A1A8-F7F85B7637E4}" type="presParOf" srcId="{C1C4080F-CA32-4125-8263-1850AEF1E282}" destId="{66F17A0D-EDDB-4D5B-AE41-C629AA7D0E9E}" srcOrd="3" destOrd="0" presId="urn:microsoft.com/office/officeart/2008/layout/LinedList"/>
    <dgm:cxn modelId="{3E2FC533-9C86-4441-9A63-C90A680D6C99}" type="presParOf" srcId="{C1C4080F-CA32-4125-8263-1850AEF1E282}" destId="{EA90E1DC-26A4-4CBC-B942-C32BE4FF7E05}" srcOrd="4" destOrd="0" presId="urn:microsoft.com/office/officeart/2008/layout/LinedList"/>
    <dgm:cxn modelId="{AF9D8827-8BFB-4F31-AF44-17D81A467E4C}" type="presParOf" srcId="{EA90E1DC-26A4-4CBC-B942-C32BE4FF7E05}" destId="{832BA266-24A2-44CB-B2B5-A4D7ACC33E3C}" srcOrd="0" destOrd="0" presId="urn:microsoft.com/office/officeart/2008/layout/LinedList"/>
    <dgm:cxn modelId="{25E606DC-5262-4D55-B9E1-A882CA4D869C}" type="presParOf" srcId="{EA90E1DC-26A4-4CBC-B942-C32BE4FF7E05}" destId="{0A843ED7-393A-443F-9322-7115A3152F35}" srcOrd="1" destOrd="0" presId="urn:microsoft.com/office/officeart/2008/layout/LinedList"/>
    <dgm:cxn modelId="{A8E1A438-B474-4C5B-8E8C-CA9667DFE888}" type="presParOf" srcId="{EA90E1DC-26A4-4CBC-B942-C32BE4FF7E05}" destId="{D9AD0C66-209D-438E-93AF-577E68D36A3E}" srcOrd="2" destOrd="0" presId="urn:microsoft.com/office/officeart/2008/layout/LinedList"/>
    <dgm:cxn modelId="{ECCC6DB2-34D0-407A-AC05-666504D93BF9}" type="presParOf" srcId="{C1C4080F-CA32-4125-8263-1850AEF1E282}" destId="{FFDBB292-D296-457E-B986-FD661169B24C}" srcOrd="5" destOrd="0" presId="urn:microsoft.com/office/officeart/2008/layout/LinedList"/>
    <dgm:cxn modelId="{26BF3698-CF3C-4622-9D6E-4C7385F55113}" type="presParOf" srcId="{C1C4080F-CA32-4125-8263-1850AEF1E282}" destId="{1FE6AAB8-20B9-4913-AE9D-90C55AFD6B91}" srcOrd="6" destOrd="0" presId="urn:microsoft.com/office/officeart/2008/layout/LinedList"/>
    <dgm:cxn modelId="{D97DC4A9-3417-4868-BBEB-457C04691475}" type="presParOf" srcId="{C1C4080F-CA32-4125-8263-1850AEF1E282}" destId="{F4583916-A6A5-48D0-9EF9-49778BE10270}" srcOrd="7" destOrd="0" presId="urn:microsoft.com/office/officeart/2008/layout/LinedList"/>
    <dgm:cxn modelId="{D73D4F15-6924-4FB6-BCB3-E6E4279BE23F}" type="presParOf" srcId="{F4583916-A6A5-48D0-9EF9-49778BE10270}" destId="{B7C8A112-0545-41AA-B3F4-55D06322A336}" srcOrd="0" destOrd="0" presId="urn:microsoft.com/office/officeart/2008/layout/LinedList"/>
    <dgm:cxn modelId="{7A7A35C9-8A9A-4EFC-8C51-3970BEC15398}" type="presParOf" srcId="{F4583916-A6A5-48D0-9EF9-49778BE10270}" destId="{6F9F0316-F670-47F3-BEFD-9243A51A8013}" srcOrd="1" destOrd="0" presId="urn:microsoft.com/office/officeart/2008/layout/LinedList"/>
    <dgm:cxn modelId="{B67791D1-028A-4C1B-ADB6-79AD6F76C2DA}" type="presParOf" srcId="{F4583916-A6A5-48D0-9EF9-49778BE10270}" destId="{350FB82B-A3E8-493A-B884-80E3647FC2A8}" srcOrd="2" destOrd="0" presId="urn:microsoft.com/office/officeart/2008/layout/LinedList"/>
    <dgm:cxn modelId="{3588B236-F428-4542-93FD-B6D74D767ADA}" type="presParOf" srcId="{C1C4080F-CA32-4125-8263-1850AEF1E282}" destId="{89E4B533-8528-43DA-BA15-162B21144446}" srcOrd="8" destOrd="0" presId="urn:microsoft.com/office/officeart/2008/layout/LinedList"/>
    <dgm:cxn modelId="{AC8AE103-8740-4ADD-832B-1602565B834D}" type="presParOf" srcId="{C1C4080F-CA32-4125-8263-1850AEF1E282}" destId="{7AE34E36-D467-46B5-9055-F0D6233E3971}" srcOrd="9" destOrd="0" presId="urn:microsoft.com/office/officeart/2008/layout/LinedList"/>
    <dgm:cxn modelId="{B7741947-5151-49C0-889F-5791E47D0BBF}" type="presParOf" srcId="{B60B5014-B555-444D-BF75-BCD9A54277B6}" destId="{B8561BF4-9A09-4FE8-B977-7F399BEA88D3}" srcOrd="4" destOrd="0" presId="urn:microsoft.com/office/officeart/2008/layout/LinedList"/>
    <dgm:cxn modelId="{5F1A3F06-6ACB-479C-AF6E-6F73C3D9C71E}" type="presParOf" srcId="{B60B5014-B555-444D-BF75-BCD9A54277B6}" destId="{521E4C2E-FA44-4A20-BD98-16D53D3F57CE}" srcOrd="5" destOrd="0" presId="urn:microsoft.com/office/officeart/2008/layout/LinedList"/>
    <dgm:cxn modelId="{27639BD3-3473-4474-8BE3-BC50087F87A2}" type="presParOf" srcId="{521E4C2E-FA44-4A20-BD98-16D53D3F57CE}" destId="{8AA797A4-5E7B-4FFB-9B92-B839DFBB0D95}" srcOrd="0" destOrd="0" presId="urn:microsoft.com/office/officeart/2008/layout/LinedList"/>
    <dgm:cxn modelId="{850A2E13-F5B5-4E36-8776-8A1506ACDFC7}" type="presParOf" srcId="{521E4C2E-FA44-4A20-BD98-16D53D3F57CE}" destId="{EECBCA6C-4418-418C-B2E9-45CD3B7CECAC}" srcOrd="1" destOrd="0" presId="urn:microsoft.com/office/officeart/2008/layout/LinedList"/>
    <dgm:cxn modelId="{7C101BD1-4BB2-4830-9EC7-32B8E36C24E7}" type="presParOf" srcId="{EECBCA6C-4418-418C-B2E9-45CD3B7CECAC}" destId="{32B5ABDE-5D31-4FF8-B47D-A9482E0182F0}" srcOrd="0" destOrd="0" presId="urn:microsoft.com/office/officeart/2008/layout/LinedList"/>
    <dgm:cxn modelId="{3197EB2D-0D0D-4A99-8443-9BAD55DECE55}" type="presParOf" srcId="{EECBCA6C-4418-418C-B2E9-45CD3B7CECAC}" destId="{C2F07535-18AF-4243-9C0B-EDB131324550}" srcOrd="1" destOrd="0" presId="urn:microsoft.com/office/officeart/2008/layout/LinedList"/>
    <dgm:cxn modelId="{4DFE674A-3555-4133-A7C4-BC1737CE2617}" type="presParOf" srcId="{C2F07535-18AF-4243-9C0B-EDB131324550}" destId="{09E1D239-9043-453A-9F51-CE8950DB0A23}" srcOrd="0" destOrd="0" presId="urn:microsoft.com/office/officeart/2008/layout/LinedList"/>
    <dgm:cxn modelId="{BDE3D759-69A0-4971-82A7-8C4AC9A1E94A}" type="presParOf" srcId="{C2F07535-18AF-4243-9C0B-EDB131324550}" destId="{02E9AD92-B331-4BEE-B97A-C6A83E3D7F2D}" srcOrd="1" destOrd="0" presId="urn:microsoft.com/office/officeart/2008/layout/LinedList"/>
    <dgm:cxn modelId="{37F3749D-0A07-4DEF-BE8E-138FDC92ABDD}" type="presParOf" srcId="{C2F07535-18AF-4243-9C0B-EDB131324550}" destId="{A4FC8682-10FC-4BF7-825A-DAAFD82BADFA}" srcOrd="2" destOrd="0" presId="urn:microsoft.com/office/officeart/2008/layout/LinedList"/>
    <dgm:cxn modelId="{10FA5D49-351F-45A6-B545-68B3D707BC78}" type="presParOf" srcId="{EECBCA6C-4418-418C-B2E9-45CD3B7CECAC}" destId="{36EDCC8D-4A18-4F0A-897F-31A076C2FB21}" srcOrd="2" destOrd="0" presId="urn:microsoft.com/office/officeart/2008/layout/LinedList"/>
    <dgm:cxn modelId="{7F57E9D9-0706-4D92-9C34-E8A945002ABE}" type="presParOf" srcId="{EECBCA6C-4418-418C-B2E9-45CD3B7CECAC}" destId="{B1513A86-01DB-4BA5-AAD6-2058AEC54302}" srcOrd="3" destOrd="0" presId="urn:microsoft.com/office/officeart/2008/layout/LinedList"/>
    <dgm:cxn modelId="{24917E7A-84E4-4553-AA38-6AB46531F149}" type="presParOf" srcId="{EECBCA6C-4418-418C-B2E9-45CD3B7CECAC}" destId="{2C3B727D-5278-416E-ABDC-22C63F69D8F2}" srcOrd="4" destOrd="0" presId="urn:microsoft.com/office/officeart/2008/layout/LinedList"/>
    <dgm:cxn modelId="{ED632771-FAE1-4E2E-985C-29F80751CC3B}" type="presParOf" srcId="{2C3B727D-5278-416E-ABDC-22C63F69D8F2}" destId="{BC9FD562-157F-465C-8781-813F2BB5795D}" srcOrd="0" destOrd="0" presId="urn:microsoft.com/office/officeart/2008/layout/LinedList"/>
    <dgm:cxn modelId="{1833A5CC-D4C0-4EFC-A6FF-4483361E75BE}" type="presParOf" srcId="{2C3B727D-5278-416E-ABDC-22C63F69D8F2}" destId="{AAB5483F-CAD4-4913-8D9F-FCB9F959FC94}" srcOrd="1" destOrd="0" presId="urn:microsoft.com/office/officeart/2008/layout/LinedList"/>
    <dgm:cxn modelId="{C8F21BC2-94F8-4A9D-BD6B-12C6631157C5}" type="presParOf" srcId="{2C3B727D-5278-416E-ABDC-22C63F69D8F2}" destId="{25F2BC0A-3813-4C9D-9187-6003400688A6}" srcOrd="2" destOrd="0" presId="urn:microsoft.com/office/officeart/2008/layout/LinedList"/>
    <dgm:cxn modelId="{D290E115-6E14-4B1A-8935-6AF5282E3DCC}" type="presParOf" srcId="{EECBCA6C-4418-418C-B2E9-45CD3B7CECAC}" destId="{328F807D-5AA1-4892-8FDF-5214E01BE0EF}" srcOrd="5" destOrd="0" presId="urn:microsoft.com/office/officeart/2008/layout/LinedList"/>
    <dgm:cxn modelId="{82FB735D-F04E-413D-BAF6-D36A0AF99F4C}" type="presParOf" srcId="{EECBCA6C-4418-418C-B2E9-45CD3B7CECAC}" destId="{262730BE-5DFB-4330-90A8-AC2BAB4B8E1D}" srcOrd="6" destOrd="0" presId="urn:microsoft.com/office/officeart/2008/layout/LinedList"/>
    <dgm:cxn modelId="{CA9ECF6D-9116-4025-9A47-1A322CE65F87}" type="presParOf" srcId="{B60B5014-B555-444D-BF75-BCD9A54277B6}" destId="{4251F9C2-C81B-423A-92A0-262F388CEC16}" srcOrd="6" destOrd="0" presId="urn:microsoft.com/office/officeart/2008/layout/LinedList"/>
    <dgm:cxn modelId="{13F027DB-F6A7-4625-A5BE-95AB77DE62FC}" type="presParOf" srcId="{B60B5014-B555-444D-BF75-BCD9A54277B6}" destId="{04E238CB-BD4A-45B6-B489-1DA02326FF96}" srcOrd="7" destOrd="0" presId="urn:microsoft.com/office/officeart/2008/layout/LinedList"/>
    <dgm:cxn modelId="{D8AFEE08-6950-401A-B88D-C866D5086659}" type="presParOf" srcId="{04E238CB-BD4A-45B6-B489-1DA02326FF96}" destId="{7EC8CD5F-F23C-4F83-BA21-9F22A4D73655}" srcOrd="0" destOrd="0" presId="urn:microsoft.com/office/officeart/2008/layout/LinedList"/>
    <dgm:cxn modelId="{30895192-DB1B-4A1F-B627-799D278A8C17}" type="presParOf" srcId="{04E238CB-BD4A-45B6-B489-1DA02326FF96}" destId="{599C6688-F225-48B2-B885-7ABD94692960}" srcOrd="1" destOrd="0" presId="urn:microsoft.com/office/officeart/2008/layout/LinedList"/>
    <dgm:cxn modelId="{EE1AA912-29D7-46A5-A053-A952D0CB2ABA}" type="presParOf" srcId="{599C6688-F225-48B2-B885-7ABD94692960}" destId="{86DF23D5-3897-4F78-8A81-517D81EF92BC}" srcOrd="0" destOrd="0" presId="urn:microsoft.com/office/officeart/2008/layout/LinedList"/>
    <dgm:cxn modelId="{18320B3E-9FFE-4914-AD0C-A66372F40D3A}" type="presParOf" srcId="{599C6688-F225-48B2-B885-7ABD94692960}" destId="{DCD6A7C3-35DC-4007-BE80-EC3EE211B7EA}" srcOrd="1" destOrd="0" presId="urn:microsoft.com/office/officeart/2008/layout/LinedList"/>
    <dgm:cxn modelId="{A8B8F095-0723-49E0-96CD-B2365690D52F}" type="presParOf" srcId="{DCD6A7C3-35DC-4007-BE80-EC3EE211B7EA}" destId="{D11C9F2A-7C16-4DBC-9062-6FEA13773B4B}" srcOrd="0" destOrd="0" presId="urn:microsoft.com/office/officeart/2008/layout/LinedList"/>
    <dgm:cxn modelId="{B5DF1D1F-41C5-4DA4-B5EE-3D7695086BA8}" type="presParOf" srcId="{DCD6A7C3-35DC-4007-BE80-EC3EE211B7EA}" destId="{F7817350-3DD6-4DE7-955A-13A3E28FD6EE}" srcOrd="1" destOrd="0" presId="urn:microsoft.com/office/officeart/2008/layout/LinedList"/>
    <dgm:cxn modelId="{9C205E15-EBF3-4E13-9DCC-DD9ED118E861}" type="presParOf" srcId="{DCD6A7C3-35DC-4007-BE80-EC3EE211B7EA}" destId="{6461158F-A4A3-4C62-AD6D-51CC61A93695}" srcOrd="2" destOrd="0" presId="urn:microsoft.com/office/officeart/2008/layout/LinedList"/>
    <dgm:cxn modelId="{732F3F13-C82E-4A0B-9B42-16AB355AB118}" type="presParOf" srcId="{599C6688-F225-48B2-B885-7ABD94692960}" destId="{E508890F-89A4-420D-89F5-64713ADF8136}" srcOrd="2" destOrd="0" presId="urn:microsoft.com/office/officeart/2008/layout/LinedList"/>
    <dgm:cxn modelId="{A464C62E-0194-4102-8E54-211DADEA88E7}" type="presParOf" srcId="{599C6688-F225-48B2-B885-7ABD94692960}" destId="{BE83F24F-A0DE-4BB7-BD43-B436939BEB4C}" srcOrd="3" destOrd="0" presId="urn:microsoft.com/office/officeart/2008/layout/LinedList"/>
    <dgm:cxn modelId="{B344B3B2-9E34-4416-9618-2BA27990A071}" type="presParOf" srcId="{599C6688-F225-48B2-B885-7ABD94692960}" destId="{DF676B01-1EF6-4D09-92DE-5E685838BE5D}" srcOrd="4" destOrd="0" presId="urn:microsoft.com/office/officeart/2008/layout/LinedList"/>
    <dgm:cxn modelId="{B4D13B76-CE00-4090-8C08-1E70857611C3}" type="presParOf" srcId="{DF676B01-1EF6-4D09-92DE-5E685838BE5D}" destId="{DB630187-A243-463A-A60F-67E0AF048CFE}" srcOrd="0" destOrd="0" presId="urn:microsoft.com/office/officeart/2008/layout/LinedList"/>
    <dgm:cxn modelId="{02289921-840F-488F-8EAF-96284A4C21A0}" type="presParOf" srcId="{DF676B01-1EF6-4D09-92DE-5E685838BE5D}" destId="{C293D3CF-115B-4654-833A-71D79C4EABA6}" srcOrd="1" destOrd="0" presId="urn:microsoft.com/office/officeart/2008/layout/LinedList"/>
    <dgm:cxn modelId="{D8BB3414-635B-45AB-A857-2778C6BE9DA5}" type="presParOf" srcId="{DF676B01-1EF6-4D09-92DE-5E685838BE5D}" destId="{D0A9D516-4F5A-414E-B1D6-B0671AFD8E9D}" srcOrd="2" destOrd="0" presId="urn:microsoft.com/office/officeart/2008/layout/LinedList"/>
    <dgm:cxn modelId="{F492A9ED-E7D4-45F0-B280-B81C2E4E6777}" type="presParOf" srcId="{599C6688-F225-48B2-B885-7ABD94692960}" destId="{FEA501DC-4C67-42B5-B3A6-838987E50F77}" srcOrd="5" destOrd="0" presId="urn:microsoft.com/office/officeart/2008/layout/LinedList"/>
    <dgm:cxn modelId="{B4E239E6-A9D3-43E1-85D1-140AD003E35B}" type="presParOf" srcId="{599C6688-F225-48B2-B885-7ABD94692960}" destId="{200F778C-3FF0-43C9-84F2-941D69388E18}" srcOrd="6" destOrd="0" presId="urn:microsoft.com/office/officeart/2008/layout/LinedList"/>
  </dgm:cxnLst>
  <dgm:bg/>
  <dgm:whole/>
  <dgm:extLst>
    <a:ext uri="http://schemas.microsoft.com/office/drawing/2008/diagram">
      <dsp:dataModelExt xmlns:dsp="http://schemas.microsoft.com/office/drawing/2008/diagram" relId="rId16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Fotowoltaika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5C43905-2943-47F4-9725-4A7C78A345EC}">
      <dsp:nvSpPr>
        <dsp:cNvPr id="0" name=""/>
        <dsp:cNvSpPr/>
      </dsp:nvSpPr>
      <dsp:spPr>
        <a:xfrm>
          <a:off x="38086" y="597070"/>
          <a:ext cx="4130713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chemeClr val="bg1">
                  <a:lumMod val="50000"/>
                </a:schemeClr>
              </a:solidFill>
            </a:rPr>
            <a:t>  Farmy 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1 713,1 MW </a:t>
          </a:r>
          <a:br>
            <a:rPr lang="pl-PL" sz="1800" kern="1200">
              <a:solidFill>
                <a:schemeClr val="bg1">
                  <a:lumMod val="50000"/>
                </a:schemeClr>
              </a:solidFill>
            </a:rPr>
          </a:br>
          <a:r>
            <a:rPr lang="pl-PL" sz="1800" kern="1200">
              <a:solidFill>
                <a:schemeClr val="bg1">
                  <a:lumMod val="50000"/>
                </a:schemeClr>
              </a:solidFill>
            </a:rPr>
            <a:t>  262 instalacji</a:t>
          </a:r>
        </a:p>
      </dsp:txBody>
      <dsp:txXfrm>
        <a:off x="38086" y="597070"/>
        <a:ext cx="4130713" cy="1208806"/>
      </dsp:txXfrm>
    </dsp:sp>
    <dsp:sp modelId="{542DB5FF-4C73-44B3-B534-F4C2609A9716}">
      <dsp:nvSpPr>
        <dsp:cNvPr id="0" name=""/>
        <dsp:cNvSpPr/>
      </dsp:nvSpPr>
      <dsp:spPr>
        <a:xfrm>
          <a:off x="66681" y="618512"/>
          <a:ext cx="846164" cy="1171387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9000" r="-19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EB402B0D-72BC-4C37-8841-EA79EE48DCA4}">
      <dsp:nvSpPr>
        <dsp:cNvPr id="0" name=""/>
        <dsp:cNvSpPr/>
      </dsp:nvSpPr>
      <dsp:spPr>
        <a:xfrm>
          <a:off x="26305" y="2029658"/>
          <a:ext cx="4145644" cy="1208806"/>
        </a:xfrm>
        <a:prstGeom prst="rect">
          <a:avLst/>
        </a:prstGeom>
        <a:solidFill>
          <a:schemeClr val="lt2">
            <a:alpha val="40000"/>
            <a:hueOff val="0"/>
            <a:satOff val="0"/>
            <a:lumOff val="0"/>
            <a:alphaOff val="0"/>
          </a:schemeClr>
        </a:solid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818765" tIns="76200" rIns="76200" bIns="76200" numCol="1" spcCol="1270" anchor="ctr" anchorCtr="0">
          <a:noAutofit/>
        </a:bodyPr>
        <a:lstStyle/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Małe instalacje</a:t>
          </a:r>
        </a:p>
        <a:p>
          <a:pPr marL="0" lvl="0" indent="0" algn="l" defTabSz="889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20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</a:t>
          </a: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3 722,9 MW</a:t>
          </a:r>
          <a:b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</a:br>
          <a:r>
            <a:rPr lang="pl-PL" sz="1800" kern="1200">
              <a:solidFill>
                <a:sysClr val="window" lastClr="FFFFFF">
                  <a:lumMod val="50000"/>
                </a:sysClr>
              </a:solidFill>
              <a:latin typeface="Calibri" panose="020F0502020204030204"/>
              <a:ea typeface="+mn-ea"/>
              <a:cs typeface="+mn-cs"/>
            </a:rPr>
            <a:t>  4 608 instalacji</a:t>
          </a:r>
          <a:endParaRPr lang="pl-PL" sz="2000" kern="1200">
            <a:solidFill>
              <a:sysClr val="window" lastClr="FFFFFF">
                <a:lumMod val="50000"/>
              </a:sysClr>
            </a:solidFill>
            <a:latin typeface="Calibri" panose="020F0502020204030204"/>
            <a:ea typeface="+mn-ea"/>
            <a:cs typeface="+mn-cs"/>
          </a:endParaRPr>
        </a:p>
      </dsp:txBody>
      <dsp:txXfrm>
        <a:off x="26305" y="2029658"/>
        <a:ext cx="4145644" cy="1208806"/>
      </dsp:txXfrm>
    </dsp:sp>
    <dsp:sp modelId="{D2A22335-95F7-4AAA-81AC-EA416168F420}">
      <dsp:nvSpPr>
        <dsp:cNvPr id="0" name=""/>
        <dsp:cNvSpPr/>
      </dsp:nvSpPr>
      <dsp:spPr>
        <a:xfrm>
          <a:off x="87665" y="2062765"/>
          <a:ext cx="846164" cy="1159939"/>
        </a:xfrm>
        <a:prstGeom prst="rect">
          <a:avLst/>
        </a:prstGeom>
        <a:blipFill rotWithShape="1">
          <a:blip xmlns:r="http://schemas.openxmlformats.org/officeDocument/2006/relationships" r:embed="rId1" cstate="print">
            <a:duotone>
              <a:srgbClr val="E7E6E6">
                <a:shade val="45000"/>
                <a:satMod val="135000"/>
              </a:srgb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l="-14000" r="-14000"/>
          </a:stretch>
        </a:blipFill>
        <a:ln w="12700" cap="flat" cmpd="sng" algn="ctr">
          <a:solidFill>
            <a:schemeClr val="lt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3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B3FECB67-4F77-4AF2-A391-94B0AFCDC5E6}">
      <dsp:nvSpPr>
        <dsp:cNvPr id="0" name=""/>
        <dsp:cNvSpPr/>
      </dsp:nvSpPr>
      <dsp:spPr>
        <a:xfrm>
          <a:off x="0" y="296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1B55148F-059E-423F-BDCA-F29C09864B25}">
      <dsp:nvSpPr>
        <dsp:cNvPr id="0" name=""/>
        <dsp:cNvSpPr/>
      </dsp:nvSpPr>
      <dsp:spPr>
        <a:xfrm>
          <a:off x="0" y="296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Lista instalacji </a:t>
          </a:r>
        </a:p>
      </dsp:txBody>
      <dsp:txXfrm>
        <a:off x="0" y="296"/>
        <a:ext cx="1087755" cy="1012031"/>
      </dsp:txXfrm>
    </dsp:sp>
    <dsp:sp modelId="{E968BB63-F626-4A03-A627-E76F890FF7B7}">
      <dsp:nvSpPr>
        <dsp:cNvPr id="0" name=""/>
        <dsp:cNvSpPr/>
      </dsp:nvSpPr>
      <dsp:spPr>
        <a:xfrm>
          <a:off x="1169336" y="12193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lokalizacja instalacji</a:t>
          </a:r>
        </a:p>
      </dsp:txBody>
      <dsp:txXfrm>
        <a:off x="1169336" y="12193"/>
        <a:ext cx="4269438" cy="237936"/>
      </dsp:txXfrm>
    </dsp:sp>
    <dsp:sp modelId="{D6B8C478-0FC5-4A8F-A7B4-C924FA72AE7C}">
      <dsp:nvSpPr>
        <dsp:cNvPr id="0" name=""/>
        <dsp:cNvSpPr/>
      </dsp:nvSpPr>
      <dsp:spPr>
        <a:xfrm>
          <a:off x="1087754" y="250129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239C815B-F65F-4252-8532-48AE7102003F}">
      <dsp:nvSpPr>
        <dsp:cNvPr id="0" name=""/>
        <dsp:cNvSpPr/>
      </dsp:nvSpPr>
      <dsp:spPr>
        <a:xfrm>
          <a:off x="1169336" y="262026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inwestor/właściciel instalacji</a:t>
          </a:r>
        </a:p>
      </dsp:txBody>
      <dsp:txXfrm>
        <a:off x="1169336" y="262026"/>
        <a:ext cx="4269438" cy="237936"/>
      </dsp:txXfrm>
    </dsp:sp>
    <dsp:sp modelId="{E0B862CF-46D0-4ED4-9914-32B66F3A64D7}">
      <dsp:nvSpPr>
        <dsp:cNvPr id="0" name=""/>
        <dsp:cNvSpPr/>
      </dsp:nvSpPr>
      <dsp:spPr>
        <a:xfrm>
          <a:off x="1087754" y="499962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5BE51277-2141-4B8D-9D9A-A4C9610E2260}">
      <dsp:nvSpPr>
        <dsp:cNvPr id="0" name=""/>
        <dsp:cNvSpPr/>
      </dsp:nvSpPr>
      <dsp:spPr>
        <a:xfrm>
          <a:off x="1169336" y="511859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moc instalacji</a:t>
          </a:r>
        </a:p>
      </dsp:txBody>
      <dsp:txXfrm>
        <a:off x="1169336" y="511859"/>
        <a:ext cx="4269438" cy="237936"/>
      </dsp:txXfrm>
    </dsp:sp>
    <dsp:sp modelId="{B8C757D8-2B32-4243-A813-FAFB7E747675}">
      <dsp:nvSpPr>
        <dsp:cNvPr id="0" name=""/>
        <dsp:cNvSpPr/>
      </dsp:nvSpPr>
      <dsp:spPr>
        <a:xfrm>
          <a:off x="1087754" y="74979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922B7BDD-D2E1-4000-ACA8-5BC4158614C4}">
      <dsp:nvSpPr>
        <dsp:cNvPr id="0" name=""/>
        <dsp:cNvSpPr/>
      </dsp:nvSpPr>
      <dsp:spPr>
        <a:xfrm>
          <a:off x="1169336" y="761691"/>
          <a:ext cx="4269438" cy="2379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data rozpoczęcia wytwarzania energii elektrycznej</a:t>
          </a:r>
        </a:p>
      </dsp:txBody>
      <dsp:txXfrm>
        <a:off x="1169336" y="761691"/>
        <a:ext cx="4269438" cy="237936"/>
      </dsp:txXfrm>
    </dsp:sp>
    <dsp:sp modelId="{51B94992-BF9D-4EEE-9B8D-F5D209BD1636}">
      <dsp:nvSpPr>
        <dsp:cNvPr id="0" name=""/>
        <dsp:cNvSpPr/>
      </dsp:nvSpPr>
      <dsp:spPr>
        <a:xfrm>
          <a:off x="1087754" y="99962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5FF28E2-4CBA-4555-B227-7158508FD938}">
      <dsp:nvSpPr>
        <dsp:cNvPr id="0" name=""/>
        <dsp:cNvSpPr/>
      </dsp:nvSpPr>
      <dsp:spPr>
        <a:xfrm>
          <a:off x="0" y="101232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D6ACEEA1-FF0A-41D4-93A8-878FA8D6BC8E}">
      <dsp:nvSpPr>
        <dsp:cNvPr id="0" name=""/>
        <dsp:cNvSpPr/>
      </dsp:nvSpPr>
      <dsp:spPr>
        <a:xfrm>
          <a:off x="0" y="101232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Analiza statystyczna instalacji z uwagi na:</a:t>
          </a:r>
        </a:p>
      </dsp:txBody>
      <dsp:txXfrm>
        <a:off x="0" y="1012327"/>
        <a:ext cx="1087755" cy="1012031"/>
      </dsp:txXfrm>
    </dsp:sp>
    <dsp:sp modelId="{FFE9FB32-1A35-4FDB-BD84-FEC6A5D2723B}">
      <dsp:nvSpPr>
        <dsp:cNvPr id="0" name=""/>
        <dsp:cNvSpPr/>
      </dsp:nvSpPr>
      <dsp:spPr>
        <a:xfrm>
          <a:off x="1169336" y="1028140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zakres mocy instalacji</a:t>
          </a:r>
        </a:p>
      </dsp:txBody>
      <dsp:txXfrm>
        <a:off x="1169336" y="1028140"/>
        <a:ext cx="4269438" cy="316259"/>
      </dsp:txXfrm>
    </dsp:sp>
    <dsp:sp modelId="{496CE3FE-ABC8-4018-8A5D-EFD7747A61FD}">
      <dsp:nvSpPr>
        <dsp:cNvPr id="0" name=""/>
        <dsp:cNvSpPr/>
      </dsp:nvSpPr>
      <dsp:spPr>
        <a:xfrm>
          <a:off x="1087754" y="1344400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0A843ED7-393A-443F-9322-7115A3152F35}">
      <dsp:nvSpPr>
        <dsp:cNvPr id="0" name=""/>
        <dsp:cNvSpPr/>
      </dsp:nvSpPr>
      <dsp:spPr>
        <a:xfrm>
          <a:off x="1169336" y="1360213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rok rozpoczęcia wytwarzania energii</a:t>
          </a:r>
        </a:p>
      </dsp:txBody>
      <dsp:txXfrm>
        <a:off x="1169336" y="1360213"/>
        <a:ext cx="4269438" cy="316259"/>
      </dsp:txXfrm>
    </dsp:sp>
    <dsp:sp modelId="{FFDBB292-D296-457E-B986-FD661169B24C}">
      <dsp:nvSpPr>
        <dsp:cNvPr id="0" name=""/>
        <dsp:cNvSpPr/>
      </dsp:nvSpPr>
      <dsp:spPr>
        <a:xfrm>
          <a:off x="1087754" y="167647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6F9F0316-F670-47F3-BEFD-9243A51A8013}">
      <dsp:nvSpPr>
        <dsp:cNvPr id="0" name=""/>
        <dsp:cNvSpPr/>
      </dsp:nvSpPr>
      <dsp:spPr>
        <a:xfrm>
          <a:off x="1169336" y="1692286"/>
          <a:ext cx="4269438" cy="316259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lokalizację instalacji</a:t>
          </a:r>
        </a:p>
      </dsp:txBody>
      <dsp:txXfrm>
        <a:off x="1169336" y="1692286"/>
        <a:ext cx="4269438" cy="316259"/>
      </dsp:txXfrm>
    </dsp:sp>
    <dsp:sp modelId="{89E4B533-8528-43DA-BA15-162B21144446}">
      <dsp:nvSpPr>
        <dsp:cNvPr id="0" name=""/>
        <dsp:cNvSpPr/>
      </dsp:nvSpPr>
      <dsp:spPr>
        <a:xfrm>
          <a:off x="1087754" y="2008546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B8561BF4-9A09-4FE8-B977-7F399BEA88D3}">
      <dsp:nvSpPr>
        <dsp:cNvPr id="0" name=""/>
        <dsp:cNvSpPr/>
      </dsp:nvSpPr>
      <dsp:spPr>
        <a:xfrm>
          <a:off x="0" y="2024358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8AA797A4-5E7B-4FFB-9B92-B839DFBB0D95}">
      <dsp:nvSpPr>
        <dsp:cNvPr id="0" name=""/>
        <dsp:cNvSpPr/>
      </dsp:nvSpPr>
      <dsp:spPr>
        <a:xfrm>
          <a:off x="0" y="2024358"/>
          <a:ext cx="1087755" cy="66588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Fotowoltaika na tle innych źródeł OZE</a:t>
          </a:r>
        </a:p>
      </dsp:txBody>
      <dsp:txXfrm>
        <a:off x="0" y="2024358"/>
        <a:ext cx="1087755" cy="665886"/>
      </dsp:txXfrm>
    </dsp:sp>
    <dsp:sp modelId="{02E9AD92-B331-4BEE-B97A-C6A83E3D7F2D}">
      <dsp:nvSpPr>
        <dsp:cNvPr id="0" name=""/>
        <dsp:cNvSpPr/>
      </dsp:nvSpPr>
      <dsp:spPr>
        <a:xfrm>
          <a:off x="1169336" y="2047880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i="0" kern="1200" baseline="0">
              <a:effectLst/>
            </a:rPr>
            <a:t>Skumulowana moc poszczególnych instalacji OZE w poszczególnych latach [MW]</a:t>
          </a:r>
          <a:endParaRPr lang="pl-PL" sz="1100" b="0" kern="1200"/>
        </a:p>
      </dsp:txBody>
      <dsp:txXfrm>
        <a:off x="1169336" y="2047880"/>
        <a:ext cx="4269438" cy="470436"/>
      </dsp:txXfrm>
    </dsp:sp>
    <dsp:sp modelId="{36EDCC8D-4A18-4F0A-897F-31A076C2FB21}">
      <dsp:nvSpPr>
        <dsp:cNvPr id="0" name=""/>
        <dsp:cNvSpPr/>
      </dsp:nvSpPr>
      <dsp:spPr>
        <a:xfrm>
          <a:off x="1087754" y="2518317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AAB5483F-CAD4-4913-8D9F-FCB9F959FC94}">
      <dsp:nvSpPr>
        <dsp:cNvPr id="0" name=""/>
        <dsp:cNvSpPr/>
      </dsp:nvSpPr>
      <dsp:spPr>
        <a:xfrm>
          <a:off x="1169336" y="254183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 rtl="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kern="1200"/>
            <a:t>Skumulowana moc poszczególnych źródeł OZE </a:t>
          </a:r>
        </a:p>
      </dsp:txBody>
      <dsp:txXfrm>
        <a:off x="1169336" y="2541839"/>
        <a:ext cx="4269438" cy="470436"/>
      </dsp:txXfrm>
    </dsp:sp>
    <dsp:sp modelId="{328F807D-5AA1-4892-8FDF-5214E01BE0EF}">
      <dsp:nvSpPr>
        <dsp:cNvPr id="0" name=""/>
        <dsp:cNvSpPr/>
      </dsp:nvSpPr>
      <dsp:spPr>
        <a:xfrm>
          <a:off x="1087754" y="301227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4251F9C2-C81B-423A-92A0-262F388CEC16}">
      <dsp:nvSpPr>
        <dsp:cNvPr id="0" name=""/>
        <dsp:cNvSpPr/>
      </dsp:nvSpPr>
      <dsp:spPr>
        <a:xfrm>
          <a:off x="0" y="3035797"/>
          <a:ext cx="5438774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</dsp:sp>
    <dsp:sp modelId="{7EC8CD5F-F23C-4F83-BA21-9F22A4D73655}">
      <dsp:nvSpPr>
        <dsp:cNvPr id="0" name=""/>
        <dsp:cNvSpPr/>
      </dsp:nvSpPr>
      <dsp:spPr>
        <a:xfrm>
          <a:off x="0" y="3035797"/>
          <a:ext cx="1087755" cy="1012031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9530" tIns="49530" rIns="49530" bIns="49530" numCol="1" spcCol="1270" anchor="t" anchorCtr="0">
          <a:noAutofit/>
        </a:bodyPr>
        <a:lstStyle/>
        <a:p>
          <a:pPr marL="0" lvl="0" indent="0" algn="l" defTabSz="5778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300" kern="1200"/>
            <a:t>Mapy</a:t>
          </a:r>
        </a:p>
      </dsp:txBody>
      <dsp:txXfrm>
        <a:off x="0" y="3035797"/>
        <a:ext cx="1087755" cy="1012031"/>
      </dsp:txXfrm>
    </dsp:sp>
    <dsp:sp modelId="{F7817350-3DD6-4DE7-955A-13A3E28FD6EE}">
      <dsp:nvSpPr>
        <dsp:cNvPr id="0" name=""/>
        <dsp:cNvSpPr/>
      </dsp:nvSpPr>
      <dsp:spPr>
        <a:xfrm>
          <a:off x="1169336" y="3059319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przedstawiająca wszystkie istniejące instalacje PV w bazie w podziale na województwa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059319"/>
        <a:ext cx="4269438" cy="470436"/>
      </dsp:txXfrm>
    </dsp:sp>
    <dsp:sp modelId="{E508890F-89A4-420D-89F5-64713ADF8136}">
      <dsp:nvSpPr>
        <dsp:cNvPr id="0" name=""/>
        <dsp:cNvSpPr/>
      </dsp:nvSpPr>
      <dsp:spPr>
        <a:xfrm>
          <a:off x="1087754" y="3529755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  <dsp:sp modelId="{C293D3CF-115B-4654-833A-71D79C4EABA6}">
      <dsp:nvSpPr>
        <dsp:cNvPr id="0" name=""/>
        <dsp:cNvSpPr/>
      </dsp:nvSpPr>
      <dsp:spPr>
        <a:xfrm>
          <a:off x="1169336" y="3553277"/>
          <a:ext cx="4269438" cy="470436"/>
        </a:xfrm>
        <a:prstGeom prst="rect">
          <a:avLst/>
        </a:prstGeom>
        <a:noFill/>
        <a:ln>
          <a:noFill/>
        </a:ln>
        <a:effectLst/>
      </dsp:spPr>
      <dsp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1910" tIns="41910" rIns="41910" bIns="41910" numCol="1" spcCol="1270" anchor="t" anchorCtr="0">
          <a:noAutofit/>
        </a:bodyPr>
        <a:lstStyle/>
        <a:p>
          <a:pPr marL="0" lvl="0" indent="0" algn="l" defTabSz="4889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100" b="0" kern="1200" cap="none" spc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Mapa przedstawiająca lokazlizacje siedzib właścicieli</a:t>
          </a:r>
          <a:r>
            <a:rPr lang="pl-PL" sz="1100" b="0" kern="1200" cap="none" spc="0" baseline="0">
              <a:ln w="12700">
                <a:noFill/>
                <a:prstDash val="solid"/>
              </a:ln>
              <a:solidFill>
                <a:sysClr val="windowText" lastClr="000000"/>
              </a:solidFill>
              <a:effectLst/>
            </a:rPr>
            <a:t> istniejących instalacji PV</a:t>
          </a:r>
          <a:endParaRPr lang="pl-PL" sz="1100" b="0" kern="1200">
            <a:solidFill>
              <a:sysClr val="windowText" lastClr="000000"/>
            </a:solidFill>
          </a:endParaRPr>
        </a:p>
      </dsp:txBody>
      <dsp:txXfrm>
        <a:off x="1169336" y="3553277"/>
        <a:ext cx="4269438" cy="470436"/>
      </dsp:txXfrm>
    </dsp:sp>
    <dsp:sp modelId="{FEA501DC-4C67-42B5-B3A6-838987E50F77}">
      <dsp:nvSpPr>
        <dsp:cNvPr id="0" name=""/>
        <dsp:cNvSpPr/>
      </dsp:nvSpPr>
      <dsp:spPr>
        <a:xfrm>
          <a:off x="1087754" y="4023713"/>
          <a:ext cx="4351020" cy="0"/>
        </a:xfrm>
        <a:prstGeom prst="line">
          <a:avLst/>
        </a:prstGeom>
        <a:solidFill>
          <a:schemeClr val="dk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dk2">
              <a:tint val="5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PictureStrips">
  <dgm:title val=""/>
  <dgm:desc val=""/>
  <dgm:catLst>
    <dgm:cat type="list" pri="12500"/>
    <dgm:cat type="picture" pri="13000"/>
    <dgm:cat type="pictureconvert" pri="13000"/>
  </dgm:catLst>
  <dgm:samp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</dgm:cxnLst>
      <dgm:bg/>
      <dgm:whole/>
    </dgm:dataModel>
  </dgm:sampData>
  <dgm:styleData>
    <dgm:dataModel>
      <dgm:ptLst>
        <dgm:pt modelId="0" type="doc"/>
        <dgm:pt modelId="10">
          <dgm:prSet phldr="1"/>
        </dgm:pt>
        <dgm:pt modelId="20">
          <dgm:prSet phldr="1"/>
        </dgm:pt>
      </dgm:ptLst>
      <dgm:cxnLst>
        <dgm:cxn modelId="40" srcId="0" destId="10" srcOrd="0" destOrd="0"/>
        <dgm:cxn modelId="50" srcId="0" destId="20" srcOrd="1" destOrd="0"/>
      </dgm:cxnLst>
      <dgm:bg/>
      <dgm:whole/>
    </dgm:dataModel>
  </dgm:styleData>
  <dgm:clrData>
    <dgm:dataModel>
      <dgm:ptLst>
        <dgm:pt modelId="0" type="doc"/>
        <dgm:pt modelId="10">
          <dgm:prSet phldr="1"/>
        </dgm:pt>
        <dgm:pt modelId="20">
          <dgm:prSet phldr="1"/>
        </dgm:pt>
        <dgm:pt modelId="30">
          <dgm:prSet phldr="1"/>
        </dgm:pt>
        <dgm:pt modelId="40">
          <dgm:prSet phldr="1"/>
        </dgm:pt>
      </dgm:ptLst>
      <dgm:cxnLst>
        <dgm:cxn modelId="40" srcId="0" destId="10" srcOrd="0" destOrd="0"/>
        <dgm:cxn modelId="50" srcId="0" destId="20" srcOrd="1" destOrd="0"/>
        <dgm:cxn modelId="60" srcId="0" destId="30" srcOrd="2" destOrd="0"/>
        <dgm:cxn modelId="70" srcId="0" destId="40" srcOrd="2" destOrd="0"/>
      </dgm:cxnLst>
      <dgm:bg/>
      <dgm:whole/>
    </dgm:dataModel>
  </dgm:clrData>
  <dgm:layoutNode name="Name0">
    <dgm:varLst>
      <dgm:dir/>
      <dgm:resizeHandles val="exact"/>
    </dgm:varLst>
    <dgm:choose name="Name1">
      <dgm:if name="Name2" func="var" arg="dir" op="equ" val="norm">
        <dgm:alg type="snake">
          <dgm:param type="off" val="ctr"/>
        </dgm:alg>
      </dgm:if>
      <dgm:else name="Name3">
        <dgm:alg type="snake">
          <dgm:param type="off" val="ctr"/>
          <dgm:param type="grDir" val="tR"/>
        </dgm:alg>
      </dgm:else>
    </dgm:choose>
    <dgm:shape xmlns:r="http://schemas.openxmlformats.org/officeDocument/2006/relationships" r:blip="">
      <dgm:adjLst/>
    </dgm:shape>
    <dgm:constrLst>
      <dgm:constr type="primFontSz" for="des" ptType="node" op="equ" val="65"/>
      <dgm:constr type="w" for="ch" forName="composite" refType="w"/>
      <dgm:constr type="h" for="ch" forName="composite" refType="h"/>
      <dgm:constr type="sp" refType="h" refFor="ch" refForName="composite" op="equ" fact="0.1"/>
      <dgm:constr type="h" for="ch" forName="sibTrans" refType="h" refFor="ch" refForName="composite" op="equ" fact="0.1"/>
      <dgm:constr type="w" for="ch" forName="sibTrans" refType="h" refFor="ch" refForName="sibTrans" op="equ"/>
    </dgm:constrLst>
    <dgm:forEach name="nodesForEach" axis="ch" ptType="node">
      <dgm:layoutNode name="composite">
        <dgm:alg type="composite">
          <dgm:param type="ar" val="3"/>
        </dgm:alg>
        <dgm:shape xmlns:r="http://schemas.openxmlformats.org/officeDocument/2006/relationships" r:blip="">
          <dgm:adjLst/>
        </dgm:shape>
        <dgm:choose name="Name4">
          <dgm:if name="Name5" func="var" arg="dir" op="equ" val="norm">
            <dgm:constrLst>
              <dgm:constr type="l" for="ch" forName="rect1" refType="w" fact="0.04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if>
          <dgm:else name="Name6">
            <dgm:constrLst>
              <dgm:constr type="l" for="ch" forName="rect1" refType="w" fact="0"/>
              <dgm:constr type="t" for="ch" forName="rect1" refType="h" fact="0.13"/>
              <dgm:constr type="w" for="ch" forName="rect1" refType="w" fact="0.96"/>
              <dgm:constr type="h" for="ch" forName="rect1" refType="h" fact="0.9"/>
              <dgm:constr type="l" for="ch" forName="rect2" refType="w" fact="0.79"/>
              <dgm:constr type="t" for="ch" forName="rect2" refType="h" fact="0"/>
              <dgm:constr type="w" for="ch" forName="rect2" refType="w" fact="0.21"/>
              <dgm:constr type="h" for="ch" forName="rect2" refType="w" fact="0.315"/>
            </dgm:constrLst>
          </dgm:else>
        </dgm:choose>
        <dgm:layoutNode name="rect1" styleLbl="trAlignAcc1">
          <dgm:varLst>
            <dgm:bulletEnabled val="1"/>
          </dgm:varLst>
          <dgm:alg type="tx">
            <dgm:param type="parTxLTRAlign" val="l"/>
          </dgm:alg>
          <dgm:shape xmlns:r="http://schemas.openxmlformats.org/officeDocument/2006/relationships" type="rect" r:blip="">
            <dgm:adjLst/>
          </dgm:shape>
          <dgm:presOf axis="desOrSelf" ptType="node"/>
          <dgm:choose name="Name7">
            <dgm:if name="Name8" func="var" arg="dir" op="equ" val="norm">
              <dgm:constrLst>
                <dgm:constr type="lMarg" refType="w" fact="0.6"/>
                <dgm:constr type="rMarg" refType="primFontSz" fact="0.3"/>
                <dgm:constr type="tMarg" refType="primFontSz" fact="0.3"/>
                <dgm:constr type="bMarg" refType="primFontSz" fact="0.3"/>
              </dgm:constrLst>
            </dgm:if>
            <dgm:else name="Name9">
              <dgm:constrLst>
                <dgm:constr type="lMarg" refType="primFontSz" fact="0.3"/>
                <dgm:constr type="rMarg" refType="w" fact="0.6"/>
                <dgm:constr type="tMarg" refType="primFontSz" fact="0.3"/>
                <dgm:constr type="bMarg" refType="primFontSz" fact="0.3"/>
              </dgm:constrLst>
            </dgm:else>
          </dgm:choose>
          <dgm:ruleLst>
            <dgm:rule type="primFontSz" val="5" fact="NaN" max="NaN"/>
          </dgm:ruleLst>
        </dgm:layoutNode>
        <dgm:layoutNode name="rect2" styleLbl="fgImgPlace1">
          <dgm:alg type="sp"/>
          <dgm:shape xmlns:r="http://schemas.openxmlformats.org/officeDocument/2006/relationships" type="rect" r:blip="" blipPhldr="1">
            <dgm:adjLst/>
          </dgm:shape>
          <dgm:presOf/>
        </dgm:layoutNode>
      </dgm:layoutNode>
      <dgm:forEach name="sibTransForEach" axis="followSib" ptType="sibTrans" cnt="1">
        <dgm:layoutNode name="sibTrans">
          <dgm:alg type="sp"/>
          <dgm:shape xmlns:r="http://schemas.openxmlformats.org/officeDocument/2006/relationships" r:blip="">
            <dgm:adjLst/>
          </dgm:shape>
        </dgm:layoutNode>
      </dgm:forEach>
    </dgm:forEach>
  </dgm:layoutNode>
</dgm:layoutDef>
</file>

<file path=xl/diagrams/layout3.xml><?xml version="1.0" encoding="utf-8"?>
<dgm:layoutDef xmlns:dgm="http://schemas.openxmlformats.org/drawingml/2006/diagram" xmlns:a="http://schemas.openxmlformats.org/drawingml/2006/main" uniqueId="urn:microsoft.com/office/officeart/2008/layout/LinedList">
  <dgm:title val=""/>
  <dgm:desc val=""/>
  <dgm:catLst>
    <dgm:cat type="hierarchy" pri="8000"/>
    <dgm:cat type="list" pri="25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13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  <dgm:cxn modelId="5" srcId="1" destId="1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</dgm:ptLst>
      <dgm:cxnLst>
        <dgm:cxn modelId="2" srcId="0" destId="1" srcOrd="0" destOrd="0"/>
        <dgm:cxn modelId="3" srcId="1" destId="11" srcOrd="0" destOrd="0"/>
        <dgm:cxn modelId="4" srcId="1" destId="12" srcOrd="1" destOrd="0"/>
      </dgm:cxnLst>
      <dgm:bg/>
      <dgm:whole/>
    </dgm:dataModel>
  </dgm:clrData>
  <dgm:layoutNode name="vert0">
    <dgm:varLst>
      <dgm:dir/>
      <dgm:animOne val="branch"/>
      <dgm:animLvl val="lvl"/>
    </dgm:varLst>
    <dgm:choose name="Name0">
      <dgm:if name="Name1" func="var" arg="dir" op="equ" val="norm">
        <dgm:alg type="lin">
          <dgm:param type="linDir" val="fromT"/>
          <dgm:param type="nodeHorzAlign" val="l"/>
        </dgm:alg>
      </dgm:if>
      <dgm:else name="Name2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horz1" refType="w"/>
      <dgm:constr type="h" for="ch" forName="horz1" refType="h"/>
      <dgm:constr type="h" for="des" forName="vert1" refType="h"/>
      <dgm:constr type="h" for="des" forName="tx1" refType="h"/>
      <dgm:constr type="h" for="des" forName="horz2" refType="h"/>
      <dgm:constr type="h" for="des" forName="vert2" refType="h"/>
      <dgm:constr type="h" for="des" forName="horz3" refType="h"/>
      <dgm:constr type="h" for="des" forName="vert3" refType="h"/>
      <dgm:constr type="h" for="des" forName="horz4" refType="h"/>
      <dgm:constr type="h" for="des" ptType="node" refType="h"/>
      <dgm:constr type="primFontSz" for="des" forName="tx1" op="equ" val="65"/>
      <dgm:constr type="primFontSz" for="des" forName="tx2" op="equ" val="65"/>
      <dgm:constr type="primFontSz" for="des" forName="tx3" op="equ" val="65"/>
      <dgm:constr type="primFontSz" for="des" forName="tx4" op="equ" val="65"/>
      <dgm:constr type="w" for="des" forName="thickLine" refType="w"/>
      <dgm:constr type="h" for="des" forName="thickLine"/>
      <dgm:constr type="h" for="des" forName="thinLine1"/>
      <dgm:constr type="h" for="des" forName="thinLine2b"/>
      <dgm:constr type="h" for="des" forName="thinLine3"/>
      <dgm:constr type="h" for="des" forName="vertSpace2a" refType="h" fact="0.05"/>
      <dgm:constr type="h" for="des" forName="vertSpace2b" refType="h" refFor="des" refForName="vertSpace2a"/>
    </dgm:constrLst>
    <dgm:forEach name="Name3" axis="ch" ptType="node">
      <dgm:layoutNode name="thickLine" styleLbl="alignNode1">
        <dgm:alg type="sp"/>
        <dgm:shape xmlns:r="http://schemas.openxmlformats.org/officeDocument/2006/relationships" type="line" r:blip="">
          <dgm:adjLst/>
        </dgm:shape>
        <dgm:presOf/>
      </dgm:layoutNode>
      <dgm:layoutNode name="horz1">
        <dgm:choose name="Name4">
          <dgm:if name="Name5" func="var" arg="dir" op="equ" val="norm">
            <dgm:alg type="lin">
              <dgm:param type="linDir" val="fromL"/>
              <dgm:param type="nodeVertAlign" val="t"/>
            </dgm:alg>
          </dgm:if>
          <dgm:else name="Name6">
            <dgm:alg type="lin">
              <dgm:param type="linDir" val="fromR"/>
              <dgm:param type="nodeVertAlign" val="t"/>
            </dgm:alg>
          </dgm:else>
        </dgm:choose>
        <dgm:shape xmlns:r="http://schemas.openxmlformats.org/officeDocument/2006/relationships" r:blip="">
          <dgm:adjLst/>
        </dgm:shape>
        <dgm:presOf/>
        <dgm:choose name="Name7">
          <dgm:if name="Name8" axis="root des" func="maxDepth" op="equ" val="1">
            <dgm:constrLst>
              <dgm:constr type="w" for="ch" forName="tx1" refType="w"/>
            </dgm:constrLst>
          </dgm:if>
          <dgm:if name="Name9" axis="root des" func="maxDepth" op="equ" val="2">
            <dgm:constrLst>
              <dgm:constr type="w" for="ch" forName="tx1" refType="w" fact="0.2"/>
              <dgm:constr type="w" for="des" forName="tx2" refType="w" fact="0.785"/>
              <dgm:constr type="w" for="des" forName="horzSpace2" refType="w" fact="0.015"/>
              <dgm:constr type="w" for="des" forName="thinLine2b" refType="w" fact="0.8"/>
            </dgm:constrLst>
          </dgm:if>
          <dgm:if name="Name10" axis="root des" func="maxDepth" op="equ" val="3">
            <dgm:constrLst>
              <dgm:constr type="w" for="ch" forName="tx1" refType="w" fact="0.2"/>
              <dgm:constr type="w" for="des" forName="tx2" refType="w" fact="0.385"/>
              <dgm:constr type="w" for="des" forName="tx3" refType="w" fact="0.385"/>
              <dgm:constr type="w" for="des" forName="horzSpace2" refType="w" fact="0.015"/>
              <dgm:constr type="w" for="des" forName="horzSpace3" refType="w" fact="0.015"/>
              <dgm:constr type="w" for="des" forName="thinLine2b" refType="w" fact="0.8"/>
              <dgm:constr type="w" for="des" forName="thinLine3" refType="w" fact="0.385"/>
            </dgm:constrLst>
          </dgm:if>
          <dgm:if name="Name11" axis="root des" func="maxDepth" op="gte" val="4">
            <dgm:constrLst>
              <dgm:constr type="w" for="ch" forName="tx1" refType="w" fact="0.2"/>
              <dgm:constr type="w" for="des" forName="tx2" refType="w" fact="0.2516"/>
              <dgm:constr type="w" for="des" forName="tx3" refType="w" fact="0.2516"/>
              <dgm:constr type="w" for="des" forName="tx4" refType="w" fact="0.2516"/>
              <dgm:constr type="w" for="des" forName="horzSpace2" refType="w" fact="0.015"/>
              <dgm:constr type="w" for="des" forName="horzSpace3" refType="w" fact="0.015"/>
              <dgm:constr type="w" for="des" forName="horzSpace4" refType="w" fact="0.015"/>
              <dgm:constr type="w" for="des" forName="thinLine2b" refType="w" fact="0.8"/>
              <dgm:constr type="w" for="des" forName="thinLine3" refType="w" fact="0.5332"/>
            </dgm:constrLst>
          </dgm:if>
          <dgm:else name="Name12"/>
        </dgm:choose>
        <dgm:layoutNode name="tx1" styleLbl="revTx"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>
            <dgm:adjLst/>
          </dgm:shape>
          <dgm:presOf axis="self"/>
          <dgm:constrLst>
            <dgm:constr type="tMarg" refType="primFontSz" fact="0.3"/>
            <dgm:constr type="bMarg" refType="primFontSz" fact="0.3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layoutNode name="vert1">
          <dgm:choose name="Name13">
            <dgm:if name="Name14" func="var" arg="dir" op="equ" val="norm">
              <dgm:alg type="lin">
                <dgm:param type="linDir" val="fromT"/>
                <dgm:param type="nodeHorzAlign" val="l"/>
              </dgm:alg>
            </dgm:if>
            <dgm:else name="Name15">
              <dgm:alg type="lin">
                <dgm:param type="linDir" val="fromT"/>
                <dgm:param type="nodeHorzAlign" val="r"/>
              </dgm:alg>
            </dgm:else>
          </dgm:choose>
          <dgm:shape xmlns:r="http://schemas.openxmlformats.org/officeDocument/2006/relationships" r:blip="">
            <dgm:adjLst/>
          </dgm:shape>
          <dgm:presOf/>
          <dgm:forEach name="Name16" axis="ch" ptType="node">
            <dgm:choose name="Name17">
              <dgm:if name="Name18" axis="self" ptType="node" func="pos" op="equ" val="1">
                <dgm:layoutNode name="vertSpace2a">
                  <dgm:alg type="sp"/>
                  <dgm:shape xmlns:r="http://schemas.openxmlformats.org/officeDocument/2006/relationships" r:blip="">
                    <dgm:adjLst/>
                  </dgm:shape>
                  <dgm:presOf/>
                </dgm:layoutNode>
              </dgm:if>
              <dgm:else name="Name19"/>
            </dgm:choose>
            <dgm:layoutNode name="horz2">
              <dgm:choose name="Name20">
                <dgm:if name="Name21" func="var" arg="dir" op="equ" val="norm">
                  <dgm:alg type="lin">
                    <dgm:param type="linDir" val="fromL"/>
                    <dgm:param type="nodeVertAlign" val="t"/>
                  </dgm:alg>
                </dgm:if>
                <dgm:else name="Name22">
                  <dgm:alg type="lin">
                    <dgm:param type="linDir" val="fromR"/>
                    <dgm:param type="nodeVertAlign" val="t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layoutNode name="horzSpace2">
                <dgm:alg type="sp"/>
                <dgm:shape xmlns:r="http://schemas.openxmlformats.org/officeDocument/2006/relationships" r:blip="">
                  <dgm:adjLst/>
                </dgm:shape>
                <dgm:presOf/>
              </dgm:layoutNode>
              <dgm:layoutNode name="tx2" styleLbl="revTx">
                <dgm:alg type="tx">
                  <dgm:param type="parTxLTRAlign" val="l"/>
                  <dgm:param type="parTxRTLAlign" val="r"/>
                  <dgm:param type="txAnchorVert" val="t"/>
                </dgm:alg>
                <dgm:shape xmlns:r="http://schemas.openxmlformats.org/officeDocument/2006/relationships" type="rect" r:blip="">
                  <dgm:adjLst/>
                </dgm:shape>
                <dgm:presOf axis="self"/>
                <dgm:constrLst>
                  <dgm:constr type="tMarg" refType="primFontSz" fact="0.3"/>
                  <dgm:constr type="bMarg" refType="primFontSz" fact="0.3"/>
                  <dgm:constr type="lMarg" refType="primFontSz" fact="0.3"/>
                  <dgm:constr type="rMarg" refType="primFontSz" fact="0.3"/>
                </dgm:constrLst>
                <dgm:ruleLst>
                  <dgm:rule type="primFontSz" val="5" fact="NaN" max="NaN"/>
                </dgm:ruleLst>
              </dgm:layoutNode>
              <dgm:layoutNode name="vert2">
                <dgm:choose name="Name23">
                  <dgm:if name="Name24" func="var" arg="dir" op="equ" val="norm">
                    <dgm:alg type="lin">
                      <dgm:param type="linDir" val="fromT"/>
                      <dgm:param type="nodeHorzAlign" val="l"/>
                    </dgm:alg>
                  </dgm:if>
                  <dgm:else name="Name25">
                    <dgm:alg type="lin">
                      <dgm:param type="linDir" val="fromT"/>
                      <dgm:param type="nodeHorz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forEach name="Name26" axis="ch" ptType="node">
                  <dgm:layoutNode name="horz3">
                    <dgm:choose name="Name27">
                      <dgm:if name="Name28" func="var" arg="dir" op="equ" val="norm">
                        <dgm:alg type="lin">
                          <dgm:param type="linDir" val="fromL"/>
                          <dgm:param type="nodeVertAlign" val="t"/>
                        </dgm:alg>
                      </dgm:if>
                      <dgm:else name="Name29">
                        <dgm:alg type="lin">
                          <dgm:param type="linDir" val="fromR"/>
                          <dgm:param type="nodeVertAlign" val="t"/>
                        </dgm:alg>
                      </dgm:else>
                    </dgm:choose>
                    <dgm:shape xmlns:r="http://schemas.openxmlformats.org/officeDocument/2006/relationships" r:blip="">
                      <dgm:adjLst/>
                    </dgm:shape>
                    <dgm:presOf/>
                    <dgm:layoutNode name="horzSpace3">
                      <dgm:alg type="sp"/>
                      <dgm:shape xmlns:r="http://schemas.openxmlformats.org/officeDocument/2006/relationships" r:blip="">
                        <dgm:adjLst/>
                      </dgm:shape>
                      <dgm:presOf/>
                    </dgm:layoutNode>
                    <dgm:layoutNode name="tx3" styleLbl="revTx">
                      <dgm:alg type="tx">
                        <dgm:param type="parTxLTRAlign" val="l"/>
                        <dgm:param type="parTxRTLAlign" val="r"/>
                        <dgm:param type="txAnchorVert" val="t"/>
                      </dgm:alg>
                      <dgm:shape xmlns:r="http://schemas.openxmlformats.org/officeDocument/2006/relationships" type="rect" r:blip="">
                        <dgm:adjLst/>
                      </dgm:shape>
                      <dgm:presOf axis="self"/>
                      <dgm:constrLst>
                        <dgm:constr type="tMarg" refType="primFontSz" fact="0.3"/>
                        <dgm:constr type="bMarg" refType="primFontSz" fact="0.3"/>
                        <dgm:constr type="lMarg" refType="primFontSz" fact="0.3"/>
                        <dgm:constr type="rMarg" refType="primFontSz" fact="0.3"/>
                      </dgm:constrLst>
                      <dgm:ruleLst>
                        <dgm:rule type="primFontSz" val="5" fact="NaN" max="NaN"/>
                      </dgm:ruleLst>
                    </dgm:layoutNode>
                    <dgm:layoutNode name="vert3">
                      <dgm:choose name="Name30">
                        <dgm:if name="Name31" func="var" arg="dir" op="equ" val="norm">
                          <dgm:alg type="lin">
                            <dgm:param type="linDir" val="fromT"/>
                            <dgm:param type="nodeHorzAlign" val="l"/>
                          </dgm:alg>
                        </dgm:if>
                        <dgm:else name="Name32">
                          <dgm:alg type="lin">
                            <dgm:param type="linDir" val="fromT"/>
                            <dgm:param type="nodeHorzAlign" val="r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forEach name="Name33" axis="ch" ptType="node">
                        <dgm:layoutNode name="horz4">
                          <dgm:choose name="Name34">
                            <dgm:if name="Name35" func="var" arg="dir" op="equ" val="norm">
                              <dgm:alg type="lin">
                                <dgm:param type="linDir" val="fromL"/>
                                <dgm:param type="nodeVertAlign" val="t"/>
                              </dgm:alg>
                            </dgm:if>
                            <dgm:else name="Name36">
                              <dgm:alg type="lin">
                                <dgm:param type="linDir" val="fromR"/>
                                <dgm:param type="nodeVertAlign" val="t"/>
                              </dgm:alg>
                            </dgm:else>
                          </dgm:choose>
                          <dgm:shape xmlns:r="http://schemas.openxmlformats.org/officeDocument/2006/relationships" r:blip="">
                            <dgm:adjLst/>
                          </dgm:shape>
                          <dgm:presOf/>
                          <dgm:layoutNode name="horzSpace4">
                            <dgm:alg type="sp"/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</dgm:layoutNode>
                          <dgm:layoutNode name="tx4" styleLbl="revTx">
                            <dgm:varLst>
                              <dgm:bulletEnabled val="1"/>
                            </dgm:varLst>
                            <dgm:alg type="tx">
                              <dgm:param type="parTxLTRAlign" val="l"/>
                              <dgm:param type="parTxRTLAlign" val="r"/>
                              <dgm:param type="txAnchorVert" val="t"/>
                            </dgm:alg>
                            <dgm:shape xmlns:r="http://schemas.openxmlformats.org/officeDocument/2006/relationships" type="rect" r:blip="">
                              <dgm:adjLst/>
                            </dgm:shape>
                            <dgm:presOf axis="desOrSelf" ptType="node"/>
                            <dgm:constrLst>
                              <dgm:constr type="tMarg" refType="primFontSz" fact="0.3"/>
                              <dgm:constr type="bMarg" refType="primFontSz" fact="0.3"/>
                              <dgm:constr type="lMarg" refType="primFontSz" fact="0.3"/>
                              <dgm:constr type="rMarg" refType="primFontSz" fact="0.3"/>
                            </dgm:constrLst>
                            <dgm:ruleLst>
                              <dgm:rule type="primFontSz" val="5" fact="NaN" max="NaN"/>
                            </dgm:ruleLst>
                          </dgm:layoutNode>
                        </dgm:layoutNode>
                      </dgm:forEach>
                    </dgm:layoutNode>
                  </dgm:layoutNode>
                  <dgm:forEach name="Name37" axis="followSib" ptType="sibTrans" cnt="1">
                    <dgm:layoutNode name="thinLine3" styleLbl="callout">
                      <dgm:alg type="sp"/>
                      <dgm:shape xmlns:r="http://schemas.openxmlformats.org/officeDocument/2006/relationships" type="line" r:blip="">
                        <dgm:adjLst/>
                      </dgm:shape>
                      <dgm:presOf/>
                    </dgm:layoutNode>
                  </dgm:forEach>
                </dgm:forEach>
              </dgm:layoutNode>
            </dgm:layoutNode>
            <dgm:layoutNode name="thinLine2b" styleLbl="callout">
              <dgm:alg type="sp"/>
              <dgm:shape xmlns:r="http://schemas.openxmlformats.org/officeDocument/2006/relationships" type="line" r:blip="">
                <dgm:adjLst/>
              </dgm:shape>
              <dgm:presOf/>
            </dgm:layoutNode>
            <dgm:layoutNode name="vertSpace2b">
              <dgm:alg type="sp"/>
              <dgm:shape xmlns:r="http://schemas.openxmlformats.org/officeDocument/2006/relationships" r:blip="">
                <dgm:adjLst/>
              </dgm:shape>
              <dgm:presOf/>
            </dgm:layoutNode>
          </dgm:forEach>
        </dgm:layoutNode>
      </dgm:layoutNod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3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Layout" Target="../diagrams/layout2.xml"/><Relationship Id="rId13" Type="http://schemas.openxmlformats.org/officeDocument/2006/relationships/diagramLayout" Target="../diagrams/layout3.xml"/><Relationship Id="rId3" Type="http://schemas.openxmlformats.org/officeDocument/2006/relationships/diagramLayout" Target="../diagrams/layout1.xml"/><Relationship Id="rId7" Type="http://schemas.openxmlformats.org/officeDocument/2006/relationships/diagramData" Target="../diagrams/data2.xml"/><Relationship Id="rId12" Type="http://schemas.openxmlformats.org/officeDocument/2006/relationships/diagramData" Target="../diagrams/data3.xml"/><Relationship Id="rId2" Type="http://schemas.openxmlformats.org/officeDocument/2006/relationships/diagramData" Target="../diagrams/data1.xml"/><Relationship Id="rId16" Type="http://schemas.microsoft.com/office/2007/relationships/diagramDrawing" Target="../diagrams/drawing3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microsoft.com/office/2007/relationships/diagramDrawing" Target="../diagrams/drawing2.xml"/><Relationship Id="rId5" Type="http://schemas.openxmlformats.org/officeDocument/2006/relationships/diagramColors" Target="../diagrams/colors1.xml"/><Relationship Id="rId15" Type="http://schemas.openxmlformats.org/officeDocument/2006/relationships/diagramColors" Target="../diagrams/colors3.xml"/><Relationship Id="rId10" Type="http://schemas.openxmlformats.org/officeDocument/2006/relationships/diagramColors" Target="../diagrams/colors2.xml"/><Relationship Id="rId4" Type="http://schemas.openxmlformats.org/officeDocument/2006/relationships/diagramQuickStyle" Target="../diagrams/quickStyle1.xml"/><Relationship Id="rId9" Type="http://schemas.openxmlformats.org/officeDocument/2006/relationships/diagramQuickStyle" Target="../diagrams/quickStyle2.xml"/><Relationship Id="rId14" Type="http://schemas.openxmlformats.org/officeDocument/2006/relationships/diagramQuickStyle" Target="../diagrams/quickStyle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14/relationships/chartEx" Target="../charts/chartEx1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microsoft.com/office/2014/relationships/chartEx" Target="../charts/chartEx3.xml"/><Relationship Id="rId4" Type="http://schemas.openxmlformats.org/officeDocument/2006/relationships/chart" Target="../charts/chart3.xml"/><Relationship Id="rId9" Type="http://schemas.microsoft.com/office/2014/relationships/chartEx" Target="../charts/chartEx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</xdr:colOff>
      <xdr:row>1</xdr:row>
      <xdr:rowOff>47626</xdr:rowOff>
    </xdr:from>
    <xdr:to>
      <xdr:col>20</xdr:col>
      <xdr:colOff>0</xdr:colOff>
      <xdr:row>4</xdr:row>
      <xdr:rowOff>142875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37" t="29961" r="7963" b="18477"/>
        <a:stretch/>
      </xdr:blipFill>
      <xdr:spPr>
        <a:xfrm>
          <a:off x="11001375" y="238126"/>
          <a:ext cx="1895475" cy="942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>
    <xdr:from>
      <xdr:col>12</xdr:col>
      <xdr:colOff>180975</xdr:colOff>
      <xdr:row>1</xdr:row>
      <xdr:rowOff>123824</xdr:rowOff>
    </xdr:from>
    <xdr:to>
      <xdr:col>17</xdr:col>
      <xdr:colOff>180974</xdr:colOff>
      <xdr:row>3</xdr:row>
      <xdr:rowOff>142875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639050" y="314324"/>
          <a:ext cx="3047999" cy="66675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tx2">
                  <a:lumMod val="50000"/>
                </a:schemeClr>
              </a:solidFill>
            </a:rPr>
            <a:t>Stan projektów w bazie na dzień: 20.02.2024</a:t>
          </a:r>
        </a:p>
      </xdr:txBody>
    </xdr:sp>
    <xdr:clientData/>
  </xdr:twoCellAnchor>
  <xdr:twoCellAnchor>
    <xdr:from>
      <xdr:col>11</xdr:col>
      <xdr:colOff>219075</xdr:colOff>
      <xdr:row>3</xdr:row>
      <xdr:rowOff>38100</xdr:rowOff>
    </xdr:from>
    <xdr:to>
      <xdr:col>17</xdr:col>
      <xdr:colOff>590550</xdr:colOff>
      <xdr:row>21</xdr:row>
      <xdr:rowOff>180974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C548F44-049B-4F41-8B7B-113F0DB252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7" r:lo="rId8" r:qs="rId9" r:cs="rId10"/>
        </a:graphicData>
      </a:graphic>
    </xdr:graphicFrame>
    <xdr:clientData/>
  </xdr:twoCellAnchor>
  <xdr:twoCellAnchor>
    <xdr:from>
      <xdr:col>1</xdr:col>
      <xdr:colOff>0</xdr:colOff>
      <xdr:row>4</xdr:row>
      <xdr:rowOff>85724</xdr:rowOff>
    </xdr:from>
    <xdr:to>
      <xdr:col>9</xdr:col>
      <xdr:colOff>561975</xdr:colOff>
      <xdr:row>25</xdr:row>
      <xdr:rowOff>133349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FD219405-3F01-4882-8330-C0CC980748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2" r:lo="rId13" r:qs="rId14" r:cs="rId15"/>
        </a:graphicData>
      </a:graphic>
    </xdr:graphicFrame>
    <xdr:clientData/>
  </xdr:twoCellAnchor>
  <xdr:twoCellAnchor>
    <xdr:from>
      <xdr:col>18</xdr:col>
      <xdr:colOff>180976</xdr:colOff>
      <xdr:row>7</xdr:row>
      <xdr:rowOff>142874</xdr:rowOff>
    </xdr:from>
    <xdr:to>
      <xdr:col>19</xdr:col>
      <xdr:colOff>952501</xdr:colOff>
      <xdr:row>12</xdr:row>
      <xdr:rowOff>190499</xdr:rowOff>
    </xdr:to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176D1FAD-BF07-4974-9E9E-AEC68E52879F}"/>
            </a:ext>
          </a:extLst>
        </xdr:cNvPr>
        <xdr:cNvSpPr txBox="1"/>
      </xdr:nvSpPr>
      <xdr:spPr>
        <a:xfrm>
          <a:off x="11296651" y="1752599"/>
          <a:ext cx="1600200" cy="1000125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Stan projektów w bazie na dzień 20.02.2024</a:t>
          </a:r>
        </a:p>
      </xdr:txBody>
    </xdr:sp>
    <xdr:clientData/>
  </xdr:twoCellAnchor>
  <xdr:twoCellAnchor>
    <xdr:from>
      <xdr:col>18</xdr:col>
      <xdr:colOff>180976</xdr:colOff>
      <xdr:row>15</xdr:row>
      <xdr:rowOff>95250</xdr:rowOff>
    </xdr:from>
    <xdr:to>
      <xdr:col>19</xdr:col>
      <xdr:colOff>952501</xdr:colOff>
      <xdr:row>22</xdr:row>
      <xdr:rowOff>171450</xdr:rowOff>
    </xdr:to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938E9EF9-2E2A-4F51-8A70-E899959419DC}"/>
            </a:ext>
          </a:extLst>
        </xdr:cNvPr>
        <xdr:cNvSpPr txBox="1"/>
      </xdr:nvSpPr>
      <xdr:spPr>
        <a:xfrm>
          <a:off x="11296651" y="3228975"/>
          <a:ext cx="1600200" cy="1409700"/>
        </a:xfrm>
        <a:prstGeom prst="rect">
          <a:avLst/>
        </a:prstGeom>
        <a:solidFill>
          <a:schemeClr val="tx2">
            <a:lumMod val="75000"/>
          </a:schemeClr>
        </a:solidFill>
        <a:ln>
          <a:solidFill>
            <a:schemeClr val="tx2">
              <a:lumMod val="75000"/>
            </a:schemeClr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600">
              <a:solidFill>
                <a:schemeClr val="bg1"/>
              </a:solidFill>
            </a:rPr>
            <a:t>Copyright ©2024 IEO. Wszelkie prawa zastrzeżone. 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597768</xdr:colOff>
      <xdr:row>44</xdr:row>
      <xdr:rowOff>67235</xdr:rowOff>
    </xdr:from>
    <xdr:to>
      <xdr:col>22</xdr:col>
      <xdr:colOff>126467</xdr:colOff>
      <xdr:row>73</xdr:row>
      <xdr:rowOff>150478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C639B038-ACC1-406D-984A-A405C37D6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19</xdr:col>
      <xdr:colOff>530680</xdr:colOff>
      <xdr:row>0</xdr:row>
      <xdr:rowOff>122466</xdr:rowOff>
    </xdr:from>
    <xdr:ext cx="2265589" cy="823232"/>
    <xdr:pic>
      <xdr:nvPicPr>
        <xdr:cNvPr id="3" name="Obraz 2">
          <a:extLst>
            <a:ext uri="{FF2B5EF4-FFF2-40B4-BE49-F238E27FC236}">
              <a16:creationId xmlns:a16="http://schemas.microsoft.com/office/drawing/2014/main" id="{872F3030-706D-48AF-8403-98F7CD6520C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6704130" y="122466"/>
          <a:ext cx="2265589" cy="8232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</xdr:col>
      <xdr:colOff>207817</xdr:colOff>
      <xdr:row>6</xdr:row>
      <xdr:rowOff>712617</xdr:rowOff>
    </xdr:from>
    <xdr:to>
      <xdr:col>22</xdr:col>
      <xdr:colOff>571499</xdr:colOff>
      <xdr:row>44</xdr:row>
      <xdr:rowOff>27214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57562DD6-B08E-4B34-8FC3-E08D78995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1132417</xdr:colOff>
      <xdr:row>1</xdr:row>
      <xdr:rowOff>179917</xdr:rowOff>
    </xdr:from>
    <xdr:ext cx="1947333" cy="1121834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11585F4F-C23A-42AE-A1ED-03CEC565D42C}"/>
            </a:ext>
          </a:extLst>
        </xdr:cNvPr>
        <xdr:cNvSpPr txBox="1"/>
      </xdr:nvSpPr>
      <xdr:spPr>
        <a:xfrm>
          <a:off x="3170767" y="379942"/>
          <a:ext cx="1947333" cy="1121834"/>
        </a:xfrm>
        <a:prstGeom prst="wedgeEllipseCallout">
          <a:avLst>
            <a:gd name="adj1" fmla="val -41097"/>
            <a:gd name="adj2" fmla="val 7584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1050"/>
            <a:t>odnosi</a:t>
          </a:r>
          <a:r>
            <a:rPr lang="pl-PL" sz="1050" baseline="0"/>
            <a:t> się do </a:t>
          </a:r>
          <a:r>
            <a:rPr lang="pl-PL" sz="1050"/>
            <a:t>nazwy spółki holdingowej bądź właściciela spółki inwestującej</a:t>
          </a:r>
        </a:p>
      </xdr:txBody>
    </xdr:sp>
    <xdr:clientData/>
  </xdr:oneCellAnchor>
  <xdr:oneCellAnchor>
    <xdr:from>
      <xdr:col>0</xdr:col>
      <xdr:colOff>54429</xdr:colOff>
      <xdr:row>51</xdr:row>
      <xdr:rowOff>0</xdr:rowOff>
    </xdr:from>
    <xdr:ext cx="1525285" cy="1191698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65AC6B24-2537-4C3B-B949-6CCDEC4D6F40}"/>
            </a:ext>
          </a:extLst>
        </xdr:cNvPr>
        <xdr:cNvSpPr txBox="1"/>
      </xdr:nvSpPr>
      <xdr:spPr>
        <a:xfrm>
          <a:off x="54429" y="12898212"/>
          <a:ext cx="1525285" cy="1191698"/>
        </a:xfrm>
        <a:prstGeom prst="wedgeEllipseCallout">
          <a:avLst>
            <a:gd name="adj1" fmla="val 77491"/>
            <a:gd name="adj2" fmla="val -20292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100"/>
            <a:t>pozostali operatorzy posiadają mniej niż 6 MW projektów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0.88894</cdr:x>
      <cdr:y>0.00142</cdr:y>
    </cdr:from>
    <cdr:to>
      <cdr:x>1</cdr:x>
      <cdr:y>0.05798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B1603DF9-4CAB-455D-B85B-84BF6DBD4D66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725527" y="9331"/>
          <a:ext cx="1090171" cy="37166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3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  <cdr:relSizeAnchor xmlns:cdr="http://schemas.openxmlformats.org/drawingml/2006/chartDrawing">
    <cdr:from>
      <cdr:x>0.1215</cdr:x>
      <cdr:y>0.77735</cdr:y>
    </cdr:from>
    <cdr:to>
      <cdr:x>0.22919</cdr:x>
      <cdr:y>0.82595</cdr:y>
    </cdr:to>
    <cdr:pic>
      <cdr:nvPicPr>
        <cdr:cNvPr id="6" name="Obraz 1">
          <a:extLst xmlns:a="http://schemas.openxmlformats.org/drawingml/2006/main">
            <a:ext uri="{FF2B5EF4-FFF2-40B4-BE49-F238E27FC236}">
              <a16:creationId xmlns:a16="http://schemas.microsoft.com/office/drawing/2014/main" id="{D0768BAA-855E-409E-A0A9-56E1F7B18BBC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1220536" y="6827907"/>
          <a:ext cx="1081765" cy="42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  <cdr:relSizeAnchor xmlns:cdr="http://schemas.openxmlformats.org/drawingml/2006/chartDrawing">
    <cdr:from>
      <cdr:x>0.77806</cdr:x>
      <cdr:y>0.12176</cdr:y>
    </cdr:from>
    <cdr:to>
      <cdr:x>0.86367</cdr:x>
      <cdr:y>0.28218</cdr:y>
    </cdr:to>
    <cdr:sp macro="" textlink="">
      <cdr:nvSpPr>
        <cdr:cNvPr id="7" name="pole tekstowe 2"/>
        <cdr:cNvSpPr txBox="1"/>
      </cdr:nvSpPr>
      <cdr:spPr>
        <a:xfrm xmlns:a="http://schemas.openxmlformats.org/drawingml/2006/main">
          <a:off x="8311127" y="69400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l-PL" sz="11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767844</xdr:colOff>
      <xdr:row>0</xdr:row>
      <xdr:rowOff>164028</xdr:rowOff>
    </xdr:from>
    <xdr:to>
      <xdr:col>17</xdr:col>
      <xdr:colOff>0</xdr:colOff>
      <xdr:row>3</xdr:row>
      <xdr:rowOff>56093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8C769373-B3E8-478A-A03B-8017B585B4D7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5150594" y="164028"/>
          <a:ext cx="2184906" cy="7207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1396998</xdr:colOff>
      <xdr:row>18</xdr:row>
      <xdr:rowOff>143714</xdr:rowOff>
    </xdr:from>
    <xdr:to>
      <xdr:col>13</xdr:col>
      <xdr:colOff>644524</xdr:colOff>
      <xdr:row>45</xdr:row>
      <xdr:rowOff>66674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775931F6-5A97-43C2-9FDD-0FDE0889E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514350</xdr:colOff>
      <xdr:row>54</xdr:row>
      <xdr:rowOff>31750</xdr:rowOff>
    </xdr:from>
    <xdr:to>
      <xdr:col>13</xdr:col>
      <xdr:colOff>561975</xdr:colOff>
      <xdr:row>82</xdr:row>
      <xdr:rowOff>184152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D4A75AE2-AA89-4DF0-9E48-BD1667549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0.8506</cdr:x>
      <cdr:y>0</cdr:y>
    </cdr:from>
    <cdr:to>
      <cdr:x>1</cdr:x>
      <cdr:y>0.12014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108850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9937770" y="0"/>
          <a:ext cx="1571605" cy="65897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284804</xdr:colOff>
      <xdr:row>0</xdr:row>
      <xdr:rowOff>214498</xdr:rowOff>
    </xdr:from>
    <xdr:to>
      <xdr:col>34</xdr:col>
      <xdr:colOff>404549</xdr:colOff>
      <xdr:row>2</xdr:row>
      <xdr:rowOff>237259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8934754" y="214498"/>
          <a:ext cx="1948545" cy="7180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347383</xdr:colOff>
      <xdr:row>5</xdr:row>
      <xdr:rowOff>161515</xdr:rowOff>
    </xdr:from>
    <xdr:ext cx="9155206" cy="327141"/>
    <xdr:sp macro="" textlink="">
      <xdr:nvSpPr>
        <xdr:cNvPr id="5" name="Prostoką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952501" y="1495015"/>
          <a:ext cx="9155206" cy="32714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500" b="1" cap="none" spc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Mapa</a:t>
          </a:r>
          <a:r>
            <a:rPr lang="pl-PL" sz="1500" b="1" cap="none" spc="0" baseline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 przedstawiająca istniejące farmy oraz małe instalacje PV zawarte w bazie w podziale na województwa</a:t>
          </a:r>
          <a:endParaRPr lang="pl-PL" sz="1500" b="1" cap="none" spc="0">
            <a:ln w="12700">
              <a:noFill/>
              <a:prstDash val="solid"/>
            </a:ln>
            <a:solidFill>
              <a:schemeClr val="tx2">
                <a:lumMod val="75000"/>
              </a:schemeClr>
            </a:solidFill>
            <a:effectLst/>
          </a:endParaRPr>
        </a:p>
      </xdr:txBody>
    </xdr:sp>
    <xdr:clientData/>
  </xdr:oneCellAnchor>
  <xdr:oneCellAnchor>
    <xdr:from>
      <xdr:col>18</xdr:col>
      <xdr:colOff>218004</xdr:colOff>
      <xdr:row>5</xdr:row>
      <xdr:rowOff>146806</xdr:rowOff>
    </xdr:from>
    <xdr:ext cx="8664417" cy="327141"/>
    <xdr:sp macro="" textlink="">
      <xdr:nvSpPr>
        <xdr:cNvPr id="22" name="Prostokąt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10863592" y="1480306"/>
          <a:ext cx="8664417" cy="327141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500" b="1" cap="none" spc="0">
              <a:ln w="12700">
                <a:noFill/>
                <a:prstDash val="solid"/>
              </a:ln>
              <a:solidFill>
                <a:schemeClr val="tx2">
                  <a:lumMod val="75000"/>
                </a:schemeClr>
              </a:solidFill>
              <a:effectLst/>
            </a:rPr>
            <a:t>Mapa przedstawiająca istniejące farmy oraz małe instalacje PV zawarte w bazie w podziale na moc</a:t>
          </a:r>
        </a:p>
      </xdr:txBody>
    </xdr:sp>
    <xdr:clientData/>
  </xdr:oneCellAnchor>
  <xdr:twoCellAnchor editAs="oneCell">
    <xdr:from>
      <xdr:col>2</xdr:col>
      <xdr:colOff>33618</xdr:colOff>
      <xdr:row>7</xdr:row>
      <xdr:rowOff>179296</xdr:rowOff>
    </xdr:from>
    <xdr:to>
      <xdr:col>16</xdr:col>
      <xdr:colOff>235324</xdr:colOff>
      <xdr:row>48</xdr:row>
      <xdr:rowOff>23444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620018D-F2A7-4FFF-B2B7-282B4482F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324" y="1893796"/>
          <a:ext cx="8673353" cy="765464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4</xdr:col>
      <xdr:colOff>575948</xdr:colOff>
      <xdr:row>11</xdr:row>
      <xdr:rowOff>65930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805C778F-1461-4E64-8815-4C9123D79222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963706" y="1905000"/>
          <a:ext cx="1786183" cy="6374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22412</xdr:colOff>
      <xdr:row>34</xdr:row>
      <xdr:rowOff>100852</xdr:rowOff>
    </xdr:from>
    <xdr:to>
      <xdr:col>4</xdr:col>
      <xdr:colOff>119300</xdr:colOff>
      <xdr:row>48</xdr:row>
      <xdr:rowOff>37641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D0C4737-1D5C-46AC-894B-F3F0D4197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6118" y="6958852"/>
          <a:ext cx="1307123" cy="2603789"/>
        </a:xfrm>
        <a:prstGeom prst="rect">
          <a:avLst/>
        </a:prstGeom>
      </xdr:spPr>
    </xdr:pic>
    <xdr:clientData/>
  </xdr:twoCellAnchor>
  <xdr:twoCellAnchor editAs="oneCell">
    <xdr:from>
      <xdr:col>18</xdr:col>
      <xdr:colOff>605117</xdr:colOff>
      <xdr:row>8</xdr:row>
      <xdr:rowOff>0</xdr:rowOff>
    </xdr:from>
    <xdr:to>
      <xdr:col>32</xdr:col>
      <xdr:colOff>369793</xdr:colOff>
      <xdr:row>48</xdr:row>
      <xdr:rowOff>45916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E2930985-E993-47D4-A1EE-B71412E1B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0705" y="1905000"/>
          <a:ext cx="8236323" cy="7665916"/>
        </a:xfrm>
        <a:prstGeom prst="rect">
          <a:avLst/>
        </a:prstGeom>
      </xdr:spPr>
    </xdr:pic>
    <xdr:clientData/>
  </xdr:twoCellAnchor>
  <xdr:twoCellAnchor editAs="oneCell">
    <xdr:from>
      <xdr:col>18</xdr:col>
      <xdr:colOff>605117</xdr:colOff>
      <xdr:row>8</xdr:row>
      <xdr:rowOff>0</xdr:rowOff>
    </xdr:from>
    <xdr:to>
      <xdr:col>21</xdr:col>
      <xdr:colOff>604242</xdr:colOff>
      <xdr:row>11</xdr:row>
      <xdr:rowOff>84839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2155761-E513-4A29-8E8E-92DB824C387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250705" y="1905000"/>
          <a:ext cx="1814478" cy="65633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593912</xdr:colOff>
      <xdr:row>40</xdr:row>
      <xdr:rowOff>33618</xdr:rowOff>
    </xdr:from>
    <xdr:to>
      <xdr:col>21</xdr:col>
      <xdr:colOff>559983</xdr:colOff>
      <xdr:row>48</xdr:row>
      <xdr:rowOff>52883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A9D08D6-1B06-4ACF-980C-137A5350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239500" y="8034618"/>
          <a:ext cx="1781424" cy="1543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11206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12321" y="47625"/>
          <a:ext cx="3609284" cy="1664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3</xdr:col>
      <xdr:colOff>1663462</xdr:colOff>
      <xdr:row>5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EB930E2-5835-4F76-B6B4-AABAF9766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7" t="25397" r="6249" b="16631"/>
        <a:stretch/>
      </xdr:blipFill>
      <xdr:spPr>
        <a:xfrm>
          <a:off x="609600" y="47625"/>
          <a:ext cx="3606562" cy="1638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178503</xdr:colOff>
      <xdr:row>0</xdr:row>
      <xdr:rowOff>159341</xdr:rowOff>
    </xdr:from>
    <xdr:to>
      <xdr:col>18</xdr:col>
      <xdr:colOff>255512</xdr:colOff>
      <xdr:row>3</xdr:row>
      <xdr:rowOff>72574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4252895F-A45E-4017-B0D6-782AED9D86E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7275878" y="159341"/>
          <a:ext cx="2305859" cy="80858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54430</xdr:colOff>
      <xdr:row>24</xdr:row>
      <xdr:rowOff>0</xdr:rowOff>
    </xdr:from>
    <xdr:to>
      <xdr:col>11</xdr:col>
      <xdr:colOff>408214</xdr:colOff>
      <xdr:row>38</xdr:row>
      <xdr:rowOff>314854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F0097BEE-BF59-4992-9907-FA65830251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748393</xdr:colOff>
      <xdr:row>79</xdr:row>
      <xdr:rowOff>23813</xdr:rowOff>
    </xdr:from>
    <xdr:to>
      <xdr:col>20</xdr:col>
      <xdr:colOff>1061357</xdr:colOff>
      <xdr:row>101</xdr:row>
      <xdr:rowOff>0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3009F4B8-F26C-4869-B64B-3B8F76E28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1076325</xdr:colOff>
      <xdr:row>79</xdr:row>
      <xdr:rowOff>153941</xdr:rowOff>
    </xdr:from>
    <xdr:to>
      <xdr:col>11</xdr:col>
      <xdr:colOff>381000</xdr:colOff>
      <xdr:row>101</xdr:row>
      <xdr:rowOff>0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E856F9FD-F870-4C48-899F-47273142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13606</xdr:colOff>
      <xdr:row>107</xdr:row>
      <xdr:rowOff>89050</xdr:rowOff>
    </xdr:from>
    <xdr:to>
      <xdr:col>11</xdr:col>
      <xdr:colOff>571500</xdr:colOff>
      <xdr:row>127</xdr:row>
      <xdr:rowOff>45923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F97FCC67-AEE5-42DE-949F-F7EB4B5D7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598714</xdr:colOff>
      <xdr:row>107</xdr:row>
      <xdr:rowOff>136071</xdr:rowOff>
    </xdr:from>
    <xdr:to>
      <xdr:col>22</xdr:col>
      <xdr:colOff>1</xdr:colOff>
      <xdr:row>127</xdr:row>
      <xdr:rowOff>81642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23604057-6943-4E8A-81C0-89F5295CE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625929</xdr:colOff>
      <xdr:row>24</xdr:row>
      <xdr:rowOff>0</xdr:rowOff>
    </xdr:from>
    <xdr:to>
      <xdr:col>21</xdr:col>
      <xdr:colOff>13608</xdr:colOff>
      <xdr:row>39</xdr:row>
      <xdr:rowOff>17001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A8EAB4CA-5FCE-4433-BA54-A35C2A25C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0</xdr:colOff>
      <xdr:row>60</xdr:row>
      <xdr:rowOff>0</xdr:rowOff>
    </xdr:from>
    <xdr:to>
      <xdr:col>20</xdr:col>
      <xdr:colOff>707571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17" name="Wykres 16">
              <a:extLst>
                <a:ext uri="{FF2B5EF4-FFF2-40B4-BE49-F238E27FC236}">
                  <a16:creationId xmlns:a16="http://schemas.microsoft.com/office/drawing/2014/main" id="{56EB6C44-5369-4BC2-BEE0-977D069AF3B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8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02000" y="13639800"/>
              <a:ext cx="6279696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60</xdr:row>
      <xdr:rowOff>0</xdr:rowOff>
    </xdr:from>
    <xdr:to>
      <xdr:col>14</xdr:col>
      <xdr:colOff>680358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2" name="Wykres 21">
              <a:extLst>
                <a:ext uri="{FF2B5EF4-FFF2-40B4-BE49-F238E27FC236}">
                  <a16:creationId xmlns:a16="http://schemas.microsoft.com/office/drawing/2014/main" id="{4EBA1049-ACDF-4FE3-9CFD-72105D2DC1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9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6875" y="13639800"/>
              <a:ext cx="628105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  <xdr:twoCellAnchor>
    <xdr:from>
      <xdr:col>3</xdr:col>
      <xdr:colOff>0</xdr:colOff>
      <xdr:row>60</xdr:row>
      <xdr:rowOff>0</xdr:rowOff>
    </xdr:from>
    <xdr:to>
      <xdr:col>8</xdr:col>
      <xdr:colOff>721178</xdr:colOff>
      <xdr:row>78</xdr:row>
      <xdr:rowOff>44903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3" name="Wykres 22">
              <a:extLst>
                <a:ext uri="{FF2B5EF4-FFF2-40B4-BE49-F238E27FC236}">
                  <a16:creationId xmlns:a16="http://schemas.microsoft.com/office/drawing/2014/main" id="{25B37B80-66E5-4F31-9278-43EA2C8A16D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0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09850" y="13639800"/>
              <a:ext cx="6283778" cy="35215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wykres jest niedostępny w Twojej wersji programu Excel.
Edytowanie tego kształtu lub zapisanie tego skoroszytu w innym formacie pliku spowoduje trwałe uszkodzenie wykresu.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0.86092</cdr:x>
      <cdr:y>0</cdr:y>
    </cdr:from>
    <cdr:to>
      <cdr:x>1</cdr:x>
      <cdr:y>0.11938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42012" y="0"/>
          <a:ext cx="1073001" cy="40500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6DA58441-1A90-4E4D-AAA1-B8DC1458150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7B5649CA-8CE2-469B-A16D-36E76D757107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0.86345</cdr:x>
      <cdr:y>0</cdr:y>
    </cdr:from>
    <cdr:to>
      <cdr:x>1</cdr:x>
      <cdr:y>0.12011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BD7AD37-752D-45FD-AD00-CDDA1D29692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31182" y="0"/>
          <a:ext cx="1064500" cy="4049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1\public$\Tematyczne\OZE%20instalacje%20istniej&#261;ce\2022\PV\Funkcjonuj&#261;ce%20Farmy%20Fotowoltaiczne%20w%20Polsce%20-%2027.01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zy PV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B7:S17" totalsRowShown="0" headerRowDxfId="41" dataDxfId="39" headerRowBorderDxfId="40" tableBorderDxfId="38">
  <autoFilter ref="B7:S17" xr:uid="{00000000-0009-0000-0100-000001000000}"/>
  <sortState xmlns:xlrd2="http://schemas.microsoft.com/office/spreadsheetml/2017/richdata2" ref="B8:S17">
    <sortCondition ref="B7:B17"/>
  </sortState>
  <tableColumns count="18">
    <tableColumn id="22" xr3:uid="{72F084CD-1458-41C8-9FC5-044B5C576BB8}" name="Lp." dataDxfId="37"/>
    <tableColumn id="2" xr3:uid="{00000000-0010-0000-0000-000002000000}" name="Rodzaj instalacji" dataDxfId="36"/>
    <tableColumn id="3" xr3:uid="{00000000-0010-0000-0000-000003000000}" name="Miejscowość" dataDxfId="35"/>
    <tableColumn id="4" xr3:uid="{00000000-0010-0000-0000-000004000000}" name="Gmina" dataDxfId="34"/>
    <tableColumn id="5" xr3:uid="{00000000-0010-0000-0000-000005000000}" name="Powiat" dataDxfId="33"/>
    <tableColumn id="6" xr3:uid="{00000000-0010-0000-0000-000006000000}" name="Województwo " dataDxfId="32"/>
    <tableColumn id="7" xr3:uid="{00000000-0010-0000-0000-000007000000}" name="Moc [MW]" dataDxfId="31"/>
    <tableColumn id="8" xr3:uid="{00000000-0010-0000-0000-000008000000}" name="Inwestor" dataDxfId="30"/>
    <tableColumn id="10" xr3:uid="{00000000-0010-0000-0000-00000A000000}" name="Adres" dataDxfId="29"/>
    <tableColumn id="11" xr3:uid="{00000000-0010-0000-0000-00000B000000}" name="Kod pocztowy" dataDxfId="28"/>
    <tableColumn id="12" xr3:uid="{00000000-0010-0000-0000-00000C000000}" name="Miejscowość inwestora" dataDxfId="27"/>
    <tableColumn id="13" xr3:uid="{00000000-0010-0000-0000-00000D000000}" name="Województwo inwestora" dataDxfId="26"/>
    <tableColumn id="14" xr3:uid="{00000000-0010-0000-0000-00000E000000}" name="Spółka holdingowa" dataDxfId="25"/>
    <tableColumn id="15" xr3:uid="{00000000-0010-0000-0000-00000F000000}" name="NIP" dataDxfId="24"/>
    <tableColumn id="17" xr3:uid="{00000000-0010-0000-0000-000011000000}" name="Data Wydania" dataDxfId="23"/>
    <tableColumn id="18" xr3:uid="{00000000-0010-0000-0000-000012000000}" name="Data Od" dataDxfId="22"/>
    <tableColumn id="19" xr3:uid="{00000000-0010-0000-0000-000013000000}" name="Data Do" dataDxfId="21"/>
    <tableColumn id="20" xr3:uid="{00000000-0010-0000-0000-000014000000}" name="Link do koncesji" dataDxfId="2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3DF615-4866-435C-ABEE-4704F616363F}" name="Tabela134" displayName="Tabela134" ref="B7:Q17" totalsRowShown="0" headerRowDxfId="19" dataDxfId="17" headerRowBorderDxfId="18" tableBorderDxfId="16">
  <autoFilter ref="B7:Q17" xr:uid="{00000000-0009-0000-0100-000001000000}"/>
  <sortState xmlns:xlrd2="http://schemas.microsoft.com/office/spreadsheetml/2017/richdata2" ref="B8:Q17">
    <sortCondition ref="B7:B17"/>
  </sortState>
  <tableColumns count="16">
    <tableColumn id="22" xr3:uid="{2E138310-5845-4848-ABCD-13CB156BFE8E}" name="Lp." dataDxfId="15"/>
    <tableColumn id="2" xr3:uid="{01943C5B-E00B-426A-BF6F-4D411324465E}" name="Rodzaj instalacji" dataDxfId="14"/>
    <tableColumn id="3" xr3:uid="{3F506219-56E1-455E-B296-00737FD006D7}" name="Miejscowość" dataDxfId="13"/>
    <tableColumn id="4" xr3:uid="{8046F89F-95ED-420E-A189-AFFC7EBCF748}" name="Gmina" dataDxfId="12"/>
    <tableColumn id="5" xr3:uid="{6EC97351-2C3A-470B-B3E2-1C75CE54AAD2}" name="Powiat" dataDxfId="11"/>
    <tableColumn id="6" xr3:uid="{023FEF17-F756-46C4-91C8-FC757556E071}" name="Województwo " dataDxfId="10"/>
    <tableColumn id="7" xr3:uid="{5A9828A3-FB45-416B-A0B3-3A28BDCB9029}" name="Moc [MW]" dataDxfId="9"/>
    <tableColumn id="8" xr3:uid="{C82C8AE4-12A9-4426-9CAE-99321615FA6A}" name="Inwestor" dataDxfId="8"/>
    <tableColumn id="10" xr3:uid="{2E8EC232-ED1A-40AD-8DD6-2288B61FC278}" name="Adres" dataDxfId="7"/>
    <tableColumn id="11" xr3:uid="{8362FBF9-0216-4A40-AF54-36B65D951DA2}" name="Kod pocztowy" dataDxfId="6"/>
    <tableColumn id="12" xr3:uid="{30BEC97A-9E55-4083-8EED-8342B1854BB9}" name="Miejscowość inwestora" dataDxfId="5"/>
    <tableColumn id="13" xr3:uid="{65186389-CD0C-4C23-A036-5E9E7DD94E9F}" name="Województwo inwestora" dataDxfId="4"/>
    <tableColumn id="15" xr3:uid="{0385C428-0066-48A5-B3FC-A3278C917473}" name="NIP" dataDxfId="3"/>
    <tableColumn id="17" xr3:uid="{09C6258C-757A-4FDC-A40B-F28689A9E8D9}" name="Data wpisu do rejestru" dataDxfId="2"/>
    <tableColumn id="18" xr3:uid="{D8DBD9B7-17E6-483E-9BB3-83A5E51B93D9}" name="Data Od" dataDxfId="1"/>
    <tableColumn id="20" xr3:uid="{6A227AD9-F556-4026-A4AD-B81EAA1B5FB7}" name="Link do koncesj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Pakiet Office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workbookViewId="0">
      <selection activeCell="T27" sqref="T27"/>
    </sheetView>
  </sheetViews>
  <sheetFormatPr defaultColWidth="0" defaultRowHeight="15" zeroHeight="1" x14ac:dyDescent="0.25"/>
  <cols>
    <col min="1" max="11" width="9.140625" customWidth="1"/>
    <col min="12" max="12" width="11.28515625" customWidth="1"/>
    <col min="13" max="18" width="9.140625" customWidth="1"/>
    <col min="19" max="19" width="12.42578125" customWidth="1"/>
    <col min="20" max="20" width="16.42578125" customWidth="1"/>
    <col min="21" max="24" width="0" hidden="1" customWidth="1"/>
    <col min="25" max="16384" width="9.140625" hidden="1"/>
  </cols>
  <sheetData>
    <row r="1" spans="1:24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8"/>
      <c r="T1" s="8"/>
      <c r="U1" s="9"/>
      <c r="V1" s="9"/>
      <c r="W1" s="9"/>
      <c r="X1" s="9"/>
    </row>
    <row r="2" spans="1:24" ht="34.5" thickBot="1" x14ac:dyDescent="0.55000000000000004">
      <c r="A2" s="9"/>
      <c r="B2" s="146" t="s">
        <v>179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9"/>
      <c r="N2" s="9"/>
      <c r="O2" s="9"/>
      <c r="P2" s="9"/>
      <c r="Q2" s="9"/>
      <c r="R2" s="9"/>
      <c r="S2" s="8"/>
      <c r="T2" s="8"/>
      <c r="U2" s="9"/>
      <c r="V2" s="9"/>
      <c r="W2" s="9"/>
      <c r="X2" s="9"/>
    </row>
    <row r="3" spans="1:24" ht="16.5" thickBot="1" x14ac:dyDescent="0.3">
      <c r="A3" s="9"/>
      <c r="B3" s="147" t="s">
        <v>77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9"/>
      <c r="N3" s="9"/>
      <c r="O3" s="9"/>
      <c r="P3" s="9"/>
      <c r="Q3" s="9"/>
      <c r="R3" s="9"/>
      <c r="S3" s="8"/>
      <c r="T3" s="8"/>
      <c r="U3" s="9"/>
      <c r="V3" s="9"/>
      <c r="W3" s="9"/>
      <c r="X3" s="9"/>
    </row>
    <row r="4" spans="1:24" ht="15.75" thickTop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8"/>
      <c r="T4" s="8"/>
      <c r="U4" s="9"/>
      <c r="V4" s="9"/>
      <c r="W4" s="9"/>
      <c r="X4" s="9"/>
    </row>
    <row r="5" spans="1:24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8"/>
      <c r="T5" s="8"/>
      <c r="U5" s="9"/>
      <c r="V5" s="9"/>
      <c r="W5" s="9"/>
      <c r="X5" s="9"/>
    </row>
    <row r="6" spans="1:24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8"/>
      <c r="T6" s="8"/>
      <c r="U6" s="9"/>
      <c r="V6" s="9"/>
      <c r="W6" s="9"/>
      <c r="X6" s="9"/>
    </row>
    <row r="7" spans="1:24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8"/>
      <c r="T7" s="8"/>
      <c r="U7" s="9"/>
      <c r="V7" s="9"/>
      <c r="W7" s="9"/>
      <c r="X7" s="9"/>
    </row>
    <row r="8" spans="1:24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8"/>
      <c r="T8" s="8"/>
      <c r="U8" s="9"/>
      <c r="V8" s="9"/>
      <c r="W8" s="9"/>
      <c r="X8" s="9"/>
    </row>
    <row r="9" spans="1:24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8"/>
      <c r="T9" s="8"/>
      <c r="U9" s="9"/>
      <c r="V9" s="9"/>
      <c r="W9" s="9"/>
      <c r="X9" s="9"/>
    </row>
    <row r="10" spans="1:24" x14ac:dyDescent="0.25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8"/>
      <c r="T10" s="8"/>
      <c r="U10" s="9"/>
      <c r="V10" s="9"/>
      <c r="W10" s="9"/>
      <c r="X10" s="9"/>
    </row>
    <row r="11" spans="1:24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8"/>
      <c r="T11" s="8"/>
      <c r="U11" s="9"/>
      <c r="V11" s="9"/>
      <c r="W11" s="9"/>
      <c r="X11" s="9"/>
    </row>
    <row r="12" spans="1:24" x14ac:dyDescent="0.25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8"/>
      <c r="T12" s="8"/>
      <c r="U12" s="9"/>
      <c r="V12" s="9"/>
      <c r="W12" s="9"/>
      <c r="X12" s="9"/>
    </row>
    <row r="13" spans="1:24" x14ac:dyDescent="0.25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8"/>
      <c r="T13" s="8"/>
      <c r="U13" s="9"/>
      <c r="V13" s="9"/>
      <c r="W13" s="9"/>
      <c r="X13" s="9"/>
    </row>
    <row r="14" spans="1:24" x14ac:dyDescent="0.25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8"/>
      <c r="T14" s="8"/>
      <c r="U14" s="9"/>
      <c r="V14" s="9"/>
      <c r="W14" s="9"/>
      <c r="X14" s="9"/>
    </row>
    <row r="15" spans="1:24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8"/>
      <c r="U15" s="9"/>
      <c r="V15" s="9"/>
      <c r="W15" s="9"/>
      <c r="X15" s="9"/>
    </row>
    <row r="16" spans="1:24" x14ac:dyDescent="0.25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8"/>
      <c r="T16" s="8"/>
      <c r="U16" s="9"/>
      <c r="V16" s="9"/>
      <c r="W16" s="9"/>
      <c r="X16" s="9"/>
    </row>
    <row r="17" spans="1:24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8"/>
      <c r="T17" s="8"/>
      <c r="U17" s="9"/>
      <c r="V17" s="9"/>
      <c r="W17" s="9"/>
      <c r="X17" s="9"/>
    </row>
    <row r="18" spans="1:24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8"/>
      <c r="T18" s="8"/>
      <c r="U18" s="9"/>
      <c r="V18" s="9"/>
      <c r="W18" s="9"/>
      <c r="X18" s="9"/>
    </row>
    <row r="19" spans="1:24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8"/>
      <c r="T19" s="8"/>
      <c r="U19" s="9"/>
      <c r="V19" s="9"/>
      <c r="W19" s="9"/>
      <c r="X19" s="9"/>
    </row>
    <row r="20" spans="1:24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8"/>
      <c r="T20" s="8"/>
      <c r="U20" s="9"/>
      <c r="V20" s="9"/>
      <c r="W20" s="9"/>
      <c r="X20" s="9"/>
    </row>
    <row r="21" spans="1:24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8"/>
      <c r="T21" s="8"/>
      <c r="U21" s="9"/>
      <c r="V21" s="9"/>
      <c r="W21" s="9"/>
      <c r="X21" s="9"/>
    </row>
    <row r="22" spans="1:24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8"/>
      <c r="T22" s="8"/>
      <c r="U22" s="9"/>
      <c r="V22" s="9"/>
      <c r="W22" s="9"/>
      <c r="X22" s="9"/>
    </row>
    <row r="23" spans="1:24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8"/>
      <c r="T23" s="8"/>
      <c r="U23" s="9"/>
      <c r="V23" s="9"/>
      <c r="W23" s="9"/>
      <c r="X23" s="9"/>
    </row>
    <row r="24" spans="1:24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T24" s="8"/>
      <c r="U24" s="9"/>
      <c r="V24" s="9"/>
      <c r="W24" s="9"/>
      <c r="X24" s="9"/>
    </row>
    <row r="25" spans="1:24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8"/>
      <c r="T25" s="8"/>
      <c r="U25" s="9"/>
      <c r="V25" s="9"/>
      <c r="W25" s="9"/>
      <c r="X25" s="9"/>
    </row>
    <row r="26" spans="1:24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8"/>
      <c r="T26" s="8"/>
      <c r="U26" s="9"/>
      <c r="V26" s="9"/>
      <c r="W26" s="9"/>
      <c r="X26" s="9"/>
    </row>
    <row r="27" spans="1:24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8"/>
      <c r="T27" s="8"/>
      <c r="U27" s="9"/>
      <c r="V27" s="9"/>
      <c r="W27" s="9"/>
      <c r="X27" s="9"/>
    </row>
    <row r="28" spans="1:24" hidden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8"/>
      <c r="T28" s="8"/>
      <c r="U28" s="9"/>
      <c r="V28" s="9"/>
      <c r="W28" s="9"/>
      <c r="X28" s="9"/>
    </row>
    <row r="29" spans="1:24" hidden="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8"/>
      <c r="T29" s="8"/>
      <c r="U29" s="9"/>
      <c r="V29" s="9"/>
      <c r="W29" s="9"/>
      <c r="X29" s="9"/>
    </row>
    <row r="30" spans="1:24" hidden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8"/>
      <c r="T30" s="8"/>
      <c r="U30" s="9"/>
      <c r="V30" s="9"/>
      <c r="W30" s="9"/>
      <c r="X30" s="9"/>
    </row>
    <row r="31" spans="1:24" hidden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8"/>
      <c r="T31" s="8"/>
      <c r="U31" s="9"/>
      <c r="V31" s="9"/>
      <c r="W31" s="9"/>
      <c r="X31" s="9"/>
    </row>
    <row r="32" spans="1:24" hidden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8"/>
      <c r="T32" s="8"/>
      <c r="U32" s="9"/>
      <c r="V32" s="9"/>
      <c r="W32" s="9"/>
      <c r="X32" s="9"/>
    </row>
    <row r="33" spans="1:24" hidden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8"/>
      <c r="T33" s="8"/>
      <c r="U33" s="9"/>
      <c r="V33" s="9"/>
      <c r="W33" s="9"/>
      <c r="X33" s="9"/>
    </row>
    <row r="34" spans="1:24" hidden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8"/>
      <c r="T34" s="8"/>
      <c r="U34" s="9"/>
      <c r="V34" s="9"/>
      <c r="W34" s="9"/>
      <c r="X34" s="9"/>
    </row>
    <row r="35" spans="1:24" hidden="1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8"/>
      <c r="T35" s="8"/>
      <c r="U35" s="9"/>
      <c r="V35" s="9"/>
      <c r="W35" s="9"/>
      <c r="X35" s="9"/>
    </row>
    <row r="36" spans="1:24" hidden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8"/>
      <c r="T36" s="8"/>
      <c r="U36" s="9"/>
      <c r="V36" s="9"/>
      <c r="W36" s="9"/>
      <c r="X36" s="9"/>
    </row>
    <row r="37" spans="1:24" hidden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8"/>
      <c r="T37" s="8"/>
      <c r="U37" s="9"/>
      <c r="V37" s="9"/>
      <c r="W37" s="9"/>
      <c r="X37" s="9"/>
    </row>
    <row r="38" spans="1:24" hidden="1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8"/>
      <c r="T38" s="8"/>
      <c r="U38" s="9"/>
      <c r="V38" s="9"/>
      <c r="W38" s="9"/>
      <c r="X38" s="9"/>
    </row>
  </sheetData>
  <mergeCells count="2">
    <mergeCell ref="B2:L2"/>
    <mergeCell ref="B3:L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0"/>
  <sheetViews>
    <sheetView zoomScale="70" zoomScaleNormal="70" workbookViewId="0">
      <selection activeCell="H8" sqref="H8:H17"/>
    </sheetView>
  </sheetViews>
  <sheetFormatPr defaultColWidth="0" defaultRowHeight="15" zeroHeight="1" x14ac:dyDescent="0.25"/>
  <cols>
    <col min="1" max="1" width="9.140625" style="71" customWidth="1"/>
    <col min="2" max="2" width="11.5703125" style="71" customWidth="1"/>
    <col min="3" max="3" width="17.5703125" style="72" customWidth="1"/>
    <col min="4" max="4" width="26.140625" style="71" customWidth="1"/>
    <col min="5" max="5" width="22.85546875" style="71" bestFit="1" customWidth="1"/>
    <col min="6" max="6" width="18.7109375" style="71" customWidth="1"/>
    <col min="7" max="7" width="21.85546875" style="71" bestFit="1" customWidth="1"/>
    <col min="8" max="8" width="12.7109375" style="71" customWidth="1"/>
    <col min="9" max="9" width="30.42578125" style="71" customWidth="1"/>
    <col min="10" max="10" width="26.5703125" style="71" customWidth="1"/>
    <col min="11" max="11" width="15.5703125" style="73" customWidth="1"/>
    <col min="12" max="12" width="23.7109375" style="71" customWidth="1"/>
    <col min="13" max="13" width="25.140625" style="71" customWidth="1"/>
    <col min="14" max="14" width="19.85546875" style="71" customWidth="1"/>
    <col min="15" max="15" width="12" style="71" bestFit="1" customWidth="1"/>
    <col min="16" max="16" width="13.140625" style="74" customWidth="1"/>
    <col min="17" max="17" width="17.140625" style="74" customWidth="1"/>
    <col min="18" max="18" width="18.7109375" style="74" customWidth="1"/>
    <col min="19" max="19" width="90.42578125" style="71" hidden="1" customWidth="1"/>
    <col min="20" max="20" width="9.140625" style="71" customWidth="1"/>
    <col min="21" max="24" width="0" style="75" hidden="1" customWidth="1"/>
    <col min="25" max="16384" width="9.140625" style="75" hidden="1"/>
  </cols>
  <sheetData>
    <row r="1" spans="1:20" s="54" customFormat="1" ht="33.75" x14ac:dyDescent="0.25">
      <c r="C1" s="61"/>
      <c r="D1" s="1"/>
      <c r="E1" s="1"/>
      <c r="F1" s="5" t="s">
        <v>157</v>
      </c>
      <c r="G1" s="1"/>
      <c r="H1" s="1"/>
      <c r="I1" s="5"/>
      <c r="J1" s="4"/>
      <c r="K1" s="63"/>
      <c r="L1" s="4"/>
      <c r="M1" s="4"/>
      <c r="N1" s="4"/>
      <c r="O1" s="4"/>
      <c r="P1" s="59"/>
      <c r="Q1" s="59"/>
      <c r="R1" s="59"/>
    </row>
    <row r="2" spans="1:20" s="54" customFormat="1" ht="15.75" x14ac:dyDescent="0.25">
      <c r="C2" s="61"/>
      <c r="D2" s="1"/>
      <c r="E2" s="1"/>
      <c r="F2" s="6" t="s">
        <v>91</v>
      </c>
      <c r="G2" s="1"/>
      <c r="H2" s="1"/>
      <c r="I2" s="6"/>
      <c r="J2" s="2"/>
      <c r="K2" s="64"/>
      <c r="L2" s="2"/>
      <c r="M2" s="2"/>
      <c r="N2" s="2"/>
      <c r="O2" s="2"/>
      <c r="P2" s="59"/>
      <c r="Q2" s="59"/>
      <c r="R2" s="59"/>
    </row>
    <row r="3" spans="1:20" s="54" customFormat="1" ht="15.75" x14ac:dyDescent="0.25">
      <c r="C3" s="61"/>
      <c r="D3" s="1"/>
      <c r="E3" s="1"/>
      <c r="F3" s="6" t="s">
        <v>165</v>
      </c>
      <c r="G3" s="1"/>
      <c r="H3" s="1"/>
      <c r="I3" s="6"/>
      <c r="J3" s="2"/>
      <c r="K3" s="64"/>
      <c r="L3" s="2"/>
      <c r="M3" s="2"/>
      <c r="N3" s="2"/>
      <c r="O3" s="2"/>
      <c r="P3" s="59"/>
      <c r="Q3" s="59"/>
      <c r="R3" s="59"/>
    </row>
    <row r="4" spans="1:20" s="54" customFormat="1" ht="15.75" x14ac:dyDescent="0.25">
      <c r="C4" s="61"/>
      <c r="D4" s="1"/>
      <c r="E4" s="1"/>
      <c r="F4" s="81" t="s">
        <v>164</v>
      </c>
      <c r="G4" s="1"/>
      <c r="H4" s="1"/>
      <c r="I4" s="3"/>
      <c r="J4" s="3"/>
      <c r="K4" s="65"/>
      <c r="L4" s="3"/>
      <c r="M4" s="3"/>
      <c r="N4" s="3"/>
      <c r="O4" s="3"/>
      <c r="P4" s="59"/>
      <c r="Q4" s="59"/>
      <c r="R4" s="59"/>
    </row>
    <row r="5" spans="1:20" s="54" customFormat="1" ht="51.75" customHeight="1" x14ac:dyDescent="0.25">
      <c r="C5" s="62"/>
      <c r="K5" s="66"/>
      <c r="P5" s="59"/>
      <c r="Q5" s="59"/>
      <c r="R5" s="59"/>
    </row>
    <row r="6" spans="1:20" customFormat="1" ht="18.75" x14ac:dyDescent="0.3">
      <c r="A6" s="54"/>
      <c r="B6" s="149" t="s">
        <v>61</v>
      </c>
      <c r="C6" s="149"/>
      <c r="D6" s="149"/>
      <c r="E6" s="149"/>
      <c r="F6" s="149"/>
      <c r="G6" s="149"/>
      <c r="H6" s="149"/>
      <c r="I6" s="60" t="s">
        <v>60</v>
      </c>
      <c r="J6" s="7"/>
      <c r="K6" s="67"/>
      <c r="L6" s="7"/>
      <c r="M6" s="7"/>
      <c r="N6" s="7"/>
      <c r="O6" s="7"/>
      <c r="P6" s="148" t="s">
        <v>65</v>
      </c>
      <c r="Q6" s="148"/>
      <c r="R6" s="148"/>
      <c r="S6" s="7"/>
      <c r="T6" s="54"/>
    </row>
    <row r="7" spans="1:20" customFormat="1" ht="38.25" customHeight="1" x14ac:dyDescent="0.25">
      <c r="A7" s="54"/>
      <c r="B7" s="82" t="s">
        <v>62</v>
      </c>
      <c r="C7" s="82" t="s">
        <v>0</v>
      </c>
      <c r="D7" s="82" t="s">
        <v>8</v>
      </c>
      <c r="E7" s="82" t="s">
        <v>1</v>
      </c>
      <c r="F7" s="82" t="s">
        <v>2</v>
      </c>
      <c r="G7" s="82" t="s">
        <v>64</v>
      </c>
      <c r="H7" s="83" t="s">
        <v>9</v>
      </c>
      <c r="I7" s="84" t="s">
        <v>3</v>
      </c>
      <c r="J7" s="82" t="s">
        <v>4</v>
      </c>
      <c r="K7" s="82" t="s">
        <v>6</v>
      </c>
      <c r="L7" s="82" t="s">
        <v>74</v>
      </c>
      <c r="M7" s="82" t="s">
        <v>63</v>
      </c>
      <c r="N7" s="82" t="s">
        <v>68</v>
      </c>
      <c r="O7" s="85" t="s">
        <v>5</v>
      </c>
      <c r="P7" s="86" t="s">
        <v>131</v>
      </c>
      <c r="Q7" s="86" t="s">
        <v>129</v>
      </c>
      <c r="R7" s="86" t="s">
        <v>130</v>
      </c>
      <c r="S7" s="68" t="s">
        <v>7</v>
      </c>
      <c r="T7" s="54"/>
    </row>
    <row r="8" spans="1:20" customFormat="1" x14ac:dyDescent="0.25">
      <c r="A8" s="54"/>
      <c r="B8">
        <v>1</v>
      </c>
      <c r="C8" t="s">
        <v>136</v>
      </c>
      <c r="D8" t="s">
        <v>106</v>
      </c>
      <c r="E8" t="s">
        <v>56</v>
      </c>
      <c r="F8" t="s">
        <v>57</v>
      </c>
      <c r="G8" t="s">
        <v>29</v>
      </c>
      <c r="H8">
        <v>0.5</v>
      </c>
      <c r="I8" t="s">
        <v>59</v>
      </c>
      <c r="J8" t="s">
        <v>102</v>
      </c>
      <c r="K8" t="s">
        <v>58</v>
      </c>
      <c r="L8" t="s">
        <v>56</v>
      </c>
      <c r="M8" t="s">
        <v>29</v>
      </c>
      <c r="N8" s="113" t="s">
        <v>151</v>
      </c>
      <c r="O8">
        <v>8421772738</v>
      </c>
      <c r="P8" s="112">
        <v>43644</v>
      </c>
      <c r="Q8" s="112">
        <v>43644</v>
      </c>
      <c r="R8" s="112">
        <v>47297</v>
      </c>
      <c r="S8" s="70"/>
      <c r="T8" s="56"/>
    </row>
    <row r="9" spans="1:20" customFormat="1" x14ac:dyDescent="0.25">
      <c r="A9" s="54"/>
      <c r="B9">
        <v>2</v>
      </c>
      <c r="C9" t="s">
        <v>136</v>
      </c>
      <c r="D9" t="s">
        <v>107</v>
      </c>
      <c r="E9" t="s">
        <v>42</v>
      </c>
      <c r="F9" t="s">
        <v>43</v>
      </c>
      <c r="G9" t="s">
        <v>28</v>
      </c>
      <c r="H9">
        <v>0.5</v>
      </c>
      <c r="I9" t="s">
        <v>100</v>
      </c>
      <c r="J9" t="s">
        <v>103</v>
      </c>
      <c r="K9" t="s">
        <v>85</v>
      </c>
      <c r="L9" t="s">
        <v>42</v>
      </c>
      <c r="M9" t="s">
        <v>28</v>
      </c>
      <c r="N9" s="113" t="s">
        <v>147</v>
      </c>
      <c r="O9">
        <v>8480000210</v>
      </c>
      <c r="P9" s="112">
        <v>40252</v>
      </c>
      <c r="Q9" s="112">
        <v>40252</v>
      </c>
      <c r="R9" s="112">
        <v>47848</v>
      </c>
      <c r="S9" s="70"/>
      <c r="T9" s="56"/>
    </row>
    <row r="10" spans="1:20" customFormat="1" x14ac:dyDescent="0.25">
      <c r="A10" s="54"/>
      <c r="B10">
        <v>3</v>
      </c>
      <c r="C10" t="s">
        <v>136</v>
      </c>
      <c r="D10" t="s">
        <v>52</v>
      </c>
      <c r="E10" t="s">
        <v>41</v>
      </c>
      <c r="F10" t="s">
        <v>53</v>
      </c>
      <c r="G10" t="s">
        <v>28</v>
      </c>
      <c r="H10">
        <v>0.5</v>
      </c>
      <c r="I10" t="s">
        <v>54</v>
      </c>
      <c r="J10" t="s">
        <v>55</v>
      </c>
      <c r="K10" t="s">
        <v>40</v>
      </c>
      <c r="L10" t="s">
        <v>41</v>
      </c>
      <c r="M10" t="s">
        <v>28</v>
      </c>
      <c r="N10" s="113" t="s">
        <v>145</v>
      </c>
      <c r="O10">
        <v>7421375296</v>
      </c>
      <c r="P10" s="112">
        <v>42167</v>
      </c>
      <c r="Q10" s="112">
        <v>42167</v>
      </c>
      <c r="R10" s="112">
        <v>45820</v>
      </c>
      <c r="S10" s="70"/>
      <c r="T10" s="56"/>
    </row>
    <row r="11" spans="1:20" customFormat="1" x14ac:dyDescent="0.25">
      <c r="A11" s="54"/>
      <c r="B11">
        <v>4</v>
      </c>
      <c r="C11" t="s">
        <v>136</v>
      </c>
      <c r="D11" t="s">
        <v>93</v>
      </c>
      <c r="E11" t="s">
        <v>94</v>
      </c>
      <c r="F11" t="s">
        <v>26</v>
      </c>
      <c r="G11" t="s">
        <v>29</v>
      </c>
      <c r="H11">
        <v>0.58299999999999996</v>
      </c>
      <c r="I11" t="s">
        <v>95</v>
      </c>
      <c r="J11" t="s">
        <v>96</v>
      </c>
      <c r="K11" t="s">
        <v>97</v>
      </c>
      <c r="L11" t="s">
        <v>98</v>
      </c>
      <c r="M11" t="s">
        <v>29</v>
      </c>
      <c r="N11" s="113" t="s">
        <v>95</v>
      </c>
      <c r="O11">
        <v>5860053398</v>
      </c>
      <c r="P11" s="112">
        <v>44337</v>
      </c>
      <c r="Q11" s="112">
        <v>44337</v>
      </c>
      <c r="R11" s="112">
        <v>51501</v>
      </c>
      <c r="S11" s="70"/>
      <c r="T11" s="57"/>
    </row>
    <row r="12" spans="1:20" customFormat="1" x14ac:dyDescent="0.25">
      <c r="A12" s="54"/>
      <c r="B12">
        <v>5</v>
      </c>
      <c r="C12" t="s">
        <v>136</v>
      </c>
      <c r="D12" t="s">
        <v>108</v>
      </c>
      <c r="E12" t="s">
        <v>36</v>
      </c>
      <c r="F12" t="s">
        <v>15</v>
      </c>
      <c r="G12" t="s">
        <v>28</v>
      </c>
      <c r="H12">
        <v>0.6</v>
      </c>
      <c r="I12" t="s">
        <v>37</v>
      </c>
      <c r="J12" t="s">
        <v>104</v>
      </c>
      <c r="K12" t="s">
        <v>38</v>
      </c>
      <c r="L12" t="s">
        <v>39</v>
      </c>
      <c r="M12" t="s">
        <v>28</v>
      </c>
      <c r="N12" s="113" t="s">
        <v>37</v>
      </c>
      <c r="O12">
        <v>5921649531</v>
      </c>
      <c r="P12" s="112">
        <v>39470</v>
      </c>
      <c r="Q12" s="112">
        <v>39477</v>
      </c>
      <c r="R12" s="112">
        <v>46022</v>
      </c>
      <c r="S12" s="70"/>
      <c r="T12" s="56"/>
    </row>
    <row r="13" spans="1:20" customFormat="1" x14ac:dyDescent="0.25">
      <c r="A13" s="54"/>
      <c r="B13">
        <v>6</v>
      </c>
      <c r="C13" t="s">
        <v>136</v>
      </c>
      <c r="D13" t="s">
        <v>32</v>
      </c>
      <c r="E13" t="s">
        <v>32</v>
      </c>
      <c r="F13" t="s">
        <v>33</v>
      </c>
      <c r="G13" t="s">
        <v>28</v>
      </c>
      <c r="H13">
        <v>0.61499999999999999</v>
      </c>
      <c r="I13" t="s">
        <v>34</v>
      </c>
      <c r="J13" t="s">
        <v>105</v>
      </c>
      <c r="K13" t="s">
        <v>35</v>
      </c>
      <c r="L13" t="s">
        <v>30</v>
      </c>
      <c r="M13" t="s">
        <v>28</v>
      </c>
      <c r="N13" s="113" t="s">
        <v>152</v>
      </c>
      <c r="O13">
        <v>7390207757</v>
      </c>
      <c r="P13" s="112">
        <v>43396</v>
      </c>
      <c r="Q13" s="112">
        <v>43396</v>
      </c>
      <c r="R13" s="112">
        <v>47848</v>
      </c>
      <c r="S13" s="70"/>
      <c r="T13" s="56"/>
    </row>
    <row r="14" spans="1:20" customFormat="1" x14ac:dyDescent="0.25">
      <c r="A14" s="54"/>
      <c r="B14">
        <v>7</v>
      </c>
      <c r="C14" t="s">
        <v>136</v>
      </c>
      <c r="D14" t="s">
        <v>49</v>
      </c>
      <c r="E14" t="s">
        <v>50</v>
      </c>
      <c r="F14" t="s">
        <v>15</v>
      </c>
      <c r="G14" t="s">
        <v>28</v>
      </c>
      <c r="H14">
        <v>0.65900000000000003</v>
      </c>
      <c r="I14" t="s">
        <v>101</v>
      </c>
      <c r="J14" t="s">
        <v>86</v>
      </c>
      <c r="K14" t="s">
        <v>51</v>
      </c>
      <c r="L14" t="s">
        <v>30</v>
      </c>
      <c r="M14" t="s">
        <v>28</v>
      </c>
      <c r="N14" s="113" t="s">
        <v>146</v>
      </c>
      <c r="O14">
        <v>7393883364</v>
      </c>
      <c r="P14" s="112">
        <v>43496</v>
      </c>
      <c r="Q14" s="112">
        <v>43496</v>
      </c>
      <c r="R14" s="112">
        <v>47848</v>
      </c>
      <c r="S14" s="70"/>
      <c r="T14" s="57"/>
    </row>
    <row r="15" spans="1:20" customFormat="1" x14ac:dyDescent="0.25">
      <c r="A15" s="54"/>
      <c r="B15">
        <v>8</v>
      </c>
      <c r="C15" t="s">
        <v>136</v>
      </c>
      <c r="D15" t="s">
        <v>109</v>
      </c>
      <c r="E15" t="s">
        <v>45</v>
      </c>
      <c r="F15" t="s">
        <v>44</v>
      </c>
      <c r="G15" t="s">
        <v>28</v>
      </c>
      <c r="H15">
        <v>0.67</v>
      </c>
      <c r="I15" t="s">
        <v>46</v>
      </c>
      <c r="J15" t="s">
        <v>47</v>
      </c>
      <c r="K15" t="s">
        <v>48</v>
      </c>
      <c r="L15" t="s">
        <v>45</v>
      </c>
      <c r="M15" t="s">
        <v>28</v>
      </c>
      <c r="N15" s="113" t="s">
        <v>149</v>
      </c>
      <c r="O15">
        <v>7451843862</v>
      </c>
      <c r="P15" s="112">
        <v>42004</v>
      </c>
      <c r="Q15" s="112">
        <v>42004</v>
      </c>
      <c r="R15" s="112">
        <v>45657</v>
      </c>
      <c r="S15" s="70"/>
      <c r="T15" s="56"/>
    </row>
    <row r="16" spans="1:20" customFormat="1" x14ac:dyDescent="0.25">
      <c r="A16" s="54"/>
      <c r="B16">
        <v>9</v>
      </c>
      <c r="C16" t="s">
        <v>136</v>
      </c>
      <c r="D16" t="s">
        <v>110</v>
      </c>
      <c r="E16" t="s">
        <v>83</v>
      </c>
      <c r="F16" t="s">
        <v>53</v>
      </c>
      <c r="G16" t="s">
        <v>28</v>
      </c>
      <c r="H16">
        <v>0.69</v>
      </c>
      <c r="I16" t="s">
        <v>84</v>
      </c>
      <c r="J16" t="s">
        <v>89</v>
      </c>
      <c r="K16" t="s">
        <v>90</v>
      </c>
      <c r="L16" t="s">
        <v>30</v>
      </c>
      <c r="M16" t="s">
        <v>28</v>
      </c>
      <c r="N16" s="113" t="s">
        <v>148</v>
      </c>
      <c r="O16">
        <v>9492200501</v>
      </c>
      <c r="P16" s="112">
        <v>44224</v>
      </c>
      <c r="Q16" s="112">
        <v>44224</v>
      </c>
      <c r="R16" s="112">
        <v>51501</v>
      </c>
      <c r="S16" s="70"/>
      <c r="T16" s="56"/>
    </row>
    <row r="17" spans="1:20" customFormat="1" x14ac:dyDescent="0.25">
      <c r="A17" s="54"/>
      <c r="B17">
        <v>10</v>
      </c>
      <c r="C17" t="s">
        <v>136</v>
      </c>
      <c r="D17" t="s">
        <v>111</v>
      </c>
      <c r="E17" t="s">
        <v>81</v>
      </c>
      <c r="F17" t="s">
        <v>79</v>
      </c>
      <c r="G17" t="s">
        <v>28</v>
      </c>
      <c r="H17">
        <v>0.77600000000000002</v>
      </c>
      <c r="I17" t="s">
        <v>82</v>
      </c>
      <c r="J17" t="s">
        <v>87</v>
      </c>
      <c r="K17" t="s">
        <v>88</v>
      </c>
      <c r="L17" t="s">
        <v>80</v>
      </c>
      <c r="M17" t="s">
        <v>28</v>
      </c>
      <c r="N17" s="113" t="s">
        <v>150</v>
      </c>
      <c r="O17">
        <v>8451988963</v>
      </c>
      <c r="P17" s="112">
        <v>44134</v>
      </c>
      <c r="Q17" s="112">
        <v>44134</v>
      </c>
      <c r="R17" s="112">
        <v>47847</v>
      </c>
      <c r="S17" s="70"/>
      <c r="T17" s="57"/>
    </row>
    <row r="18" spans="1:20" x14ac:dyDescent="0.25"/>
    <row r="19" spans="1:20" x14ac:dyDescent="0.25"/>
    <row r="20" spans="1:20" x14ac:dyDescent="0.25"/>
  </sheetData>
  <mergeCells count="2">
    <mergeCell ref="P6:R6"/>
    <mergeCell ref="B6:H6"/>
  </mergeCells>
  <phoneticPr fontId="29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8535F-1891-4CD0-9604-DEC6B96636F5}">
  <dimension ref="A1:X20"/>
  <sheetViews>
    <sheetView zoomScale="85" zoomScaleNormal="85" workbookViewId="0">
      <selection activeCell="I11" sqref="I11:I12"/>
    </sheetView>
  </sheetViews>
  <sheetFormatPr defaultColWidth="0" defaultRowHeight="15" customHeight="1" zeroHeight="1" x14ac:dyDescent="0.25"/>
  <cols>
    <col min="1" max="1" width="9.140625" style="71" customWidth="1"/>
    <col min="2" max="2" width="11.5703125" style="71" customWidth="1"/>
    <col min="3" max="3" width="17.5703125" style="72" customWidth="1"/>
    <col min="4" max="4" width="26.140625" style="71" customWidth="1"/>
    <col min="5" max="5" width="22.85546875" style="71" bestFit="1" customWidth="1"/>
    <col min="6" max="6" width="18.7109375" style="71" customWidth="1"/>
    <col min="7" max="7" width="21.85546875" style="71" bestFit="1" customWidth="1"/>
    <col min="8" max="8" width="12.7109375" style="71" customWidth="1"/>
    <col min="9" max="9" width="30.42578125" style="71" customWidth="1"/>
    <col min="10" max="10" width="26.5703125" style="71" customWidth="1"/>
    <col min="11" max="11" width="15.5703125" style="73" customWidth="1"/>
    <col min="12" max="12" width="23.7109375" style="71" customWidth="1"/>
    <col min="13" max="13" width="25.140625" style="71" customWidth="1"/>
    <col min="14" max="14" width="12" style="71" bestFit="1" customWidth="1"/>
    <col min="15" max="15" width="13.140625" style="74" customWidth="1"/>
    <col min="16" max="16" width="17.140625" style="74" customWidth="1"/>
    <col min="17" max="17" width="90.42578125" style="71" hidden="1" customWidth="1"/>
    <col min="18" max="18" width="9.140625" style="71" customWidth="1"/>
    <col min="19" max="24" width="0" style="75" hidden="1" customWidth="1"/>
    <col min="25" max="16384" width="9.140625" style="75" hidden="1"/>
  </cols>
  <sheetData>
    <row r="1" spans="1:18" s="54" customFormat="1" ht="33.75" x14ac:dyDescent="0.25">
      <c r="C1" s="61"/>
      <c r="D1" s="1"/>
      <c r="E1" s="1"/>
      <c r="F1" s="5" t="s">
        <v>158</v>
      </c>
      <c r="G1" s="1"/>
      <c r="H1" s="1"/>
      <c r="I1" s="5"/>
      <c r="J1" s="4"/>
      <c r="K1" s="63"/>
      <c r="L1" s="4"/>
      <c r="M1" s="4"/>
      <c r="N1" s="4"/>
      <c r="O1" s="59"/>
      <c r="P1" s="59"/>
    </row>
    <row r="2" spans="1:18" s="54" customFormat="1" ht="15.75" x14ac:dyDescent="0.25">
      <c r="C2" s="61"/>
      <c r="D2" s="1"/>
      <c r="E2" s="1"/>
      <c r="F2" s="6" t="s">
        <v>91</v>
      </c>
      <c r="G2" s="1"/>
      <c r="H2" s="1"/>
      <c r="I2" s="6"/>
      <c r="J2" s="2"/>
      <c r="K2" s="64"/>
      <c r="L2" s="2"/>
      <c r="M2" s="2"/>
      <c r="N2" s="2"/>
      <c r="O2" s="59"/>
      <c r="P2" s="59"/>
    </row>
    <row r="3" spans="1:18" s="54" customFormat="1" ht="15.75" x14ac:dyDescent="0.25">
      <c r="C3" s="61"/>
      <c r="D3" s="1"/>
      <c r="E3" s="1"/>
      <c r="F3" s="6" t="s">
        <v>165</v>
      </c>
      <c r="G3" s="1"/>
      <c r="H3" s="1"/>
      <c r="I3" s="6"/>
      <c r="J3" s="2"/>
      <c r="K3" s="64"/>
      <c r="L3" s="2"/>
      <c r="M3" s="2"/>
      <c r="N3" s="2"/>
      <c r="O3" s="59"/>
      <c r="P3" s="59"/>
    </row>
    <row r="4" spans="1:18" s="54" customFormat="1" ht="15.75" x14ac:dyDescent="0.25">
      <c r="C4" s="61"/>
      <c r="D4" s="1"/>
      <c r="E4" s="1"/>
      <c r="F4" s="81" t="s">
        <v>164</v>
      </c>
      <c r="G4" s="1"/>
      <c r="H4" s="1"/>
      <c r="I4" s="3"/>
      <c r="J4" s="3"/>
      <c r="K4" s="65"/>
      <c r="L4" s="3"/>
      <c r="M4" s="3"/>
      <c r="N4" s="3"/>
      <c r="O4" s="59"/>
      <c r="P4" s="59"/>
    </row>
    <row r="5" spans="1:18" s="54" customFormat="1" ht="51.75" customHeight="1" x14ac:dyDescent="0.25">
      <c r="C5" s="62"/>
      <c r="K5" s="66"/>
      <c r="O5" s="59"/>
      <c r="P5" s="59"/>
    </row>
    <row r="6" spans="1:18" customFormat="1" ht="18.75" customHeight="1" x14ac:dyDescent="0.3">
      <c r="A6" s="54"/>
      <c r="B6" s="149" t="s">
        <v>61</v>
      </c>
      <c r="C6" s="149"/>
      <c r="D6" s="149"/>
      <c r="E6" s="149"/>
      <c r="F6" s="149"/>
      <c r="G6" s="149"/>
      <c r="H6" s="149"/>
      <c r="I6" s="60" t="s">
        <v>60</v>
      </c>
      <c r="J6" s="7"/>
      <c r="K6" s="67"/>
      <c r="L6" s="7"/>
      <c r="M6" s="7"/>
      <c r="N6" s="7"/>
      <c r="O6" s="148" t="s">
        <v>65</v>
      </c>
      <c r="P6" s="148"/>
      <c r="Q6" s="7"/>
      <c r="R6" s="54"/>
    </row>
    <row r="7" spans="1:18" customFormat="1" ht="38.25" customHeight="1" x14ac:dyDescent="0.25">
      <c r="A7" s="54"/>
      <c r="B7" s="82" t="s">
        <v>62</v>
      </c>
      <c r="C7" s="82" t="s">
        <v>0</v>
      </c>
      <c r="D7" s="82" t="s">
        <v>8</v>
      </c>
      <c r="E7" s="82" t="s">
        <v>1</v>
      </c>
      <c r="F7" s="82" t="s">
        <v>2</v>
      </c>
      <c r="G7" s="82" t="s">
        <v>64</v>
      </c>
      <c r="H7" s="83" t="s">
        <v>9</v>
      </c>
      <c r="I7" s="84" t="s">
        <v>3</v>
      </c>
      <c r="J7" s="82" t="s">
        <v>4</v>
      </c>
      <c r="K7" s="82" t="s">
        <v>6</v>
      </c>
      <c r="L7" s="82" t="s">
        <v>74</v>
      </c>
      <c r="M7" s="82" t="s">
        <v>63</v>
      </c>
      <c r="N7" s="85" t="s">
        <v>5</v>
      </c>
      <c r="O7" s="86" t="s">
        <v>132</v>
      </c>
      <c r="P7" s="86" t="s">
        <v>129</v>
      </c>
      <c r="Q7" s="68" t="s">
        <v>7</v>
      </c>
      <c r="R7" s="54"/>
    </row>
    <row r="8" spans="1:18" customFormat="1" x14ac:dyDescent="0.25">
      <c r="A8" s="54"/>
      <c r="B8" s="76">
        <v>1</v>
      </c>
      <c r="C8" t="s">
        <v>159</v>
      </c>
      <c r="D8" t="s">
        <v>71</v>
      </c>
      <c r="E8" t="s">
        <v>71</v>
      </c>
      <c r="F8" t="s">
        <v>71</v>
      </c>
      <c r="G8" t="s">
        <v>17</v>
      </c>
      <c r="H8">
        <v>0.1</v>
      </c>
      <c r="I8" t="s">
        <v>166</v>
      </c>
      <c r="J8" t="s">
        <v>167</v>
      </c>
      <c r="K8" t="s">
        <v>72</v>
      </c>
      <c r="L8" t="s">
        <v>71</v>
      </c>
      <c r="M8" t="s">
        <v>17</v>
      </c>
      <c r="N8" t="s">
        <v>168</v>
      </c>
      <c r="O8" s="112">
        <v>45134</v>
      </c>
      <c r="P8" s="112">
        <v>45134</v>
      </c>
      <c r="Q8" s="54"/>
      <c r="R8" s="54"/>
    </row>
    <row r="9" spans="1:18" customFormat="1" x14ac:dyDescent="0.25">
      <c r="A9" s="54"/>
      <c r="B9" s="69">
        <v>2</v>
      </c>
      <c r="C9" t="s">
        <v>159</v>
      </c>
      <c r="D9" t="s">
        <v>71</v>
      </c>
      <c r="E9" t="s">
        <v>71</v>
      </c>
      <c r="F9" t="s">
        <v>71</v>
      </c>
      <c r="G9" t="s">
        <v>17</v>
      </c>
      <c r="H9">
        <v>0.1</v>
      </c>
      <c r="I9" t="s">
        <v>166</v>
      </c>
      <c r="J9" t="s">
        <v>167</v>
      </c>
      <c r="K9" t="s">
        <v>72</v>
      </c>
      <c r="L9" t="s">
        <v>71</v>
      </c>
      <c r="M9" t="s">
        <v>17</v>
      </c>
      <c r="N9" t="s">
        <v>168</v>
      </c>
      <c r="O9" s="112">
        <v>45134</v>
      </c>
      <c r="P9" s="112">
        <v>45134</v>
      </c>
      <c r="Q9" s="54"/>
      <c r="R9" s="54"/>
    </row>
    <row r="10" spans="1:18" x14ac:dyDescent="0.25">
      <c r="B10" s="69">
        <v>3</v>
      </c>
      <c r="C10" t="s">
        <v>159</v>
      </c>
      <c r="D10" t="s">
        <v>71</v>
      </c>
      <c r="E10" t="s">
        <v>71</v>
      </c>
      <c r="F10" t="s">
        <v>71</v>
      </c>
      <c r="G10" t="s">
        <v>17</v>
      </c>
      <c r="H10">
        <v>0.125</v>
      </c>
      <c r="I10" t="s">
        <v>166</v>
      </c>
      <c r="J10" t="s">
        <v>167</v>
      </c>
      <c r="K10" t="s">
        <v>72</v>
      </c>
      <c r="L10" t="s">
        <v>71</v>
      </c>
      <c r="M10" t="s">
        <v>17</v>
      </c>
      <c r="N10" t="s">
        <v>168</v>
      </c>
      <c r="O10" s="112">
        <v>45134</v>
      </c>
      <c r="P10" s="112">
        <v>45134</v>
      </c>
    </row>
    <row r="11" spans="1:18" x14ac:dyDescent="0.25">
      <c r="B11" s="69">
        <v>4</v>
      </c>
      <c r="C11" t="s">
        <v>159</v>
      </c>
      <c r="D11" t="s">
        <v>119</v>
      </c>
      <c r="E11" t="s">
        <v>119</v>
      </c>
      <c r="F11" t="s">
        <v>122</v>
      </c>
      <c r="G11" t="s">
        <v>12</v>
      </c>
      <c r="H11">
        <v>9.9000000000000005E-2</v>
      </c>
      <c r="I11" t="s">
        <v>112</v>
      </c>
      <c r="J11" t="s">
        <v>169</v>
      </c>
      <c r="K11" t="s">
        <v>115</v>
      </c>
      <c r="L11" t="s">
        <v>92</v>
      </c>
      <c r="M11" t="s">
        <v>12</v>
      </c>
      <c r="N11" t="s">
        <v>170</v>
      </c>
      <c r="O11" s="112">
        <v>44798</v>
      </c>
      <c r="P11" s="112">
        <v>44798</v>
      </c>
    </row>
    <row r="12" spans="1:18" x14ac:dyDescent="0.25">
      <c r="B12" s="76">
        <v>5</v>
      </c>
      <c r="C12" t="s">
        <v>159</v>
      </c>
      <c r="D12" t="s">
        <v>92</v>
      </c>
      <c r="E12" t="s">
        <v>92</v>
      </c>
      <c r="F12" t="s">
        <v>178</v>
      </c>
      <c r="G12" t="s">
        <v>12</v>
      </c>
      <c r="H12">
        <v>0.95199999999999996</v>
      </c>
      <c r="I12" t="s">
        <v>112</v>
      </c>
      <c r="J12" t="s">
        <v>169</v>
      </c>
      <c r="K12" t="s">
        <v>115</v>
      </c>
      <c r="L12" t="s">
        <v>92</v>
      </c>
      <c r="M12" t="s">
        <v>12</v>
      </c>
      <c r="N12" t="s">
        <v>170</v>
      </c>
      <c r="O12" s="112">
        <v>45296</v>
      </c>
      <c r="P12" s="112">
        <v>45296</v>
      </c>
    </row>
    <row r="13" spans="1:18" x14ac:dyDescent="0.25">
      <c r="B13" s="69">
        <v>6</v>
      </c>
      <c r="C13" t="s">
        <v>159</v>
      </c>
      <c r="D13" t="s">
        <v>69</v>
      </c>
      <c r="E13" t="s">
        <v>69</v>
      </c>
      <c r="F13" t="s">
        <v>70</v>
      </c>
      <c r="G13" t="s">
        <v>10</v>
      </c>
      <c r="H13">
        <v>0.1</v>
      </c>
      <c r="I13" t="s">
        <v>113</v>
      </c>
      <c r="J13" t="s">
        <v>171</v>
      </c>
      <c r="K13" t="s">
        <v>116</v>
      </c>
      <c r="L13" t="s">
        <v>117</v>
      </c>
      <c r="M13" t="s">
        <v>10</v>
      </c>
      <c r="N13" t="s">
        <v>172</v>
      </c>
      <c r="O13" s="112">
        <v>42361</v>
      </c>
      <c r="P13" s="112">
        <v>42361</v>
      </c>
    </row>
    <row r="14" spans="1:18" x14ac:dyDescent="0.25">
      <c r="B14" s="69">
        <v>7</v>
      </c>
      <c r="C14" t="s">
        <v>159</v>
      </c>
      <c r="D14" t="s">
        <v>120</v>
      </c>
      <c r="E14" t="s">
        <v>120</v>
      </c>
      <c r="F14" t="s">
        <v>124</v>
      </c>
      <c r="G14" t="s">
        <v>10</v>
      </c>
      <c r="H14">
        <v>0.1</v>
      </c>
      <c r="I14" t="s">
        <v>113</v>
      </c>
      <c r="J14" t="s">
        <v>171</v>
      </c>
      <c r="K14" t="s">
        <v>116</v>
      </c>
      <c r="L14" t="s">
        <v>117</v>
      </c>
      <c r="M14" t="s">
        <v>10</v>
      </c>
      <c r="N14" t="s">
        <v>172</v>
      </c>
      <c r="O14" s="112">
        <v>42361</v>
      </c>
      <c r="P14" s="112">
        <v>41975</v>
      </c>
    </row>
    <row r="15" spans="1:18" x14ac:dyDescent="0.25">
      <c r="B15" s="69">
        <v>8</v>
      </c>
      <c r="C15" t="s">
        <v>159</v>
      </c>
      <c r="D15" t="s">
        <v>69</v>
      </c>
      <c r="E15" t="s">
        <v>69</v>
      </c>
      <c r="F15" t="s">
        <v>70</v>
      </c>
      <c r="G15" t="s">
        <v>10</v>
      </c>
      <c r="H15">
        <v>0.1</v>
      </c>
      <c r="I15" t="s">
        <v>113</v>
      </c>
      <c r="J15" t="s">
        <v>171</v>
      </c>
      <c r="K15" t="s">
        <v>116</v>
      </c>
      <c r="L15" t="s">
        <v>117</v>
      </c>
      <c r="M15" t="s">
        <v>10</v>
      </c>
      <c r="N15" t="s">
        <v>172</v>
      </c>
      <c r="O15" s="112">
        <v>42361</v>
      </c>
      <c r="P15" s="112">
        <v>41975</v>
      </c>
    </row>
    <row r="16" spans="1:18" x14ac:dyDescent="0.25">
      <c r="B16" s="76">
        <v>9</v>
      </c>
      <c r="C16" t="s">
        <v>159</v>
      </c>
      <c r="D16" t="s">
        <v>22</v>
      </c>
      <c r="E16" t="s">
        <v>121</v>
      </c>
      <c r="F16" t="s">
        <v>123</v>
      </c>
      <c r="G16" t="s">
        <v>13</v>
      </c>
      <c r="H16">
        <v>0.999</v>
      </c>
      <c r="I16" t="s">
        <v>173</v>
      </c>
      <c r="J16" t="s">
        <v>174</v>
      </c>
      <c r="K16" t="s">
        <v>73</v>
      </c>
      <c r="L16" t="s">
        <v>22</v>
      </c>
      <c r="M16" t="s">
        <v>13</v>
      </c>
      <c r="N16" t="s">
        <v>175</v>
      </c>
      <c r="O16" s="112">
        <v>45260</v>
      </c>
      <c r="P16" s="112">
        <v>45260</v>
      </c>
    </row>
    <row r="17" spans="2:16" x14ac:dyDescent="0.25">
      <c r="B17" s="69">
        <v>10</v>
      </c>
      <c r="C17" t="s">
        <v>159</v>
      </c>
      <c r="D17" t="s">
        <v>18</v>
      </c>
      <c r="E17" t="s">
        <v>18</v>
      </c>
      <c r="F17" t="s">
        <v>19</v>
      </c>
      <c r="G17" t="s">
        <v>20</v>
      </c>
      <c r="H17">
        <v>9.9000000000000005E-2</v>
      </c>
      <c r="I17" t="s">
        <v>114</v>
      </c>
      <c r="J17" t="s">
        <v>176</v>
      </c>
      <c r="K17" t="s">
        <v>118</v>
      </c>
      <c r="L17" t="s">
        <v>18</v>
      </c>
      <c r="M17" t="s">
        <v>20</v>
      </c>
      <c r="N17" t="s">
        <v>177</v>
      </c>
      <c r="O17" s="112">
        <v>43760</v>
      </c>
      <c r="P17" s="112">
        <v>43760</v>
      </c>
    </row>
    <row r="18" spans="2:16" ht="15" customHeight="1" x14ac:dyDescent="0.25"/>
    <row r="19" spans="2:16" ht="15" customHeight="1" x14ac:dyDescent="0.25"/>
    <row r="20" spans="2:16" ht="15" customHeight="1" x14ac:dyDescent="0.25"/>
  </sheetData>
  <mergeCells count="2">
    <mergeCell ref="B6:H6"/>
    <mergeCell ref="O6:P6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985FB-00BA-41A6-9208-7E69B85D72BB}">
  <dimension ref="A1:AL131"/>
  <sheetViews>
    <sheetView zoomScale="70" zoomScaleNormal="70" workbookViewId="0">
      <selection activeCell="E40" sqref="E40:H41"/>
    </sheetView>
  </sheetViews>
  <sheetFormatPr defaultColWidth="0" defaultRowHeight="0" customHeight="1" zeroHeight="1" x14ac:dyDescent="0.25"/>
  <cols>
    <col min="1" max="1" width="5.7109375" style="10" customWidth="1"/>
    <col min="2" max="5" width="16.7109375" style="10" customWidth="1"/>
    <col min="6" max="6" width="16.5703125" style="10" customWidth="1"/>
    <col min="7" max="9" width="16.7109375" style="10" customWidth="1"/>
    <col min="10" max="10" width="17.140625" style="10" customWidth="1"/>
    <col min="11" max="23" width="16.7109375" style="10" customWidth="1"/>
    <col min="24" max="24" width="5.7109375" style="10" customWidth="1"/>
    <col min="25" max="25" width="10.5703125" style="10" hidden="1" customWidth="1"/>
    <col min="26" max="26" width="9.140625" style="10" hidden="1" customWidth="1"/>
    <col min="27" max="27" width="10" style="10" hidden="1" customWidth="1"/>
    <col min="28" max="28" width="9.140625" style="10" hidden="1" customWidth="1"/>
    <col min="29" max="29" width="18.7109375" style="10" hidden="1" customWidth="1"/>
    <col min="30" max="30" width="10.5703125" style="10" hidden="1" customWidth="1"/>
    <col min="31" max="31" width="9.140625" style="10" hidden="1" customWidth="1"/>
    <col min="32" max="32" width="10" style="10" hidden="1" customWidth="1"/>
    <col min="33" max="33" width="9.140625" style="10" hidden="1" customWidth="1"/>
    <col min="34" max="38" width="18.7109375" style="10" hidden="1" customWidth="1"/>
    <col min="39" max="16384" width="9.140625" style="10" hidden="1"/>
  </cols>
  <sheetData>
    <row r="1" spans="1:24" ht="15" x14ac:dyDescent="0.25"/>
    <row r="2" spans="1:24" s="21" customFormat="1" ht="46.5" customHeight="1" x14ac:dyDescent="0.25">
      <c r="A2" s="10"/>
      <c r="B2" s="160" t="s">
        <v>155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0"/>
    </row>
    <row r="3" spans="1:24" s="21" customFormat="1" ht="9" customHeight="1" thickBot="1" x14ac:dyDescent="0.3">
      <c r="A3" s="10"/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0"/>
    </row>
    <row r="4" spans="1:24" s="21" customFormat="1" ht="15.75" thickBot="1" x14ac:dyDescent="0.3">
      <c r="A4" s="10"/>
      <c r="B4" s="154" t="s">
        <v>164</v>
      </c>
      <c r="C4" s="155"/>
      <c r="D4" s="15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3"/>
      <c r="X4" s="10"/>
    </row>
    <row r="5" spans="1:24" s="21" customFormat="1" ht="15" x14ac:dyDescent="0.25">
      <c r="A5" s="10"/>
      <c r="B5" s="24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77"/>
      <c r="O5" s="77"/>
      <c r="P5" s="77"/>
      <c r="Q5" s="77"/>
      <c r="R5" s="77"/>
      <c r="S5" s="77"/>
      <c r="T5" s="22"/>
      <c r="U5" s="22"/>
      <c r="V5" s="22"/>
      <c r="W5" s="23"/>
      <c r="X5" s="10"/>
    </row>
    <row r="6" spans="1:24" s="21" customFormat="1" ht="15" x14ac:dyDescent="0.25">
      <c r="A6" s="10"/>
      <c r="B6" s="24"/>
      <c r="C6" s="22"/>
      <c r="D6" s="22"/>
      <c r="E6" s="22"/>
      <c r="F6" s="22"/>
      <c r="G6" s="22"/>
      <c r="H6" s="25">
        <v>41640</v>
      </c>
      <c r="I6" s="25">
        <f>DATE(YEAR(H6)+1,MONTH(H6),DAY(H6))</f>
        <v>42005</v>
      </c>
      <c r="J6" s="25">
        <f t="shared" ref="J6:R6" si="0">DATE(YEAR(I6)+1,MONTH(I6),DAY(I6))</f>
        <v>42370</v>
      </c>
      <c r="K6" s="25">
        <f t="shared" si="0"/>
        <v>42736</v>
      </c>
      <c r="L6" s="25">
        <f t="shared" si="0"/>
        <v>43101</v>
      </c>
      <c r="M6" s="25">
        <f t="shared" si="0"/>
        <v>43466</v>
      </c>
      <c r="N6" s="25">
        <f t="shared" si="0"/>
        <v>43831</v>
      </c>
      <c r="O6" s="25">
        <f t="shared" si="0"/>
        <v>44197</v>
      </c>
      <c r="P6" s="25">
        <f t="shared" si="0"/>
        <v>44562</v>
      </c>
      <c r="Q6" s="25">
        <f t="shared" si="0"/>
        <v>44927</v>
      </c>
      <c r="R6" s="25">
        <f t="shared" si="0"/>
        <v>45292</v>
      </c>
      <c r="S6" s="25"/>
      <c r="T6" s="22"/>
      <c r="U6" s="22"/>
      <c r="V6" s="22"/>
      <c r="W6" s="23"/>
      <c r="X6" s="10"/>
    </row>
    <row r="7" spans="1:24" s="21" customFormat="1" ht="15" x14ac:dyDescent="0.25">
      <c r="A7" s="10"/>
      <c r="B7" s="24"/>
      <c r="C7" s="22"/>
      <c r="D7" s="22"/>
      <c r="E7" s="22"/>
      <c r="F7" s="22"/>
      <c r="G7" s="22"/>
      <c r="H7" s="25">
        <v>42004</v>
      </c>
      <c r="I7" s="25">
        <f>DATE(YEAR(H7)+1,MONTH(H7),DAY(H7))</f>
        <v>42369</v>
      </c>
      <c r="J7" s="25">
        <f t="shared" ref="J7:R7" si="1">DATE(YEAR(I7)+1,MONTH(I7),DAY(I7))</f>
        <v>42735</v>
      </c>
      <c r="K7" s="25">
        <f t="shared" si="1"/>
        <v>43100</v>
      </c>
      <c r="L7" s="25">
        <f t="shared" si="1"/>
        <v>43465</v>
      </c>
      <c r="M7" s="25">
        <f t="shared" si="1"/>
        <v>43830</v>
      </c>
      <c r="N7" s="25">
        <f t="shared" si="1"/>
        <v>44196</v>
      </c>
      <c r="O7" s="25">
        <f t="shared" si="1"/>
        <v>44561</v>
      </c>
      <c r="P7" s="25">
        <f t="shared" si="1"/>
        <v>44926</v>
      </c>
      <c r="Q7" s="25">
        <f t="shared" si="1"/>
        <v>45291</v>
      </c>
      <c r="R7" s="25">
        <f t="shared" si="1"/>
        <v>45657</v>
      </c>
      <c r="S7" s="35"/>
      <c r="T7" s="22"/>
      <c r="U7" s="22"/>
      <c r="V7" s="22"/>
      <c r="W7" s="23"/>
      <c r="X7" s="10"/>
    </row>
    <row r="8" spans="1:24" s="21" customFormat="1" ht="19.5" thickBot="1" x14ac:dyDescent="0.3">
      <c r="A8" s="10"/>
      <c r="B8" s="24"/>
      <c r="C8" s="22"/>
      <c r="D8" s="22"/>
      <c r="E8" s="22"/>
      <c r="F8" s="22"/>
      <c r="G8" s="22"/>
      <c r="H8" s="26">
        <v>2014</v>
      </c>
      <c r="I8" s="26">
        <v>2015</v>
      </c>
      <c r="J8" s="26">
        <v>2016</v>
      </c>
      <c r="K8" s="26">
        <v>2017</v>
      </c>
      <c r="L8" s="26">
        <v>2018</v>
      </c>
      <c r="M8" s="26">
        <v>2019</v>
      </c>
      <c r="N8" s="26">
        <v>2020</v>
      </c>
      <c r="O8" s="26">
        <v>2021</v>
      </c>
      <c r="P8" s="26">
        <v>2022</v>
      </c>
      <c r="Q8" s="26">
        <v>2023</v>
      </c>
      <c r="R8" s="26">
        <v>2024</v>
      </c>
      <c r="S8" s="28" t="s">
        <v>76</v>
      </c>
      <c r="T8" s="22"/>
      <c r="U8" s="22"/>
      <c r="V8" s="22"/>
      <c r="W8" s="23"/>
      <c r="X8" s="10"/>
    </row>
    <row r="9" spans="1:24" s="21" customFormat="1" ht="29.25" customHeight="1" thickTop="1" x14ac:dyDescent="0.25">
      <c r="A9" s="10"/>
      <c r="B9" s="24"/>
      <c r="C9" s="22"/>
      <c r="D9" s="22"/>
      <c r="E9" s="22"/>
      <c r="F9" s="157" t="s">
        <v>136</v>
      </c>
      <c r="G9" s="29" t="s">
        <v>66</v>
      </c>
      <c r="H9" s="30">
        <f>COUNTIFS(Farmy!$P:$P,"&gt;="&amp;H6,Farmy!$P:$P,"&lt;="&amp;H7)</f>
        <v>1</v>
      </c>
      <c r="I9" s="30">
        <f>COUNTIFS(Farmy!$P:$P,"&gt;="&amp;I6,Farmy!$P:$P,"&lt;="&amp;I7)</f>
        <v>1</v>
      </c>
      <c r="J9" s="30">
        <f>COUNTIFS(Farmy!$P:$P,"&gt;="&amp;J6,Farmy!$P:$P,"&lt;="&amp;J7)</f>
        <v>0</v>
      </c>
      <c r="K9" s="30">
        <f>COUNTIFS(Farmy!$P:$P,"&gt;="&amp;K6,Farmy!$P:$P,"&lt;="&amp;K7)</f>
        <v>0</v>
      </c>
      <c r="L9" s="30">
        <f>COUNTIFS(Farmy!$P:$P,"&gt;="&amp;L6,Farmy!$P:$P,"&lt;="&amp;L7)</f>
        <v>1</v>
      </c>
      <c r="M9" s="30">
        <f>COUNTIFS(Farmy!$P:$P,"&gt;="&amp;M6,Farmy!$P:$P,"&lt;="&amp;M7)</f>
        <v>2</v>
      </c>
      <c r="N9" s="30">
        <f>COUNTIFS(Farmy!$P:$P,"&gt;="&amp;N6,Farmy!$P:$P,"&lt;="&amp;N7)</f>
        <v>1</v>
      </c>
      <c r="O9" s="30">
        <f>COUNTIFS(Farmy!$P:$P,"&gt;="&amp;O6,Farmy!$P:$P,"&lt;="&amp;O7)</f>
        <v>2</v>
      </c>
      <c r="P9" s="30">
        <f>COUNTIFS(Farmy!$P:$P,"&gt;="&amp;P6,Farmy!$P:$P,"&lt;="&amp;P7)</f>
        <v>0</v>
      </c>
      <c r="Q9" s="30">
        <f>COUNTIFS(Farmy!$P:$P,"&gt;="&amp;Q6,Farmy!$P:$P,"&lt;="&amp;Q7)</f>
        <v>0</v>
      </c>
      <c r="R9" s="30">
        <f>COUNTIFS(Farmy!$P:$P,"&gt;="&amp;R6,Farmy!$P:$P,"&lt;="&amp;R7)</f>
        <v>0</v>
      </c>
      <c r="S9" s="78">
        <f>COUNT(Farmy!H:H)</f>
        <v>10</v>
      </c>
      <c r="T9" s="22"/>
      <c r="U9" s="22"/>
      <c r="V9" s="22"/>
      <c r="W9" s="23"/>
      <c r="X9" s="10"/>
    </row>
    <row r="10" spans="1:24" s="21" customFormat="1" ht="25.5" customHeight="1" thickBot="1" x14ac:dyDescent="0.3">
      <c r="A10" s="10"/>
      <c r="B10" s="24"/>
      <c r="C10" s="22"/>
      <c r="D10" s="22"/>
      <c r="E10" s="22"/>
      <c r="F10" s="158"/>
      <c r="G10" s="31" t="s">
        <v>67</v>
      </c>
      <c r="H10" s="32">
        <f>SUMIFS(Farmy!$H:$H,Farmy!$P:$P,"&gt;="&amp;H6,Farmy!$P:$P,"&lt;="&amp;H7)</f>
        <v>0.67</v>
      </c>
      <c r="I10" s="32">
        <f>SUMIFS(Farmy!$H:$H,Farmy!$P:$P,"&gt;="&amp;I6,Farmy!$P:$P,"&lt;="&amp;I7)</f>
        <v>0.5</v>
      </c>
      <c r="J10" s="32">
        <f>SUMIFS(Farmy!$H:$H,Farmy!$P:$P,"&gt;="&amp;J6,Farmy!$P:$P,"&lt;="&amp;J7)</f>
        <v>0</v>
      </c>
      <c r="K10" s="32">
        <f>SUMIFS(Farmy!$H:$H,Farmy!$P:$P,"&gt;="&amp;K6,Farmy!$P:$P,"&lt;="&amp;K7)</f>
        <v>0</v>
      </c>
      <c r="L10" s="32">
        <f>SUMIFS(Farmy!$H:$H,Farmy!$P:$P,"&gt;="&amp;L6,Farmy!$P:$P,"&lt;="&amp;L7)</f>
        <v>0.61499999999999999</v>
      </c>
      <c r="M10" s="32">
        <f>SUMIFS(Farmy!$H:$H,Farmy!$P:$P,"&gt;="&amp;M6,Farmy!$P:$P,"&lt;="&amp;M7)</f>
        <v>1.159</v>
      </c>
      <c r="N10" s="32">
        <f>SUMIFS(Farmy!$H:$H,Farmy!$P:$P,"&gt;="&amp;N6,Farmy!$P:$P,"&lt;="&amp;N7)</f>
        <v>0.77600000000000002</v>
      </c>
      <c r="O10" s="32">
        <f>SUMIFS(Farmy!$H:$H,Farmy!$P:$P,"&gt;="&amp;O6,Farmy!$P:$P,"&lt;="&amp;O7)</f>
        <v>1.2729999999999999</v>
      </c>
      <c r="P10" s="32">
        <f>SUMIFS(Farmy!$H:$H,Farmy!$P:$P,"&gt;="&amp;P6,Farmy!$P:$P,"&lt;="&amp;P7)</f>
        <v>0</v>
      </c>
      <c r="Q10" s="32">
        <f>SUMIFS(Farmy!$H:$H,Farmy!$P:$P,"&gt;="&amp;Q6,Farmy!$P:$P,"&lt;="&amp;Q7)</f>
        <v>0</v>
      </c>
      <c r="R10" s="32">
        <f>SUMIFS(Farmy!$H:$H,Farmy!$P:$P,"&gt;="&amp;R6,Farmy!$P:$P,"&lt;="&amp;R7)</f>
        <v>0</v>
      </c>
      <c r="S10" s="79">
        <f>SUM(Farmy!H:H)</f>
        <v>6.093</v>
      </c>
      <c r="T10" s="22"/>
      <c r="U10" s="22"/>
      <c r="V10" s="22"/>
      <c r="W10" s="23"/>
      <c r="X10" s="10"/>
    </row>
    <row r="11" spans="1:24" s="21" customFormat="1" ht="15" x14ac:dyDescent="0.25">
      <c r="A11" s="10"/>
      <c r="B11" s="24"/>
      <c r="C11" s="22"/>
      <c r="D11" s="22"/>
      <c r="E11" s="22"/>
      <c r="F11" s="22"/>
      <c r="G11" s="88" t="s">
        <v>138</v>
      </c>
      <c r="H11" s="35">
        <f>IFERROR(H10/H9,"-")</f>
        <v>0.67</v>
      </c>
      <c r="I11" s="35">
        <f t="shared" ref="I11:R11" si="2">IFERROR(I10/I9,"-")</f>
        <v>0.5</v>
      </c>
      <c r="J11" s="35" t="str">
        <f t="shared" si="2"/>
        <v>-</v>
      </c>
      <c r="K11" s="35" t="str">
        <f t="shared" si="2"/>
        <v>-</v>
      </c>
      <c r="L11" s="35">
        <f t="shared" si="2"/>
        <v>0.61499999999999999</v>
      </c>
      <c r="M11" s="35">
        <f t="shared" si="2"/>
        <v>0.57950000000000002</v>
      </c>
      <c r="N11" s="35">
        <f t="shared" si="2"/>
        <v>0.77600000000000002</v>
      </c>
      <c r="O11" s="35">
        <f t="shared" si="2"/>
        <v>0.63649999999999995</v>
      </c>
      <c r="P11" s="35" t="str">
        <f t="shared" si="2"/>
        <v>-</v>
      </c>
      <c r="Q11" s="35" t="str">
        <f t="shared" si="2"/>
        <v>-</v>
      </c>
      <c r="R11" s="35" t="str">
        <f t="shared" si="2"/>
        <v>-</v>
      </c>
      <c r="S11" s="35">
        <f t="shared" ref="S11" si="3">S10/S9</f>
        <v>0.60929999999999995</v>
      </c>
      <c r="T11" s="22"/>
      <c r="U11" s="22"/>
      <c r="V11" s="22"/>
      <c r="W11" s="23"/>
      <c r="X11" s="10"/>
    </row>
    <row r="12" spans="1:24" s="21" customFormat="1" ht="15" x14ac:dyDescent="0.25">
      <c r="A12" s="10"/>
      <c r="B12" s="24"/>
      <c r="C12" s="22"/>
      <c r="D12" s="22"/>
      <c r="E12" s="22"/>
      <c r="F12" s="22"/>
      <c r="G12" s="22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35"/>
      <c r="T12" s="22"/>
      <c r="U12" s="22"/>
      <c r="V12" s="22"/>
      <c r="W12" s="23"/>
      <c r="X12" s="10"/>
    </row>
    <row r="13" spans="1:24" s="21" customFormat="1" ht="19.5" thickBot="1" x14ac:dyDescent="0.3">
      <c r="A13" s="10"/>
      <c r="B13" s="24"/>
      <c r="C13" s="22"/>
      <c r="D13" s="22"/>
      <c r="E13" s="22"/>
      <c r="F13" s="22"/>
      <c r="G13" s="22"/>
      <c r="H13" s="26">
        <v>2014</v>
      </c>
      <c r="I13" s="26">
        <v>2015</v>
      </c>
      <c r="J13" s="26">
        <v>2016</v>
      </c>
      <c r="K13" s="26">
        <v>2017</v>
      </c>
      <c r="L13" s="26">
        <v>2018</v>
      </c>
      <c r="M13" s="26">
        <v>2019</v>
      </c>
      <c r="N13" s="26">
        <v>2020</v>
      </c>
      <c r="O13" s="26">
        <v>2021</v>
      </c>
      <c r="P13" s="26">
        <v>2022</v>
      </c>
      <c r="Q13" s="26">
        <v>2023</v>
      </c>
      <c r="R13" s="26">
        <v>2024</v>
      </c>
      <c r="S13" s="28" t="s">
        <v>76</v>
      </c>
      <c r="T13" s="22"/>
      <c r="U13" s="22"/>
      <c r="V13" s="22"/>
      <c r="W13" s="23"/>
      <c r="X13" s="10"/>
    </row>
    <row r="14" spans="1:24" s="21" customFormat="1" ht="28.5" customHeight="1" thickTop="1" x14ac:dyDescent="0.25">
      <c r="A14" s="10"/>
      <c r="B14" s="24"/>
      <c r="C14" s="22"/>
      <c r="D14" s="22"/>
      <c r="E14" s="22"/>
      <c r="F14" s="157" t="s">
        <v>137</v>
      </c>
      <c r="G14" s="29" t="s">
        <v>66</v>
      </c>
      <c r="H14" s="30">
        <f>COUNTIFS('Małe instalacje'!$P:$P,"&gt;="&amp;H6,'Małe instalacje'!$P:$P,"&lt;="&amp;H7)</f>
        <v>2</v>
      </c>
      <c r="I14" s="30">
        <f>COUNTIFS('Małe instalacje'!$P:$P,"&gt;="&amp;I6,'Małe instalacje'!$P:$P,"&lt;="&amp;I7)</f>
        <v>1</v>
      </c>
      <c r="J14" s="30">
        <f>COUNTIFS('Małe instalacje'!$P:$P,"&gt;="&amp;J6,'Małe instalacje'!$P:$P,"&lt;="&amp;J7)</f>
        <v>0</v>
      </c>
      <c r="K14" s="30">
        <f>COUNTIFS('Małe instalacje'!$P:$P,"&gt;="&amp;K6,'Małe instalacje'!$P:$P,"&lt;="&amp;K7)</f>
        <v>0</v>
      </c>
      <c r="L14" s="30">
        <f>COUNTIFS('Małe instalacje'!$P:$P,"&gt;="&amp;L6,'Małe instalacje'!$P:$P,"&lt;="&amp;L7)</f>
        <v>0</v>
      </c>
      <c r="M14" s="30">
        <f>COUNTIFS('Małe instalacje'!$P:$P,"&gt;="&amp;M6,'Małe instalacje'!$P:$P,"&lt;="&amp;M7)</f>
        <v>1</v>
      </c>
      <c r="N14" s="30">
        <f>COUNTIFS('Małe instalacje'!$P:$P,"&gt;="&amp;N6,'Małe instalacje'!$P:$P,"&lt;="&amp;N7)</f>
        <v>0</v>
      </c>
      <c r="O14" s="30">
        <f>COUNTIFS('Małe instalacje'!$P:$P,"&gt;="&amp;O6,'Małe instalacje'!$P:$P,"&lt;="&amp;O7)</f>
        <v>0</v>
      </c>
      <c r="P14" s="30">
        <f>COUNTIFS('Małe instalacje'!$P:$P,"&gt;="&amp;P6,'Małe instalacje'!$P:$P,"&lt;="&amp;P7)</f>
        <v>1</v>
      </c>
      <c r="Q14" s="30">
        <f>COUNTIFS('Małe instalacje'!$P:$P,"&gt;="&amp;Q6,'Małe instalacje'!$P:$P,"&lt;="&amp;Q7)</f>
        <v>4</v>
      </c>
      <c r="R14" s="30">
        <f>COUNTIFS('Małe instalacje'!$P:$P,"&gt;="&amp;R6,'Małe instalacje'!$P:$P,"&lt;="&amp;R7)</f>
        <v>1</v>
      </c>
      <c r="S14" s="78">
        <f>COUNT('Małe instalacje'!H:H)</f>
        <v>10</v>
      </c>
      <c r="T14" s="22"/>
      <c r="U14" s="22"/>
      <c r="V14" s="22"/>
      <c r="W14" s="23"/>
      <c r="X14" s="10"/>
    </row>
    <row r="15" spans="1:24" s="21" customFormat="1" ht="25.5" customHeight="1" thickBot="1" x14ac:dyDescent="0.3">
      <c r="A15" s="10"/>
      <c r="B15" s="24"/>
      <c r="C15" s="22"/>
      <c r="D15" s="22"/>
      <c r="E15" s="22"/>
      <c r="F15" s="158"/>
      <c r="G15" s="31" t="s">
        <v>67</v>
      </c>
      <c r="H15" s="32">
        <f>SUMIFS('Małe instalacje'!$H:$H,'Małe instalacje'!$P:$P,"&gt;="&amp;H6,'Małe instalacje'!$P:$P,"&lt;="&amp;H7)</f>
        <v>0.2</v>
      </c>
      <c r="I15" s="32">
        <f>SUMIFS('Małe instalacje'!$H:$H,'Małe instalacje'!$P:$P,"&gt;="&amp;I6,'Małe instalacje'!$P:$P,"&lt;="&amp;I7)</f>
        <v>0.1</v>
      </c>
      <c r="J15" s="32">
        <f>SUMIFS('Małe instalacje'!$H:$H,'Małe instalacje'!$P:$P,"&gt;="&amp;J6,'Małe instalacje'!$P:$P,"&lt;="&amp;J7)</f>
        <v>0</v>
      </c>
      <c r="K15" s="32">
        <f>SUMIFS('Małe instalacje'!$H:$H,'Małe instalacje'!$P:$P,"&gt;="&amp;K6,'Małe instalacje'!$P:$P,"&lt;="&amp;K7)</f>
        <v>0</v>
      </c>
      <c r="L15" s="32">
        <f>SUMIFS('Małe instalacje'!$H:$H,'Małe instalacje'!$P:$P,"&gt;="&amp;L6,'Małe instalacje'!$P:$P,"&lt;="&amp;L7)</f>
        <v>0</v>
      </c>
      <c r="M15" s="32">
        <f>SUMIFS('Małe instalacje'!$H:$H,'Małe instalacje'!$P:$P,"&gt;="&amp;M6,'Małe instalacje'!$P:$P,"&lt;="&amp;M7)</f>
        <v>9.9000000000000005E-2</v>
      </c>
      <c r="N15" s="32">
        <f>SUMIFS('Małe instalacje'!$H:$H,'Małe instalacje'!$P:$P,"&gt;="&amp;N6,'Małe instalacje'!$P:$P,"&lt;="&amp;N7)</f>
        <v>0</v>
      </c>
      <c r="O15" s="32">
        <f>SUMIFS('Małe instalacje'!$H:$H,'Małe instalacje'!$P:$P,"&gt;="&amp;O6,'Małe instalacje'!$P:$P,"&lt;="&amp;O7)</f>
        <v>0</v>
      </c>
      <c r="P15" s="32">
        <f>SUMIFS('Małe instalacje'!$H:$H,'Małe instalacje'!$P:$P,"&gt;="&amp;P6,'Małe instalacje'!$P:$P,"&lt;="&amp;P7)</f>
        <v>9.9000000000000005E-2</v>
      </c>
      <c r="Q15" s="32">
        <f>SUMIFS('Małe instalacje'!$H:$H,'Małe instalacje'!$P:$P,"&gt;="&amp;Q6,'Małe instalacje'!$P:$P,"&lt;="&amp;Q7)</f>
        <v>1.3240000000000001</v>
      </c>
      <c r="R15" s="32">
        <f>SUMIFS('Małe instalacje'!$H:$H,'Małe instalacje'!$P:$P,"&gt;="&amp;R6,'Małe instalacje'!$P:$P,"&lt;="&amp;R7)</f>
        <v>0.95199999999999996</v>
      </c>
      <c r="S15" s="79">
        <f>SUM('Małe instalacje'!H:H)</f>
        <v>2.7740000000000005</v>
      </c>
      <c r="T15" s="22"/>
      <c r="U15" s="22"/>
      <c r="V15" s="22"/>
      <c r="W15" s="23"/>
      <c r="X15" s="10"/>
    </row>
    <row r="16" spans="1:24" s="21" customFormat="1" ht="15" x14ac:dyDescent="0.25">
      <c r="A16" s="10"/>
      <c r="B16" s="24"/>
      <c r="C16" s="22"/>
      <c r="D16" s="22"/>
      <c r="E16" s="22"/>
      <c r="F16" s="22"/>
      <c r="G16" s="88" t="s">
        <v>138</v>
      </c>
      <c r="H16" s="87">
        <f>IFERROR(H15/H14,"-")</f>
        <v>0.1</v>
      </c>
      <c r="I16" s="87">
        <f t="shared" ref="I16:R16" si="4">IFERROR(I15/I14,"-")</f>
        <v>0.1</v>
      </c>
      <c r="J16" s="87" t="str">
        <f t="shared" si="4"/>
        <v>-</v>
      </c>
      <c r="K16" s="87" t="str">
        <f t="shared" si="4"/>
        <v>-</v>
      </c>
      <c r="L16" s="87" t="str">
        <f t="shared" si="4"/>
        <v>-</v>
      </c>
      <c r="M16" s="87">
        <f t="shared" si="4"/>
        <v>9.9000000000000005E-2</v>
      </c>
      <c r="N16" s="87" t="str">
        <f t="shared" si="4"/>
        <v>-</v>
      </c>
      <c r="O16" s="87" t="str">
        <f t="shared" si="4"/>
        <v>-</v>
      </c>
      <c r="P16" s="87">
        <f t="shared" si="4"/>
        <v>9.9000000000000005E-2</v>
      </c>
      <c r="Q16" s="87">
        <f t="shared" si="4"/>
        <v>0.33100000000000002</v>
      </c>
      <c r="R16" s="87">
        <f t="shared" si="4"/>
        <v>0.95199999999999996</v>
      </c>
      <c r="S16" s="35">
        <f t="shared" ref="S16" si="5">S15/S14</f>
        <v>0.27740000000000004</v>
      </c>
      <c r="T16" s="22"/>
      <c r="U16" s="22"/>
      <c r="V16" s="22"/>
      <c r="W16" s="23"/>
      <c r="X16" s="10"/>
    </row>
    <row r="17" spans="1:24" s="21" customFormat="1" ht="15" x14ac:dyDescent="0.25">
      <c r="A17" s="10"/>
      <c r="B17" s="24"/>
      <c r="C17" s="22"/>
      <c r="D17" s="22"/>
      <c r="E17" s="22"/>
      <c r="F17" s="22"/>
      <c r="G17" s="22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35"/>
      <c r="T17" s="25"/>
      <c r="U17" s="25"/>
      <c r="V17" s="25"/>
      <c r="W17" s="23"/>
      <c r="X17" s="10"/>
    </row>
    <row r="18" spans="1:24" s="21" customFormat="1" ht="19.5" thickBot="1" x14ac:dyDescent="0.3">
      <c r="A18" s="10"/>
      <c r="B18" s="24"/>
      <c r="C18" s="22"/>
      <c r="D18" s="22"/>
      <c r="E18" s="22"/>
      <c r="F18" s="22"/>
      <c r="G18" s="22"/>
      <c r="H18" s="26">
        <v>2014</v>
      </c>
      <c r="I18" s="26">
        <v>2015</v>
      </c>
      <c r="J18" s="26">
        <v>2016</v>
      </c>
      <c r="K18" s="26">
        <v>2017</v>
      </c>
      <c r="L18" s="26">
        <v>2018</v>
      </c>
      <c r="M18" s="26">
        <v>2019</v>
      </c>
      <c r="N18" s="26">
        <v>2020</v>
      </c>
      <c r="O18" s="26">
        <v>2021</v>
      </c>
      <c r="P18" s="26">
        <v>2022</v>
      </c>
      <c r="Q18" s="26">
        <v>2023</v>
      </c>
      <c r="R18" s="26">
        <v>2024</v>
      </c>
      <c r="S18" s="28" t="s">
        <v>76</v>
      </c>
      <c r="T18" s="35"/>
      <c r="U18" s="35"/>
      <c r="V18" s="35"/>
      <c r="W18" s="23"/>
      <c r="X18" s="10"/>
    </row>
    <row r="19" spans="1:24" s="21" customFormat="1" ht="30" customHeight="1" thickTop="1" x14ac:dyDescent="0.25">
      <c r="A19" s="10"/>
      <c r="B19" s="24"/>
      <c r="C19" s="22"/>
      <c r="D19" s="22"/>
      <c r="E19" s="22"/>
      <c r="F19" s="157" t="s">
        <v>139</v>
      </c>
      <c r="G19" s="29" t="s">
        <v>66</v>
      </c>
      <c r="H19" s="30">
        <f>H9+H14</f>
        <v>3</v>
      </c>
      <c r="I19" s="30">
        <f t="shared" ref="I19:R19" si="6">I9+I14</f>
        <v>2</v>
      </c>
      <c r="J19" s="30">
        <f t="shared" si="6"/>
        <v>0</v>
      </c>
      <c r="K19" s="30">
        <f t="shared" si="6"/>
        <v>0</v>
      </c>
      <c r="L19" s="30">
        <f t="shared" si="6"/>
        <v>1</v>
      </c>
      <c r="M19" s="30">
        <f t="shared" si="6"/>
        <v>3</v>
      </c>
      <c r="N19" s="30">
        <f t="shared" si="6"/>
        <v>1</v>
      </c>
      <c r="O19" s="30">
        <f t="shared" si="6"/>
        <v>2</v>
      </c>
      <c r="P19" s="30">
        <f t="shared" si="6"/>
        <v>1</v>
      </c>
      <c r="Q19" s="30">
        <f t="shared" si="6"/>
        <v>4</v>
      </c>
      <c r="R19" s="30">
        <f t="shared" si="6"/>
        <v>1</v>
      </c>
      <c r="S19" s="30">
        <f>S9+S14</f>
        <v>20</v>
      </c>
      <c r="T19" s="35"/>
      <c r="U19" s="35"/>
      <c r="V19" s="35"/>
      <c r="W19" s="23"/>
      <c r="X19" s="10"/>
    </row>
    <row r="20" spans="1:24" s="21" customFormat="1" ht="25.5" customHeight="1" thickBot="1" x14ac:dyDescent="0.3">
      <c r="A20" s="10"/>
      <c r="B20" s="24"/>
      <c r="C20" s="22"/>
      <c r="D20" s="22"/>
      <c r="E20" s="22"/>
      <c r="F20" s="158"/>
      <c r="G20" s="31" t="s">
        <v>67</v>
      </c>
      <c r="H20" s="32">
        <f>H10+H15</f>
        <v>0.87000000000000011</v>
      </c>
      <c r="I20" s="32">
        <f t="shared" ref="I20:S20" si="7">I10+I15</f>
        <v>0.6</v>
      </c>
      <c r="J20" s="32">
        <f t="shared" si="7"/>
        <v>0</v>
      </c>
      <c r="K20" s="32">
        <f t="shared" si="7"/>
        <v>0</v>
      </c>
      <c r="L20" s="32">
        <f t="shared" si="7"/>
        <v>0.61499999999999999</v>
      </c>
      <c r="M20" s="32">
        <f t="shared" si="7"/>
        <v>1.258</v>
      </c>
      <c r="N20" s="32">
        <f t="shared" si="7"/>
        <v>0.77600000000000002</v>
      </c>
      <c r="O20" s="32">
        <f t="shared" si="7"/>
        <v>1.2729999999999999</v>
      </c>
      <c r="P20" s="32">
        <f t="shared" si="7"/>
        <v>9.9000000000000005E-2</v>
      </c>
      <c r="Q20" s="32">
        <f t="shared" si="7"/>
        <v>1.3240000000000001</v>
      </c>
      <c r="R20" s="32">
        <f t="shared" si="7"/>
        <v>0.95199999999999996</v>
      </c>
      <c r="S20" s="32">
        <f t="shared" si="7"/>
        <v>8.8670000000000009</v>
      </c>
      <c r="T20" s="35"/>
      <c r="U20" s="35"/>
      <c r="V20" s="35"/>
      <c r="W20" s="23"/>
      <c r="X20" s="10"/>
    </row>
    <row r="21" spans="1:24" s="21" customFormat="1" ht="15" x14ac:dyDescent="0.25">
      <c r="A21" s="10"/>
      <c r="B21" s="24"/>
      <c r="C21" s="22"/>
      <c r="D21" s="22"/>
      <c r="E21" s="22"/>
      <c r="F21" s="22"/>
      <c r="G21" s="88" t="s">
        <v>138</v>
      </c>
      <c r="H21" s="35">
        <f>IFERROR(H20/H19,"-")</f>
        <v>0.29000000000000004</v>
      </c>
      <c r="I21" s="35">
        <f t="shared" ref="I21:S21" si="8">IFERROR(I20/I19,"-")</f>
        <v>0.3</v>
      </c>
      <c r="J21" s="35" t="str">
        <f t="shared" si="8"/>
        <v>-</v>
      </c>
      <c r="K21" s="35" t="str">
        <f t="shared" si="8"/>
        <v>-</v>
      </c>
      <c r="L21" s="35">
        <f t="shared" si="8"/>
        <v>0.61499999999999999</v>
      </c>
      <c r="M21" s="35">
        <f t="shared" si="8"/>
        <v>0.41933333333333334</v>
      </c>
      <c r="N21" s="35">
        <f t="shared" si="8"/>
        <v>0.77600000000000002</v>
      </c>
      <c r="O21" s="35">
        <f t="shared" si="8"/>
        <v>0.63649999999999995</v>
      </c>
      <c r="P21" s="35">
        <f t="shared" si="8"/>
        <v>9.9000000000000005E-2</v>
      </c>
      <c r="Q21" s="35">
        <f t="shared" si="8"/>
        <v>0.33100000000000002</v>
      </c>
      <c r="R21" s="35">
        <f t="shared" si="8"/>
        <v>0.95199999999999996</v>
      </c>
      <c r="S21" s="35">
        <f t="shared" si="8"/>
        <v>0.44335000000000002</v>
      </c>
      <c r="T21" s="35"/>
      <c r="U21" s="35"/>
      <c r="V21" s="35"/>
      <c r="W21" s="23"/>
      <c r="X21" s="10"/>
    </row>
    <row r="22" spans="1:24" s="21" customFormat="1" ht="15" x14ac:dyDescent="0.25">
      <c r="A22" s="10"/>
      <c r="B22" s="24"/>
      <c r="C22" s="22"/>
      <c r="D22" s="22"/>
      <c r="E22" s="22"/>
      <c r="F22" s="22"/>
      <c r="G22" s="22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23"/>
      <c r="X22" s="10"/>
    </row>
    <row r="23" spans="1:24" s="21" customFormat="1" ht="15" x14ac:dyDescent="0.25">
      <c r="A23" s="10"/>
      <c r="B23" s="24"/>
      <c r="C23" s="22"/>
      <c r="D23" s="22"/>
      <c r="E23" s="22"/>
      <c r="F23" s="22"/>
      <c r="G23" s="22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23"/>
      <c r="X23" s="10"/>
    </row>
    <row r="24" spans="1:24" s="21" customFormat="1" ht="15" x14ac:dyDescent="0.25">
      <c r="A24" s="10"/>
      <c r="B24" s="24"/>
      <c r="C24" s="22"/>
      <c r="D24" s="22"/>
      <c r="E24" s="22"/>
      <c r="F24" s="22"/>
      <c r="G24" s="22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23"/>
      <c r="X24" s="10"/>
    </row>
    <row r="25" spans="1:24" s="21" customFormat="1" ht="15" x14ac:dyDescent="0.25">
      <c r="A25" s="10"/>
      <c r="B25" s="24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10"/>
    </row>
    <row r="26" spans="1:24" s="21" customFormat="1" ht="15" x14ac:dyDescent="0.25">
      <c r="A26" s="10"/>
      <c r="B26" s="24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10"/>
    </row>
    <row r="27" spans="1:24" s="21" customFormat="1" ht="15" x14ac:dyDescent="0.25">
      <c r="A27" s="10"/>
      <c r="B27" s="24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33"/>
      <c r="O27" s="22"/>
      <c r="P27" s="22"/>
      <c r="Q27" s="22"/>
      <c r="R27" s="22"/>
      <c r="S27" s="22"/>
      <c r="T27" s="22"/>
      <c r="U27" s="22"/>
      <c r="V27" s="22"/>
      <c r="W27" s="23"/>
      <c r="X27" s="10"/>
    </row>
    <row r="28" spans="1:24" s="21" customFormat="1" ht="15" x14ac:dyDescent="0.25">
      <c r="A28" s="10"/>
      <c r="B28" s="24"/>
      <c r="C28" s="22"/>
      <c r="D28" s="22"/>
      <c r="E28" s="22"/>
      <c r="F28" s="22"/>
      <c r="G28" s="22"/>
      <c r="H28" s="34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10"/>
    </row>
    <row r="29" spans="1:24" s="21" customFormat="1" ht="15" x14ac:dyDescent="0.25">
      <c r="A29" s="10"/>
      <c r="B29" s="24"/>
      <c r="C29" s="34"/>
      <c r="D29" s="34"/>
      <c r="E29" s="34"/>
      <c r="F29" s="34"/>
      <c r="G29" s="34"/>
      <c r="H29" s="34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10"/>
    </row>
    <row r="30" spans="1:24" s="21" customFormat="1" ht="15" x14ac:dyDescent="0.25">
      <c r="A30" s="10"/>
      <c r="B30" s="24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34"/>
      <c r="P30" s="22"/>
      <c r="Q30" s="22"/>
      <c r="R30" s="22"/>
      <c r="S30" s="22"/>
      <c r="T30" s="22"/>
      <c r="U30" s="22"/>
      <c r="V30" s="22"/>
      <c r="W30" s="23"/>
      <c r="X30" s="10"/>
    </row>
    <row r="31" spans="1:24" s="21" customFormat="1" ht="15" x14ac:dyDescent="0.25">
      <c r="A31" s="10"/>
      <c r="B31" s="24"/>
      <c r="C31" s="22"/>
      <c r="D31" s="22"/>
      <c r="E31" s="22"/>
      <c r="F31" s="22"/>
      <c r="G31" s="22"/>
      <c r="H31" s="35"/>
      <c r="I31" s="22"/>
      <c r="J31" s="34"/>
      <c r="K31" s="34"/>
      <c r="L31" s="34"/>
      <c r="M31" s="34"/>
      <c r="N31" s="34"/>
      <c r="O31" s="34"/>
      <c r="P31" s="22"/>
      <c r="Q31" s="22"/>
      <c r="R31" s="22"/>
      <c r="S31" s="22"/>
      <c r="T31" s="22"/>
      <c r="U31" s="22"/>
      <c r="V31" s="22"/>
      <c r="W31" s="23"/>
      <c r="X31" s="10"/>
    </row>
    <row r="32" spans="1:24" s="21" customFormat="1" ht="15" x14ac:dyDescent="0.25">
      <c r="A32" s="10"/>
      <c r="B32" s="24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10"/>
    </row>
    <row r="33" spans="1:25" s="21" customFormat="1" ht="15" x14ac:dyDescent="0.25">
      <c r="A33" s="10"/>
      <c r="B33" s="24"/>
      <c r="C33" s="22"/>
      <c r="D33" s="22"/>
      <c r="E33" s="22"/>
      <c r="F33" s="22"/>
      <c r="G33" s="22"/>
      <c r="H33" s="22"/>
      <c r="I33" s="22"/>
      <c r="J33" s="36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10"/>
    </row>
    <row r="34" spans="1:25" s="21" customFormat="1" ht="15" x14ac:dyDescent="0.25">
      <c r="A34" s="10"/>
      <c r="B34" s="24"/>
      <c r="C34" s="22"/>
      <c r="D34" s="22"/>
      <c r="E34" s="22"/>
      <c r="F34" s="22"/>
      <c r="G34" s="36"/>
      <c r="H34" s="37"/>
      <c r="I34" s="22"/>
      <c r="J34" s="36"/>
      <c r="K34" s="22"/>
      <c r="L34" s="22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23"/>
      <c r="X34" s="10"/>
    </row>
    <row r="35" spans="1:25" s="21" customFormat="1" ht="41.25" customHeight="1" x14ac:dyDescent="0.25">
      <c r="A35" s="10"/>
      <c r="B35" s="24"/>
      <c r="C35" s="22"/>
      <c r="D35" s="22"/>
      <c r="E35" s="22"/>
      <c r="F35" s="22"/>
      <c r="G35" s="36"/>
      <c r="H35" s="37"/>
      <c r="I35" s="22"/>
      <c r="J35" s="36"/>
      <c r="K35" s="22"/>
      <c r="L35" s="22"/>
      <c r="M35" s="38"/>
      <c r="N35" s="38"/>
      <c r="O35" s="39"/>
      <c r="P35" s="39"/>
      <c r="Q35" s="39"/>
      <c r="R35" s="39"/>
      <c r="S35" s="39"/>
      <c r="T35" s="39"/>
      <c r="U35" s="39"/>
      <c r="V35" s="39"/>
      <c r="W35" s="23"/>
      <c r="X35" s="10"/>
    </row>
    <row r="36" spans="1:25" s="21" customFormat="1" ht="15" x14ac:dyDescent="0.25">
      <c r="A36" s="10"/>
      <c r="B36" s="24"/>
      <c r="C36" s="22"/>
      <c r="D36" s="22"/>
      <c r="E36" s="22"/>
      <c r="F36" s="22"/>
      <c r="G36" s="36"/>
      <c r="H36" s="37"/>
      <c r="I36" s="22"/>
      <c r="J36" s="36"/>
      <c r="K36" s="22"/>
      <c r="L36" s="22"/>
      <c r="M36" s="38"/>
      <c r="N36" s="38"/>
      <c r="O36" s="40"/>
      <c r="P36" s="41"/>
      <c r="Q36" s="41"/>
      <c r="R36" s="41"/>
      <c r="S36" s="41"/>
      <c r="T36" s="41"/>
      <c r="U36" s="41"/>
      <c r="V36" s="41"/>
      <c r="W36" s="23"/>
      <c r="X36" s="10"/>
    </row>
    <row r="37" spans="1:25" s="21" customFormat="1" ht="15" x14ac:dyDescent="0.25">
      <c r="A37" s="10"/>
      <c r="B37" s="24"/>
      <c r="C37" s="22"/>
      <c r="D37" s="22"/>
      <c r="E37" s="22"/>
      <c r="F37" s="22"/>
      <c r="G37" s="36"/>
      <c r="H37" s="22"/>
      <c r="I37" s="22"/>
      <c r="J37" s="36"/>
      <c r="K37" s="22"/>
      <c r="L37" s="22"/>
      <c r="M37" s="38"/>
      <c r="N37" s="38"/>
      <c r="O37" s="40"/>
      <c r="P37" s="41"/>
      <c r="Q37" s="41"/>
      <c r="R37" s="41"/>
      <c r="S37" s="41"/>
      <c r="T37" s="41"/>
      <c r="U37" s="41"/>
      <c r="V37" s="41"/>
      <c r="W37" s="23"/>
      <c r="X37" s="10"/>
    </row>
    <row r="38" spans="1:25" s="21" customFormat="1" ht="28.5" customHeight="1" x14ac:dyDescent="0.25">
      <c r="A38" s="10"/>
      <c r="B38" s="24"/>
      <c r="C38" s="22"/>
      <c r="D38" s="22"/>
      <c r="E38" s="22"/>
      <c r="F38" s="22"/>
      <c r="G38" s="22"/>
      <c r="H38" s="22"/>
      <c r="I38" s="22"/>
      <c r="J38" s="36"/>
      <c r="K38" s="22"/>
      <c r="L38" s="22"/>
      <c r="M38" s="38"/>
      <c r="N38" s="38"/>
      <c r="O38" s="40"/>
      <c r="P38" s="41"/>
      <c r="Q38" s="41"/>
      <c r="R38" s="41"/>
      <c r="S38" s="41"/>
      <c r="T38" s="41"/>
      <c r="U38" s="41"/>
      <c r="V38" s="41"/>
      <c r="W38" s="23"/>
      <c r="X38" s="10"/>
    </row>
    <row r="39" spans="1:25" s="21" customFormat="1" ht="28.5" customHeight="1" x14ac:dyDescent="0.25">
      <c r="A39" s="10"/>
      <c r="B39" s="24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41"/>
      <c r="R39" s="41"/>
      <c r="S39" s="41"/>
      <c r="T39" s="41"/>
      <c r="U39" s="41"/>
      <c r="V39" s="41"/>
      <c r="W39" s="23"/>
      <c r="X39" s="10"/>
    </row>
    <row r="40" spans="1:25" s="21" customFormat="1" ht="14.25" customHeight="1" x14ac:dyDescent="0.25">
      <c r="A40" s="10"/>
      <c r="B40" s="24"/>
      <c r="C40" s="22"/>
      <c r="D40" s="22"/>
      <c r="E40" s="159" t="s">
        <v>140</v>
      </c>
      <c r="F40" s="159"/>
      <c r="G40" s="159"/>
      <c r="H40" s="159"/>
      <c r="I40" s="22"/>
      <c r="J40" s="22"/>
      <c r="K40" s="159" t="s">
        <v>141</v>
      </c>
      <c r="L40" s="159"/>
      <c r="M40" s="159"/>
      <c r="N40" s="159"/>
      <c r="O40" s="22"/>
      <c r="P40" s="22"/>
      <c r="Q40" s="159" t="s">
        <v>142</v>
      </c>
      <c r="R40" s="159"/>
      <c r="S40" s="159"/>
      <c r="T40" s="159"/>
      <c r="U40" s="22"/>
      <c r="V40" s="22"/>
      <c r="W40" s="23"/>
      <c r="X40" s="10"/>
    </row>
    <row r="41" spans="1:25" s="21" customFormat="1" ht="15" customHeight="1" x14ac:dyDescent="0.25">
      <c r="A41" s="10"/>
      <c r="B41" s="24"/>
      <c r="C41" s="22"/>
      <c r="D41" s="22"/>
      <c r="E41" s="159"/>
      <c r="F41" s="159"/>
      <c r="G41" s="159"/>
      <c r="H41" s="159"/>
      <c r="I41" s="22"/>
      <c r="J41" s="22"/>
      <c r="K41" s="159"/>
      <c r="L41" s="159"/>
      <c r="M41" s="159"/>
      <c r="N41" s="159"/>
      <c r="O41" s="22"/>
      <c r="P41" s="22"/>
      <c r="Q41" s="159"/>
      <c r="R41" s="159"/>
      <c r="S41" s="159"/>
      <c r="T41" s="159"/>
      <c r="U41" s="22"/>
      <c r="V41" s="22"/>
      <c r="W41" s="23"/>
      <c r="X41" s="10"/>
      <c r="Y41" s="10"/>
    </row>
    <row r="42" spans="1:25" s="21" customFormat="1" ht="21.75" customHeight="1" x14ac:dyDescent="0.25">
      <c r="A42" s="10"/>
      <c r="B42" s="24"/>
      <c r="C42" s="22"/>
      <c r="D42" s="22"/>
      <c r="E42" s="22"/>
      <c r="F42" s="152" t="s">
        <v>66</v>
      </c>
      <c r="G42" s="152" t="s">
        <v>67</v>
      </c>
      <c r="H42" s="150" t="s">
        <v>99</v>
      </c>
      <c r="I42" s="22"/>
      <c r="J42" s="22"/>
      <c r="K42" s="22"/>
      <c r="L42" s="152" t="s">
        <v>66</v>
      </c>
      <c r="M42" s="152" t="s">
        <v>67</v>
      </c>
      <c r="N42" s="150" t="s">
        <v>99</v>
      </c>
      <c r="O42" s="22"/>
      <c r="P42" s="22"/>
      <c r="Q42" s="22"/>
      <c r="R42" s="152" t="s">
        <v>66</v>
      </c>
      <c r="S42" s="152" t="s">
        <v>67</v>
      </c>
      <c r="T42" s="150" t="s">
        <v>99</v>
      </c>
      <c r="U42" s="22"/>
      <c r="V42" s="22"/>
      <c r="W42" s="23"/>
      <c r="X42" s="10"/>
      <c r="Y42" s="10"/>
    </row>
    <row r="43" spans="1:25" s="21" customFormat="1" ht="15.75" thickBot="1" x14ac:dyDescent="0.3">
      <c r="A43" s="10"/>
      <c r="B43" s="24"/>
      <c r="C43" s="22"/>
      <c r="D43" s="22"/>
      <c r="E43" s="22"/>
      <c r="F43" s="153"/>
      <c r="G43" s="153"/>
      <c r="H43" s="151"/>
      <c r="I43" s="22"/>
      <c r="J43" s="22"/>
      <c r="K43" s="22"/>
      <c r="L43" s="153"/>
      <c r="M43" s="153"/>
      <c r="N43" s="151"/>
      <c r="O43" s="22"/>
      <c r="P43" s="22"/>
      <c r="Q43" s="22"/>
      <c r="R43" s="153"/>
      <c r="S43" s="153"/>
      <c r="T43" s="151"/>
      <c r="U43" s="22"/>
      <c r="V43" s="22"/>
      <c r="W43" s="23"/>
      <c r="X43" s="10"/>
      <c r="Y43" s="10"/>
    </row>
    <row r="44" spans="1:25" s="21" customFormat="1" ht="15" x14ac:dyDescent="0.25">
      <c r="A44" s="10"/>
      <c r="B44" s="24"/>
      <c r="C44" s="22"/>
      <c r="D44" s="22"/>
      <c r="E44" s="45" t="s">
        <v>27</v>
      </c>
      <c r="F44" s="22">
        <f>IFERROR(COUNTIFS(Farmy!$G:$G,"="&amp;E44),"-")</f>
        <v>0</v>
      </c>
      <c r="G44" s="46">
        <f>IFERROR(SUMIFS(Farmy!$H:$H,Farmy!$G:$G,"="&amp;E44),"-")</f>
        <v>0</v>
      </c>
      <c r="H44" s="46" t="str">
        <f>IFERROR(G44/F44,"-")</f>
        <v>-</v>
      </c>
      <c r="I44" s="22"/>
      <c r="J44" s="22"/>
      <c r="K44" s="45" t="s">
        <v>27</v>
      </c>
      <c r="L44" s="22">
        <f>IFERROR(COUNTIFS('Małe instalacje'!$G:$G,"="&amp;E44),"-")</f>
        <v>0</v>
      </c>
      <c r="M44" s="46">
        <f>IFERROR(SUMIFS('Małe instalacje'!$H:$H,'Małe instalacje'!$G:$G,"="&amp;E44),"-")</f>
        <v>0</v>
      </c>
      <c r="N44" s="46" t="str">
        <f>IFERROR(M44/L44,"-")</f>
        <v>-</v>
      </c>
      <c r="O44" s="22"/>
      <c r="P44" s="22"/>
      <c r="Q44" s="45" t="s">
        <v>27</v>
      </c>
      <c r="R44" s="22">
        <f>IFERROR(F44+L44,"-")</f>
        <v>0</v>
      </c>
      <c r="S44" s="46">
        <f>IFERROR(G44+M44,"-")</f>
        <v>0</v>
      </c>
      <c r="T44" s="46" t="str">
        <f>IFERROR(S44/R44,"-")</f>
        <v>-</v>
      </c>
      <c r="U44" s="22"/>
      <c r="V44" s="22"/>
      <c r="W44" s="23"/>
      <c r="X44" s="10"/>
      <c r="Y44" s="10"/>
    </row>
    <row r="45" spans="1:25" s="21" customFormat="1" ht="15" x14ac:dyDescent="0.25">
      <c r="A45" s="10"/>
      <c r="B45" s="24"/>
      <c r="C45" s="22"/>
      <c r="D45" s="22"/>
      <c r="E45" s="45" t="s">
        <v>29</v>
      </c>
      <c r="F45" s="22">
        <f>IFERROR(COUNTIFS(Farmy!$G:$G,"="&amp;E45),"-")</f>
        <v>2</v>
      </c>
      <c r="G45" s="46">
        <f>IFERROR(SUMIFS(Farmy!$H:$H,Farmy!$G:$G,"="&amp;E45),"-")</f>
        <v>1.083</v>
      </c>
      <c r="H45" s="46">
        <f t="shared" ref="H45:H59" si="9">IFERROR(G45/F45,"-")</f>
        <v>0.54149999999999998</v>
      </c>
      <c r="I45" s="22"/>
      <c r="J45" s="22"/>
      <c r="K45" s="45" t="s">
        <v>29</v>
      </c>
      <c r="L45" s="22">
        <f>IFERROR(COUNTIFS('Małe instalacje'!$G:$G,"="&amp;E45),"-")</f>
        <v>0</v>
      </c>
      <c r="M45" s="46">
        <f>IFERROR(SUMIFS('Małe instalacje'!$H:$H,'Małe instalacje'!$G:$G,"="&amp;E45),"-")</f>
        <v>0</v>
      </c>
      <c r="N45" s="46" t="str">
        <f t="shared" ref="N45:N59" si="10">IFERROR(M45/L45,"-")</f>
        <v>-</v>
      </c>
      <c r="O45" s="22"/>
      <c r="P45" s="22"/>
      <c r="Q45" s="45" t="s">
        <v>29</v>
      </c>
      <c r="R45" s="22">
        <f t="shared" ref="R45:R59" si="11">IFERROR(F45+L45,"-")</f>
        <v>2</v>
      </c>
      <c r="S45" s="46">
        <f t="shared" ref="S45:S59" si="12">IFERROR(G45+M45,"-")</f>
        <v>1.083</v>
      </c>
      <c r="T45" s="46">
        <f t="shared" ref="T45:T59" si="13">IFERROR(S45/R45,"-")</f>
        <v>0.54149999999999998</v>
      </c>
      <c r="U45" s="22"/>
      <c r="V45" s="22"/>
      <c r="W45" s="23"/>
      <c r="X45" s="10"/>
      <c r="Y45" s="10"/>
    </row>
    <row r="46" spans="1:25" s="21" customFormat="1" ht="15" x14ac:dyDescent="0.25">
      <c r="A46" s="10"/>
      <c r="B46" s="24"/>
      <c r="C46" s="22"/>
      <c r="D46" s="22"/>
      <c r="E46" s="45" t="s">
        <v>14</v>
      </c>
      <c r="F46" s="22">
        <f>IFERROR(COUNTIFS(Farmy!$G:$G,"="&amp;E46),"-")</f>
        <v>0</v>
      </c>
      <c r="G46" s="46">
        <f>IFERROR(SUMIFS(Farmy!$H:$H,Farmy!$G:$G,"="&amp;E46),"-")</f>
        <v>0</v>
      </c>
      <c r="H46" s="46" t="str">
        <f t="shared" si="9"/>
        <v>-</v>
      </c>
      <c r="I46" s="22"/>
      <c r="J46" s="22"/>
      <c r="K46" s="45" t="s">
        <v>14</v>
      </c>
      <c r="L46" s="22">
        <f>IFERROR(COUNTIFS('Małe instalacje'!$G:$G,"="&amp;E46),"-")</f>
        <v>0</v>
      </c>
      <c r="M46" s="46">
        <f>IFERROR(SUMIFS('Małe instalacje'!$H:$H,'Małe instalacje'!$G:$G,"="&amp;E46),"-")</f>
        <v>0</v>
      </c>
      <c r="N46" s="46" t="str">
        <f t="shared" si="10"/>
        <v>-</v>
      </c>
      <c r="O46" s="22"/>
      <c r="P46" s="22"/>
      <c r="Q46" s="45" t="s">
        <v>14</v>
      </c>
      <c r="R46" s="22">
        <f t="shared" si="11"/>
        <v>0</v>
      </c>
      <c r="S46" s="46">
        <f t="shared" si="12"/>
        <v>0</v>
      </c>
      <c r="T46" s="46" t="str">
        <f t="shared" si="13"/>
        <v>-</v>
      </c>
      <c r="U46" s="22"/>
      <c r="V46" s="22"/>
      <c r="W46" s="23"/>
      <c r="X46" s="10"/>
      <c r="Y46" s="10"/>
    </row>
    <row r="47" spans="1:25" s="21" customFormat="1" ht="15" x14ac:dyDescent="0.25">
      <c r="A47" s="10"/>
      <c r="B47" s="24"/>
      <c r="C47" s="22"/>
      <c r="D47" s="22"/>
      <c r="E47" s="45" t="s">
        <v>25</v>
      </c>
      <c r="F47" s="22">
        <f>IFERROR(COUNTIFS(Farmy!$G:$G,"="&amp;E47),"-")</f>
        <v>0</v>
      </c>
      <c r="G47" s="46">
        <f>IFERROR(SUMIFS(Farmy!$H:$H,Farmy!$G:$G,"="&amp;E47),"-")</f>
        <v>0</v>
      </c>
      <c r="H47" s="46" t="str">
        <f t="shared" si="9"/>
        <v>-</v>
      </c>
      <c r="I47" s="22"/>
      <c r="J47" s="22"/>
      <c r="K47" s="45" t="s">
        <v>25</v>
      </c>
      <c r="L47" s="22">
        <f>IFERROR(COUNTIFS('Małe instalacje'!$G:$G,"="&amp;E47),"-")</f>
        <v>0</v>
      </c>
      <c r="M47" s="46">
        <f>IFERROR(SUMIFS('Małe instalacje'!$H:$H,'Małe instalacje'!$G:$G,"="&amp;E47),"-")</f>
        <v>0</v>
      </c>
      <c r="N47" s="46" t="str">
        <f t="shared" si="10"/>
        <v>-</v>
      </c>
      <c r="O47" s="22"/>
      <c r="P47" s="22"/>
      <c r="Q47" s="45" t="s">
        <v>25</v>
      </c>
      <c r="R47" s="22">
        <f t="shared" si="11"/>
        <v>0</v>
      </c>
      <c r="S47" s="46">
        <f t="shared" si="12"/>
        <v>0</v>
      </c>
      <c r="T47" s="46" t="str">
        <f t="shared" si="13"/>
        <v>-</v>
      </c>
      <c r="U47" s="22"/>
      <c r="V47" s="22"/>
      <c r="W47" s="23"/>
      <c r="X47" s="10"/>
      <c r="Y47" s="10"/>
    </row>
    <row r="48" spans="1:25" s="21" customFormat="1" ht="15" x14ac:dyDescent="0.25">
      <c r="A48" s="10"/>
      <c r="B48" s="24"/>
      <c r="C48" s="22"/>
      <c r="D48" s="22"/>
      <c r="E48" s="45" t="s">
        <v>11</v>
      </c>
      <c r="F48" s="22">
        <f>IFERROR(COUNTIFS(Farmy!$G:$G,"="&amp;E48),"-")</f>
        <v>0</v>
      </c>
      <c r="G48" s="46">
        <f>IFERROR(SUMIFS(Farmy!$H:$H,Farmy!$G:$G,"="&amp;E48),"-")</f>
        <v>0</v>
      </c>
      <c r="H48" s="46" t="str">
        <f t="shared" si="9"/>
        <v>-</v>
      </c>
      <c r="I48" s="22"/>
      <c r="J48" s="22"/>
      <c r="K48" s="45" t="s">
        <v>11</v>
      </c>
      <c r="L48" s="22">
        <f>IFERROR(COUNTIFS('Małe instalacje'!$G:$G,"="&amp;E48),"-")</f>
        <v>0</v>
      </c>
      <c r="M48" s="46">
        <f>IFERROR(SUMIFS('Małe instalacje'!$H:$H,'Małe instalacje'!$G:$G,"="&amp;E48),"-")</f>
        <v>0</v>
      </c>
      <c r="N48" s="46" t="str">
        <f t="shared" si="10"/>
        <v>-</v>
      </c>
      <c r="O48" s="22"/>
      <c r="P48" s="22"/>
      <c r="Q48" s="45" t="s">
        <v>11</v>
      </c>
      <c r="R48" s="22">
        <f t="shared" si="11"/>
        <v>0</v>
      </c>
      <c r="S48" s="46">
        <f t="shared" si="12"/>
        <v>0</v>
      </c>
      <c r="T48" s="46" t="str">
        <f t="shared" si="13"/>
        <v>-</v>
      </c>
      <c r="U48" s="22"/>
      <c r="V48" s="22"/>
      <c r="W48" s="23"/>
      <c r="X48" s="10"/>
      <c r="Y48" s="10"/>
    </row>
    <row r="49" spans="1:25" s="21" customFormat="1" ht="15" x14ac:dyDescent="0.25">
      <c r="A49" s="10"/>
      <c r="B49" s="24"/>
      <c r="C49" s="22"/>
      <c r="D49" s="22"/>
      <c r="E49" s="45" t="s">
        <v>13</v>
      </c>
      <c r="F49" s="22">
        <f>IFERROR(COUNTIFS(Farmy!$G:$G,"="&amp;E49),"-")</f>
        <v>0</v>
      </c>
      <c r="G49" s="46">
        <f>IFERROR(SUMIFS(Farmy!$H:$H,Farmy!$G:$G,"="&amp;E49),"-")</f>
        <v>0</v>
      </c>
      <c r="H49" s="46" t="str">
        <f t="shared" si="9"/>
        <v>-</v>
      </c>
      <c r="I49" s="22"/>
      <c r="J49" s="22"/>
      <c r="K49" s="45" t="s">
        <v>13</v>
      </c>
      <c r="L49" s="22">
        <f>IFERROR(COUNTIFS('Małe instalacje'!$G:$G,"="&amp;E49),"-")</f>
        <v>1</v>
      </c>
      <c r="M49" s="46">
        <f>IFERROR(SUMIFS('Małe instalacje'!$H:$H,'Małe instalacje'!$G:$G,"="&amp;E49),"-")</f>
        <v>0.999</v>
      </c>
      <c r="N49" s="46">
        <f t="shared" si="10"/>
        <v>0.999</v>
      </c>
      <c r="O49" s="22"/>
      <c r="P49" s="22"/>
      <c r="Q49" s="45" t="s">
        <v>13</v>
      </c>
      <c r="R49" s="22">
        <f t="shared" si="11"/>
        <v>1</v>
      </c>
      <c r="S49" s="46">
        <f t="shared" si="12"/>
        <v>0.999</v>
      </c>
      <c r="T49" s="46">
        <f t="shared" si="13"/>
        <v>0.999</v>
      </c>
      <c r="U49" s="22"/>
      <c r="V49" s="22"/>
      <c r="W49" s="23"/>
      <c r="X49" s="10"/>
      <c r="Y49" s="10"/>
    </row>
    <row r="50" spans="1:25" s="21" customFormat="1" ht="15" x14ac:dyDescent="0.25">
      <c r="A50" s="10"/>
      <c r="B50" s="24"/>
      <c r="C50" s="22"/>
      <c r="D50" s="22"/>
      <c r="E50" s="45" t="s">
        <v>28</v>
      </c>
      <c r="F50" s="22">
        <f>IFERROR(COUNTIFS(Farmy!$G:$G,"="&amp;E50),"-")</f>
        <v>8</v>
      </c>
      <c r="G50" s="46">
        <f>IFERROR(SUMIFS(Farmy!$H:$H,Farmy!$G:$G,"="&amp;E50),"-")</f>
        <v>5.01</v>
      </c>
      <c r="H50" s="46">
        <f t="shared" si="9"/>
        <v>0.62624999999999997</v>
      </c>
      <c r="I50" s="22"/>
      <c r="J50" s="22"/>
      <c r="K50" s="45" t="s">
        <v>28</v>
      </c>
      <c r="L50" s="22">
        <f>IFERROR(COUNTIFS('Małe instalacje'!$G:$G,"="&amp;E50),"-")</f>
        <v>0</v>
      </c>
      <c r="M50" s="46">
        <f>IFERROR(SUMIFS('Małe instalacje'!$H:$H,'Małe instalacje'!$G:$G,"="&amp;E50),"-")</f>
        <v>0</v>
      </c>
      <c r="N50" s="46" t="str">
        <f t="shared" si="10"/>
        <v>-</v>
      </c>
      <c r="O50" s="22"/>
      <c r="P50" s="22"/>
      <c r="Q50" s="45" t="s">
        <v>28</v>
      </c>
      <c r="R50" s="22">
        <f t="shared" si="11"/>
        <v>8</v>
      </c>
      <c r="S50" s="46">
        <f t="shared" si="12"/>
        <v>5.01</v>
      </c>
      <c r="T50" s="46">
        <f t="shared" si="13"/>
        <v>0.62624999999999997</v>
      </c>
      <c r="U50" s="22"/>
      <c r="V50" s="22"/>
      <c r="W50" s="23"/>
      <c r="X50" s="10"/>
      <c r="Y50" s="10"/>
    </row>
    <row r="51" spans="1:25" s="21" customFormat="1" ht="15" x14ac:dyDescent="0.25">
      <c r="A51" s="10"/>
      <c r="B51" s="24"/>
      <c r="C51" s="22"/>
      <c r="D51" s="22"/>
      <c r="E51" s="45" t="s">
        <v>17</v>
      </c>
      <c r="F51" s="22">
        <f>IFERROR(COUNTIFS(Farmy!$G:$G,"="&amp;E51),"-")</f>
        <v>0</v>
      </c>
      <c r="G51" s="46">
        <f>IFERROR(SUMIFS(Farmy!$H:$H,Farmy!$G:$G,"="&amp;E51),"-")</f>
        <v>0</v>
      </c>
      <c r="H51" s="46" t="str">
        <f t="shared" si="9"/>
        <v>-</v>
      </c>
      <c r="I51" s="22"/>
      <c r="J51" s="22"/>
      <c r="K51" s="45" t="s">
        <v>17</v>
      </c>
      <c r="L51" s="22">
        <f>IFERROR(COUNTIFS('Małe instalacje'!$G:$G,"="&amp;E51),"-")</f>
        <v>3</v>
      </c>
      <c r="M51" s="46">
        <f>IFERROR(SUMIFS('Małe instalacje'!$H:$H,'Małe instalacje'!$G:$G,"="&amp;E51),"-")</f>
        <v>0.32500000000000001</v>
      </c>
      <c r="N51" s="46">
        <f t="shared" si="10"/>
        <v>0.10833333333333334</v>
      </c>
      <c r="O51" s="22"/>
      <c r="P51" s="22"/>
      <c r="Q51" s="45" t="s">
        <v>17</v>
      </c>
      <c r="R51" s="22">
        <f t="shared" si="11"/>
        <v>3</v>
      </c>
      <c r="S51" s="46">
        <f t="shared" si="12"/>
        <v>0.32500000000000001</v>
      </c>
      <c r="T51" s="46">
        <f t="shared" si="13"/>
        <v>0.10833333333333334</v>
      </c>
      <c r="U51" s="22"/>
      <c r="V51" s="22"/>
      <c r="W51" s="23"/>
      <c r="X51" s="10"/>
      <c r="Y51" s="10"/>
    </row>
    <row r="52" spans="1:25" s="21" customFormat="1" ht="15" x14ac:dyDescent="0.25">
      <c r="A52" s="10"/>
      <c r="B52" s="24"/>
      <c r="C52" s="22"/>
      <c r="D52" s="22"/>
      <c r="E52" s="45" t="s">
        <v>23</v>
      </c>
      <c r="F52" s="22">
        <f>IFERROR(COUNTIFS(Farmy!$G:$G,"="&amp;E52),"-")</f>
        <v>0</v>
      </c>
      <c r="G52" s="46">
        <f>IFERROR(SUMIFS(Farmy!$H:$H,Farmy!$G:$G,"="&amp;E52),"-")</f>
        <v>0</v>
      </c>
      <c r="H52" s="46" t="str">
        <f t="shared" si="9"/>
        <v>-</v>
      </c>
      <c r="I52" s="22"/>
      <c r="J52" s="22"/>
      <c r="K52" s="45" t="s">
        <v>23</v>
      </c>
      <c r="L52" s="22">
        <f>IFERROR(COUNTIFS('Małe instalacje'!$G:$G,"="&amp;E52),"-")</f>
        <v>0</v>
      </c>
      <c r="M52" s="46">
        <f>IFERROR(SUMIFS('Małe instalacje'!$H:$H,'Małe instalacje'!$G:$G,"="&amp;E52),"-")</f>
        <v>0</v>
      </c>
      <c r="N52" s="46" t="str">
        <f t="shared" si="10"/>
        <v>-</v>
      </c>
      <c r="O52" s="22"/>
      <c r="P52" s="22"/>
      <c r="Q52" s="45" t="s">
        <v>23</v>
      </c>
      <c r="R52" s="22">
        <f t="shared" si="11"/>
        <v>0</v>
      </c>
      <c r="S52" s="46">
        <f t="shared" si="12"/>
        <v>0</v>
      </c>
      <c r="T52" s="46" t="str">
        <f t="shared" si="13"/>
        <v>-</v>
      </c>
      <c r="U52" s="22"/>
      <c r="V52" s="22"/>
      <c r="W52" s="23"/>
      <c r="X52" s="10"/>
      <c r="Y52" s="10"/>
    </row>
    <row r="53" spans="1:25" s="21" customFormat="1" ht="15" x14ac:dyDescent="0.25">
      <c r="A53" s="10"/>
      <c r="B53" s="24"/>
      <c r="C53" s="22"/>
      <c r="D53" s="22"/>
      <c r="E53" s="45" t="s">
        <v>10</v>
      </c>
      <c r="F53" s="22">
        <f>IFERROR(COUNTIFS(Farmy!$G:$G,"="&amp;E53),"-")</f>
        <v>0</v>
      </c>
      <c r="G53" s="46">
        <f>IFERROR(SUMIFS(Farmy!$H:$H,Farmy!$G:$G,"="&amp;E53),"-")</f>
        <v>0</v>
      </c>
      <c r="H53" s="46" t="str">
        <f t="shared" si="9"/>
        <v>-</v>
      </c>
      <c r="I53" s="22"/>
      <c r="J53" s="22"/>
      <c r="K53" s="45" t="s">
        <v>10</v>
      </c>
      <c r="L53" s="22">
        <f>IFERROR(COUNTIFS('Małe instalacje'!$G:$G,"="&amp;E53),"-")</f>
        <v>3</v>
      </c>
      <c r="M53" s="46">
        <f>IFERROR(SUMIFS('Małe instalacje'!$H:$H,'Małe instalacje'!$G:$G,"="&amp;E53),"-")</f>
        <v>0.30000000000000004</v>
      </c>
      <c r="N53" s="46">
        <f t="shared" si="10"/>
        <v>0.10000000000000002</v>
      </c>
      <c r="O53" s="22"/>
      <c r="P53" s="22"/>
      <c r="Q53" s="45" t="s">
        <v>10</v>
      </c>
      <c r="R53" s="22">
        <f t="shared" si="11"/>
        <v>3</v>
      </c>
      <c r="S53" s="46">
        <f t="shared" si="12"/>
        <v>0.30000000000000004</v>
      </c>
      <c r="T53" s="46">
        <f t="shared" si="13"/>
        <v>0.10000000000000002</v>
      </c>
      <c r="U53" s="22"/>
      <c r="V53" s="22"/>
      <c r="W53" s="23"/>
      <c r="X53" s="10"/>
      <c r="Y53" s="10"/>
    </row>
    <row r="54" spans="1:25" s="21" customFormat="1" ht="15" x14ac:dyDescent="0.25">
      <c r="A54" s="10"/>
      <c r="B54" s="24"/>
      <c r="C54" s="22"/>
      <c r="D54" s="22"/>
      <c r="E54" s="45" t="s">
        <v>24</v>
      </c>
      <c r="F54" s="22">
        <f>IFERROR(COUNTIFS(Farmy!$G:$G,"="&amp;E54),"-")</f>
        <v>0</v>
      </c>
      <c r="G54" s="46">
        <f>IFERROR(SUMIFS(Farmy!$H:$H,Farmy!$G:$G,"="&amp;E54),"-")</f>
        <v>0</v>
      </c>
      <c r="H54" s="46" t="str">
        <f t="shared" si="9"/>
        <v>-</v>
      </c>
      <c r="I54" s="22"/>
      <c r="J54" s="22"/>
      <c r="K54" s="45" t="s">
        <v>24</v>
      </c>
      <c r="L54" s="22">
        <f>IFERROR(COUNTIFS('Małe instalacje'!$G:$G,"="&amp;E54),"-")</f>
        <v>0</v>
      </c>
      <c r="M54" s="46">
        <f>IFERROR(SUMIFS('Małe instalacje'!$H:$H,'Małe instalacje'!$G:$G,"="&amp;E54),"-")</f>
        <v>0</v>
      </c>
      <c r="N54" s="46" t="str">
        <f t="shared" si="10"/>
        <v>-</v>
      </c>
      <c r="O54" s="22"/>
      <c r="P54" s="22"/>
      <c r="Q54" s="45" t="s">
        <v>24</v>
      </c>
      <c r="R54" s="22">
        <f t="shared" si="11"/>
        <v>0</v>
      </c>
      <c r="S54" s="46">
        <f t="shared" si="12"/>
        <v>0</v>
      </c>
      <c r="T54" s="46" t="str">
        <f t="shared" si="13"/>
        <v>-</v>
      </c>
      <c r="U54" s="22"/>
      <c r="V54" s="22"/>
      <c r="W54" s="23"/>
      <c r="X54" s="10"/>
      <c r="Y54" s="10"/>
    </row>
    <row r="55" spans="1:25" s="21" customFormat="1" ht="15" x14ac:dyDescent="0.25">
      <c r="A55" s="10"/>
      <c r="B55" s="24"/>
      <c r="C55" s="22"/>
      <c r="D55" s="22"/>
      <c r="E55" s="45" t="s">
        <v>12</v>
      </c>
      <c r="F55" s="22">
        <f>IFERROR(COUNTIFS(Farmy!$G:$G,"="&amp;E55),"-")</f>
        <v>0</v>
      </c>
      <c r="G55" s="46">
        <f>IFERROR(SUMIFS(Farmy!$H:$H,Farmy!$G:$G,"="&amp;E55),"-")</f>
        <v>0</v>
      </c>
      <c r="H55" s="46" t="str">
        <f t="shared" si="9"/>
        <v>-</v>
      </c>
      <c r="I55" s="22"/>
      <c r="J55" s="22"/>
      <c r="K55" s="45" t="s">
        <v>12</v>
      </c>
      <c r="L55" s="22">
        <f>IFERROR(COUNTIFS('Małe instalacje'!$G:$G,"="&amp;E55),"-")</f>
        <v>2</v>
      </c>
      <c r="M55" s="46">
        <f>IFERROR(SUMIFS('Małe instalacje'!$H:$H,'Małe instalacje'!$G:$G,"="&amp;E55),"-")</f>
        <v>1.0509999999999999</v>
      </c>
      <c r="N55" s="46">
        <f t="shared" si="10"/>
        <v>0.52549999999999997</v>
      </c>
      <c r="O55" s="22"/>
      <c r="P55" s="22"/>
      <c r="Q55" s="45" t="s">
        <v>12</v>
      </c>
      <c r="R55" s="22">
        <f t="shared" si="11"/>
        <v>2</v>
      </c>
      <c r="S55" s="46">
        <f t="shared" si="12"/>
        <v>1.0509999999999999</v>
      </c>
      <c r="T55" s="46">
        <f t="shared" si="13"/>
        <v>0.52549999999999997</v>
      </c>
      <c r="U55" s="22"/>
      <c r="V55" s="22"/>
      <c r="W55" s="23"/>
      <c r="X55" s="10"/>
      <c r="Y55" s="10"/>
    </row>
    <row r="56" spans="1:25" s="21" customFormat="1" ht="15" x14ac:dyDescent="0.25">
      <c r="A56" s="10"/>
      <c r="B56" s="24"/>
      <c r="C56" s="22"/>
      <c r="D56" s="22"/>
      <c r="E56" s="45" t="s">
        <v>20</v>
      </c>
      <c r="F56" s="22">
        <f>IFERROR(COUNTIFS(Farmy!$G:$G,"="&amp;E56),"-")</f>
        <v>0</v>
      </c>
      <c r="G56" s="46">
        <f>IFERROR(SUMIFS(Farmy!$H:$H,Farmy!$G:$G,"="&amp;E56),"-")</f>
        <v>0</v>
      </c>
      <c r="H56" s="46" t="str">
        <f t="shared" si="9"/>
        <v>-</v>
      </c>
      <c r="I56" s="22"/>
      <c r="J56" s="22"/>
      <c r="K56" s="45" t="s">
        <v>20</v>
      </c>
      <c r="L56" s="22">
        <f>IFERROR(COUNTIFS('Małe instalacje'!$G:$G,"="&amp;E56),"-")</f>
        <v>1</v>
      </c>
      <c r="M56" s="46">
        <f>IFERROR(SUMIFS('Małe instalacje'!$H:$H,'Małe instalacje'!$G:$G,"="&amp;E56),"-")</f>
        <v>9.9000000000000005E-2</v>
      </c>
      <c r="N56" s="46">
        <f t="shared" si="10"/>
        <v>9.9000000000000005E-2</v>
      </c>
      <c r="O56" s="22"/>
      <c r="P56" s="22"/>
      <c r="Q56" s="45" t="s">
        <v>20</v>
      </c>
      <c r="R56" s="22">
        <f t="shared" si="11"/>
        <v>1</v>
      </c>
      <c r="S56" s="46">
        <f t="shared" si="12"/>
        <v>9.9000000000000005E-2</v>
      </c>
      <c r="T56" s="46">
        <f t="shared" si="13"/>
        <v>9.9000000000000005E-2</v>
      </c>
      <c r="U56" s="22"/>
      <c r="V56" s="22"/>
      <c r="W56" s="23"/>
      <c r="X56" s="10"/>
      <c r="Y56" s="10"/>
    </row>
    <row r="57" spans="1:25" s="21" customFormat="1" ht="15" x14ac:dyDescent="0.25">
      <c r="A57" s="10"/>
      <c r="B57" s="24"/>
      <c r="C57" s="22"/>
      <c r="D57" s="22"/>
      <c r="E57" s="45" t="s">
        <v>16</v>
      </c>
      <c r="F57" s="22">
        <f>IFERROR(COUNTIFS(Farmy!$G:$G,"="&amp;E57),"-")</f>
        <v>0</v>
      </c>
      <c r="G57" s="46">
        <f>IFERROR(SUMIFS(Farmy!$H:$H,Farmy!$G:$G,"="&amp;E57),"-")</f>
        <v>0</v>
      </c>
      <c r="H57" s="46" t="str">
        <f t="shared" si="9"/>
        <v>-</v>
      </c>
      <c r="I57" s="22"/>
      <c r="J57" s="22"/>
      <c r="K57" s="45" t="s">
        <v>16</v>
      </c>
      <c r="L57" s="22">
        <f>IFERROR(COUNTIFS('Małe instalacje'!$G:$G,"="&amp;E57),"-")</f>
        <v>0</v>
      </c>
      <c r="M57" s="46">
        <f>IFERROR(SUMIFS('Małe instalacje'!$H:$H,'Małe instalacje'!$G:$G,"="&amp;E57),"-")</f>
        <v>0</v>
      </c>
      <c r="N57" s="46" t="str">
        <f t="shared" si="10"/>
        <v>-</v>
      </c>
      <c r="O57" s="22"/>
      <c r="P57" s="22"/>
      <c r="Q57" s="45" t="s">
        <v>16</v>
      </c>
      <c r="R57" s="22">
        <f t="shared" si="11"/>
        <v>0</v>
      </c>
      <c r="S57" s="46">
        <f t="shared" si="12"/>
        <v>0</v>
      </c>
      <c r="T57" s="46" t="str">
        <f t="shared" si="13"/>
        <v>-</v>
      </c>
      <c r="U57" s="22"/>
      <c r="V57" s="22"/>
      <c r="W57" s="23"/>
      <c r="X57" s="10"/>
      <c r="Y57" s="10"/>
    </row>
    <row r="58" spans="1:25" s="21" customFormat="1" ht="15" x14ac:dyDescent="0.25">
      <c r="A58" s="10"/>
      <c r="B58" s="24"/>
      <c r="C58" s="22"/>
      <c r="D58" s="22"/>
      <c r="E58" s="45" t="s">
        <v>31</v>
      </c>
      <c r="F58" s="22">
        <f>IFERROR(COUNTIFS(Farmy!$G:$G,"="&amp;E58),"-")</f>
        <v>0</v>
      </c>
      <c r="G58" s="46">
        <f>IFERROR(SUMIFS(Farmy!$H:$H,Farmy!$G:$G,"="&amp;E58),"-")</f>
        <v>0</v>
      </c>
      <c r="H58" s="46" t="str">
        <f t="shared" si="9"/>
        <v>-</v>
      </c>
      <c r="I58" s="22"/>
      <c r="J58" s="22"/>
      <c r="K58" s="45" t="s">
        <v>31</v>
      </c>
      <c r="L58" s="22">
        <f>IFERROR(COUNTIFS('Małe instalacje'!$G:$G,"="&amp;E58),"-")</f>
        <v>0</v>
      </c>
      <c r="M58" s="46">
        <f>IFERROR(SUMIFS('Małe instalacje'!$H:$H,'Małe instalacje'!$G:$G,"="&amp;E58),"-")</f>
        <v>0</v>
      </c>
      <c r="N58" s="46" t="str">
        <f t="shared" si="10"/>
        <v>-</v>
      </c>
      <c r="O58" s="22"/>
      <c r="P58" s="22"/>
      <c r="Q58" s="45" t="s">
        <v>31</v>
      </c>
      <c r="R58" s="22">
        <f t="shared" si="11"/>
        <v>0</v>
      </c>
      <c r="S58" s="46">
        <f t="shared" si="12"/>
        <v>0</v>
      </c>
      <c r="T58" s="46" t="str">
        <f t="shared" si="13"/>
        <v>-</v>
      </c>
      <c r="U58" s="22"/>
      <c r="V58" s="22"/>
      <c r="W58" s="23"/>
      <c r="X58" s="10"/>
      <c r="Y58" s="10"/>
    </row>
    <row r="59" spans="1:25" s="21" customFormat="1" ht="15" x14ac:dyDescent="0.25">
      <c r="A59" s="10"/>
      <c r="B59" s="24"/>
      <c r="C59" s="22"/>
      <c r="D59" s="22"/>
      <c r="E59" s="45" t="s">
        <v>21</v>
      </c>
      <c r="F59" s="22">
        <f>IFERROR(COUNTIFS(Farmy!$G:$G,"="&amp;E59),"-")</f>
        <v>0</v>
      </c>
      <c r="G59" s="46">
        <f>IFERROR(SUMIFS(Farmy!$H:$H,Farmy!$G:$G,"="&amp;E59),"-")</f>
        <v>0</v>
      </c>
      <c r="H59" s="46" t="str">
        <f t="shared" si="9"/>
        <v>-</v>
      </c>
      <c r="I59" s="22"/>
      <c r="J59" s="22"/>
      <c r="K59" s="45" t="s">
        <v>21</v>
      </c>
      <c r="L59" s="22">
        <f>IFERROR(COUNTIFS('Małe instalacje'!$G:$G,"="&amp;E59),"-")</f>
        <v>0</v>
      </c>
      <c r="M59" s="46">
        <f>IFERROR(SUMIFS('Małe instalacje'!$H:$H,'Małe instalacje'!$G:$G,"="&amp;E59),"-")</f>
        <v>0</v>
      </c>
      <c r="N59" s="46" t="str">
        <f t="shared" si="10"/>
        <v>-</v>
      </c>
      <c r="O59" s="22"/>
      <c r="P59" s="22"/>
      <c r="Q59" s="45" t="s">
        <v>21</v>
      </c>
      <c r="R59" s="22">
        <f t="shared" si="11"/>
        <v>0</v>
      </c>
      <c r="S59" s="46">
        <f t="shared" si="12"/>
        <v>0</v>
      </c>
      <c r="T59" s="46" t="str">
        <f t="shared" si="13"/>
        <v>-</v>
      </c>
      <c r="U59" s="22"/>
      <c r="V59" s="22"/>
      <c r="W59" s="23"/>
      <c r="X59" s="10"/>
      <c r="Y59" s="10"/>
    </row>
    <row r="60" spans="1:25" s="21" customFormat="1" ht="15" x14ac:dyDescent="0.25">
      <c r="A60" s="10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3"/>
      <c r="X60" s="10"/>
      <c r="Y60" s="10"/>
    </row>
    <row r="61" spans="1:25" s="21" customFormat="1" ht="15" x14ac:dyDescent="0.25">
      <c r="A61" s="10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3"/>
      <c r="X61" s="10"/>
    </row>
    <row r="62" spans="1:25" s="21" customFormat="1" ht="15" x14ac:dyDescent="0.25">
      <c r="A62" s="10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3"/>
      <c r="X62" s="10"/>
    </row>
    <row r="63" spans="1:25" s="21" customFormat="1" ht="15" x14ac:dyDescent="0.25">
      <c r="A63" s="10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3"/>
      <c r="X63" s="10"/>
    </row>
    <row r="64" spans="1:25" s="21" customFormat="1" ht="15" x14ac:dyDescent="0.25">
      <c r="A64" s="10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3"/>
      <c r="X64" s="10"/>
    </row>
    <row r="65" spans="1:24" s="21" customFormat="1" ht="15" x14ac:dyDescent="0.25">
      <c r="A65" s="10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3"/>
      <c r="X65" s="10"/>
    </row>
    <row r="66" spans="1:24" s="21" customFormat="1" ht="15" x14ac:dyDescent="0.25">
      <c r="A66" s="10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3"/>
      <c r="X66" s="10"/>
    </row>
    <row r="67" spans="1:24" s="21" customFormat="1" ht="15" x14ac:dyDescent="0.25">
      <c r="A67" s="10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10"/>
    </row>
    <row r="68" spans="1:24" s="21" customFormat="1" ht="15" x14ac:dyDescent="0.25">
      <c r="A68" s="10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10"/>
    </row>
    <row r="69" spans="1:24" s="21" customFormat="1" ht="15" x14ac:dyDescent="0.25">
      <c r="A69" s="10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10"/>
    </row>
    <row r="70" spans="1:24" s="21" customFormat="1" ht="15" x14ac:dyDescent="0.25">
      <c r="A70" s="10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10"/>
    </row>
    <row r="71" spans="1:24" s="21" customFormat="1" ht="15" x14ac:dyDescent="0.25">
      <c r="A71" s="10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10"/>
    </row>
    <row r="72" spans="1:24" s="21" customFormat="1" ht="15" x14ac:dyDescent="0.25">
      <c r="A72" s="10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10"/>
    </row>
    <row r="73" spans="1:24" s="21" customFormat="1" ht="15" x14ac:dyDescent="0.25">
      <c r="A73" s="10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10"/>
    </row>
    <row r="74" spans="1:24" s="21" customFormat="1" ht="15" x14ac:dyDescent="0.25">
      <c r="A74" s="10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10"/>
    </row>
    <row r="75" spans="1:24" s="21" customFormat="1" ht="15" x14ac:dyDescent="0.25">
      <c r="A75" s="10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10"/>
    </row>
    <row r="76" spans="1:24" s="21" customFormat="1" ht="15" x14ac:dyDescent="0.25">
      <c r="A76" s="10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10"/>
    </row>
    <row r="77" spans="1:24" s="21" customFormat="1" ht="15" x14ac:dyDescent="0.25">
      <c r="A77" s="10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10"/>
    </row>
    <row r="78" spans="1:24" s="21" customFormat="1" ht="18.75" x14ac:dyDescent="0.25">
      <c r="A78" s="10"/>
      <c r="B78" s="24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42"/>
      <c r="O78" s="22"/>
      <c r="P78" s="22"/>
      <c r="Q78" s="22"/>
      <c r="R78" s="22"/>
      <c r="S78" s="22"/>
      <c r="T78" s="22"/>
      <c r="U78" s="22"/>
      <c r="V78" s="22"/>
      <c r="W78" s="23"/>
      <c r="X78" s="10"/>
    </row>
    <row r="79" spans="1:24" s="21" customFormat="1" ht="15" x14ac:dyDescent="0.25">
      <c r="A79" s="10"/>
      <c r="B79" s="24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3"/>
      <c r="X79" s="10"/>
    </row>
    <row r="80" spans="1:24" s="21" customFormat="1" ht="15" x14ac:dyDescent="0.25">
      <c r="A80" s="10"/>
      <c r="B80" s="24"/>
      <c r="C80" s="22"/>
      <c r="D80" s="22"/>
      <c r="E80" s="22"/>
      <c r="F80" s="22"/>
      <c r="G80" s="22"/>
      <c r="H80" s="22"/>
      <c r="I80" s="47"/>
      <c r="J80" s="43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3"/>
      <c r="X80" s="10"/>
    </row>
    <row r="81" spans="1:26" s="21" customFormat="1" ht="15" x14ac:dyDescent="0.25">
      <c r="A81" s="10"/>
      <c r="B81" s="24"/>
      <c r="C81" s="22"/>
      <c r="D81" s="22"/>
      <c r="E81" s="22"/>
      <c r="F81" s="22"/>
      <c r="G81" s="22"/>
      <c r="H81" s="22"/>
      <c r="I81" s="38"/>
      <c r="J81" s="44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3"/>
      <c r="X81" s="48"/>
      <c r="Y81" s="49"/>
    </row>
    <row r="82" spans="1:26" s="21" customFormat="1" ht="15" x14ac:dyDescent="0.25">
      <c r="A82" s="10"/>
      <c r="B82" s="24"/>
      <c r="C82" s="22"/>
      <c r="D82" s="22"/>
      <c r="E82" s="22"/>
      <c r="F82" s="22"/>
      <c r="G82" s="22"/>
      <c r="H82" s="22"/>
      <c r="I82" s="38"/>
      <c r="J82" s="40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3"/>
      <c r="X82" s="48"/>
      <c r="Y82" s="49"/>
    </row>
    <row r="83" spans="1:26" s="21" customFormat="1" ht="21" customHeight="1" x14ac:dyDescent="0.25">
      <c r="A83" s="10"/>
      <c r="B83" s="24"/>
      <c r="C83" s="22"/>
      <c r="D83" s="22"/>
      <c r="E83" s="22"/>
      <c r="F83" s="22"/>
      <c r="G83" s="22"/>
      <c r="H83" s="22"/>
      <c r="I83" s="38"/>
      <c r="J83" s="44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3"/>
      <c r="X83" s="48"/>
      <c r="Y83" s="49"/>
    </row>
    <row r="84" spans="1:26" s="21" customFormat="1" ht="21" customHeight="1" x14ac:dyDescent="0.25">
      <c r="A84" s="10"/>
      <c r="B84" s="24"/>
      <c r="C84" s="22"/>
      <c r="D84" s="22"/>
      <c r="E84" s="22"/>
      <c r="F84" s="22"/>
      <c r="G84" s="22"/>
      <c r="H84" s="22"/>
      <c r="I84" s="38"/>
      <c r="J84" s="40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3"/>
      <c r="X84" s="48"/>
      <c r="Y84" s="49"/>
    </row>
    <row r="85" spans="1:26" s="21" customFormat="1" ht="21" customHeight="1" x14ac:dyDescent="0.25">
      <c r="A85" s="10"/>
      <c r="B85" s="24"/>
      <c r="C85" s="22"/>
      <c r="D85" s="22"/>
      <c r="E85" s="22"/>
      <c r="F85" s="22"/>
      <c r="G85" s="22"/>
      <c r="H85" s="22"/>
      <c r="I85" s="38"/>
      <c r="J85" s="44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3"/>
      <c r="X85" s="48"/>
      <c r="Y85" s="49"/>
    </row>
    <row r="86" spans="1:26" s="21" customFormat="1" ht="21" customHeight="1" x14ac:dyDescent="0.25">
      <c r="A86" s="10"/>
      <c r="B86" s="24"/>
      <c r="C86" s="22"/>
      <c r="D86" s="22"/>
      <c r="E86" s="22"/>
      <c r="F86" s="22"/>
      <c r="G86" s="22"/>
      <c r="H86" s="22"/>
      <c r="I86" s="38"/>
      <c r="J86" s="40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3"/>
      <c r="X86" s="48"/>
      <c r="Y86" s="49"/>
    </row>
    <row r="87" spans="1:26" s="21" customFormat="1" ht="19.5" customHeight="1" x14ac:dyDescent="0.25">
      <c r="A87" s="10"/>
      <c r="B87" s="24"/>
      <c r="C87" s="22"/>
      <c r="D87" s="22"/>
      <c r="E87" s="22"/>
      <c r="F87" s="22"/>
      <c r="G87" s="22"/>
      <c r="H87" s="22"/>
      <c r="I87" s="38"/>
      <c r="J87" s="44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3"/>
      <c r="X87" s="48"/>
      <c r="Y87" s="49"/>
    </row>
    <row r="88" spans="1:26" s="21" customFormat="1" ht="19.5" customHeight="1" x14ac:dyDescent="0.25">
      <c r="A88" s="10"/>
      <c r="B88" s="24"/>
      <c r="C88" s="22"/>
      <c r="D88" s="22"/>
      <c r="E88" s="22"/>
      <c r="F88" s="22"/>
      <c r="G88" s="22"/>
      <c r="H88" s="22"/>
      <c r="I88" s="38"/>
      <c r="J88" s="40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3"/>
      <c r="X88" s="48"/>
      <c r="Y88" s="49"/>
    </row>
    <row r="89" spans="1:26" s="21" customFormat="1" ht="19.5" customHeight="1" x14ac:dyDescent="0.25">
      <c r="A89" s="10"/>
      <c r="B89" s="24"/>
      <c r="C89" s="22"/>
      <c r="D89" s="22"/>
      <c r="E89" s="22"/>
      <c r="F89" s="22"/>
      <c r="G89" s="22"/>
      <c r="H89" s="22"/>
      <c r="I89" s="38"/>
      <c r="J89" s="44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3"/>
      <c r="X89" s="48"/>
      <c r="Y89" s="49"/>
    </row>
    <row r="90" spans="1:26" s="21" customFormat="1" ht="19.5" customHeight="1" x14ac:dyDescent="0.25">
      <c r="A90" s="10"/>
      <c r="B90" s="24"/>
      <c r="C90" s="22"/>
      <c r="D90" s="22"/>
      <c r="E90" s="22"/>
      <c r="F90" s="22"/>
      <c r="G90" s="22"/>
      <c r="H90" s="22"/>
      <c r="I90" s="38"/>
      <c r="J90" s="40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3"/>
      <c r="X90" s="48"/>
      <c r="Y90" s="49"/>
    </row>
    <row r="91" spans="1:26" s="21" customFormat="1" ht="15" x14ac:dyDescent="0.25">
      <c r="A91" s="10"/>
      <c r="B91" s="24"/>
      <c r="C91" s="22"/>
      <c r="D91" s="22"/>
      <c r="E91" s="22"/>
      <c r="F91" s="22"/>
      <c r="G91" s="22"/>
      <c r="H91" s="22"/>
      <c r="I91" s="38"/>
      <c r="J91" s="44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3"/>
      <c r="X91" s="48"/>
      <c r="Y91" s="49"/>
    </row>
    <row r="92" spans="1:26" s="21" customFormat="1" ht="15" x14ac:dyDescent="0.25">
      <c r="A92" s="10"/>
      <c r="B92" s="24"/>
      <c r="C92" s="22"/>
      <c r="D92" s="22"/>
      <c r="E92" s="22"/>
      <c r="F92" s="22"/>
      <c r="G92" s="22"/>
      <c r="H92" s="22"/>
      <c r="I92" s="38"/>
      <c r="J92" s="40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3"/>
      <c r="X92" s="48"/>
      <c r="Y92" s="49"/>
    </row>
    <row r="93" spans="1:26" s="21" customFormat="1" ht="15" x14ac:dyDescent="0.25">
      <c r="A93" s="10"/>
      <c r="B93" s="24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3"/>
      <c r="X93" s="48"/>
      <c r="Y93" s="49"/>
    </row>
    <row r="94" spans="1:26" s="21" customFormat="1" ht="15" x14ac:dyDescent="0.25">
      <c r="A94" s="10"/>
      <c r="B94" s="24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3"/>
      <c r="X94" s="48"/>
      <c r="Y94" s="49"/>
    </row>
    <row r="95" spans="1:26" s="21" customFormat="1" ht="15" x14ac:dyDescent="0.25">
      <c r="A95" s="10"/>
      <c r="B95" s="24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3"/>
      <c r="X95" s="48"/>
      <c r="Y95" s="49"/>
    </row>
    <row r="96" spans="1:26" s="21" customFormat="1" ht="15" x14ac:dyDescent="0.25">
      <c r="A96" s="10"/>
      <c r="B96" s="24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3"/>
      <c r="X96" s="48"/>
      <c r="Y96" s="49"/>
      <c r="Z96" s="49"/>
    </row>
    <row r="97" spans="1:26" s="21" customFormat="1" ht="15" x14ac:dyDescent="0.25">
      <c r="A97" s="10"/>
      <c r="B97" s="24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3"/>
      <c r="X97" s="48"/>
      <c r="Y97" s="49"/>
    </row>
    <row r="98" spans="1:26" s="21" customFormat="1" ht="15" x14ac:dyDescent="0.25">
      <c r="A98" s="10"/>
      <c r="B98" s="24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3"/>
      <c r="X98" s="48"/>
      <c r="Y98" s="49"/>
    </row>
    <row r="99" spans="1:26" s="21" customFormat="1" ht="15" x14ac:dyDescent="0.25">
      <c r="A99" s="10"/>
      <c r="B99" s="24"/>
      <c r="C99" s="22"/>
      <c r="D99" s="22"/>
      <c r="E99" s="22"/>
      <c r="F99" s="22"/>
      <c r="G99" s="22"/>
      <c r="H99" s="22"/>
      <c r="I99" s="17">
        <v>0</v>
      </c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3"/>
      <c r="X99" s="48"/>
      <c r="Y99" s="49"/>
    </row>
    <row r="100" spans="1:26" s="21" customFormat="1" ht="15" x14ac:dyDescent="0.25">
      <c r="A100" s="10"/>
      <c r="B100" s="24"/>
      <c r="C100" s="22"/>
      <c r="D100" s="22"/>
      <c r="E100" s="22"/>
      <c r="F100" s="22"/>
      <c r="G100" s="22"/>
      <c r="H100" s="22"/>
      <c r="I100" s="17">
        <v>0</v>
      </c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3"/>
      <c r="X100" s="48"/>
      <c r="Y100" s="49"/>
    </row>
    <row r="101" spans="1:26" s="21" customFormat="1" ht="15" x14ac:dyDescent="0.25">
      <c r="A101" s="10"/>
      <c r="B101" s="24"/>
      <c r="C101" s="22"/>
      <c r="D101" s="22"/>
      <c r="E101" s="22"/>
      <c r="F101" s="22"/>
      <c r="G101" s="22"/>
      <c r="H101" s="22"/>
      <c r="I101" s="17">
        <v>0</v>
      </c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3"/>
      <c r="X101" s="48"/>
      <c r="Y101" s="49"/>
    </row>
    <row r="102" spans="1:26" s="21" customFormat="1" ht="15" customHeight="1" x14ac:dyDescent="0.25">
      <c r="A102" s="10"/>
      <c r="B102" s="24"/>
      <c r="C102" s="22"/>
      <c r="D102" s="22"/>
      <c r="E102" s="17">
        <v>0</v>
      </c>
      <c r="F102" s="17">
        <v>0.5</v>
      </c>
      <c r="G102" s="22"/>
      <c r="H102" s="22"/>
      <c r="I102" s="17"/>
      <c r="J102" s="17">
        <v>0.5</v>
      </c>
      <c r="K102" s="17">
        <v>1</v>
      </c>
      <c r="L102" s="17">
        <v>5</v>
      </c>
      <c r="M102" s="17">
        <v>10</v>
      </c>
      <c r="N102" s="17">
        <v>30</v>
      </c>
      <c r="O102" s="17">
        <v>5</v>
      </c>
      <c r="P102" s="17">
        <v>10</v>
      </c>
      <c r="Q102" s="17">
        <v>0</v>
      </c>
      <c r="R102" s="17">
        <v>0.5</v>
      </c>
      <c r="S102" s="17">
        <v>1</v>
      </c>
      <c r="T102" s="17">
        <v>5</v>
      </c>
      <c r="U102" s="17">
        <v>10</v>
      </c>
      <c r="V102" s="17">
        <v>30</v>
      </c>
      <c r="W102" s="23"/>
      <c r="X102" s="48"/>
      <c r="Y102" s="49"/>
    </row>
    <row r="103" spans="1:26" s="21" customFormat="1" ht="15" x14ac:dyDescent="0.25">
      <c r="A103" s="10"/>
      <c r="B103" s="24"/>
      <c r="C103" s="22"/>
      <c r="D103" s="22"/>
      <c r="E103" s="17">
        <v>0.5</v>
      </c>
      <c r="F103" s="17">
        <v>1</v>
      </c>
      <c r="G103" s="22"/>
      <c r="H103" s="22"/>
      <c r="I103" s="17"/>
      <c r="J103" s="17">
        <v>1</v>
      </c>
      <c r="K103" s="17">
        <v>5</v>
      </c>
      <c r="L103" s="17">
        <v>10</v>
      </c>
      <c r="M103" s="17">
        <v>30</v>
      </c>
      <c r="N103" s="17"/>
      <c r="O103" s="17">
        <v>10</v>
      </c>
      <c r="P103" s="17">
        <v>30</v>
      </c>
      <c r="Q103" s="17">
        <v>0.5</v>
      </c>
      <c r="R103" s="17">
        <v>1</v>
      </c>
      <c r="S103" s="17">
        <v>5</v>
      </c>
      <c r="T103" s="17">
        <v>10</v>
      </c>
      <c r="U103" s="17">
        <v>30</v>
      </c>
      <c r="V103" s="17"/>
      <c r="W103" s="23"/>
      <c r="X103" s="48"/>
      <c r="Y103" s="49"/>
    </row>
    <row r="104" spans="1:26" s="21" customFormat="1" ht="52.5" thickBot="1" x14ac:dyDescent="0.3">
      <c r="A104" s="10"/>
      <c r="B104" s="24"/>
      <c r="C104" s="22"/>
      <c r="D104" s="27" t="s">
        <v>153</v>
      </c>
      <c r="E104" s="26" t="s">
        <v>134</v>
      </c>
      <c r="F104" s="26" t="s">
        <v>133</v>
      </c>
      <c r="G104" s="22"/>
      <c r="H104" s="22"/>
      <c r="I104" s="27" t="s">
        <v>135</v>
      </c>
      <c r="J104" s="26" t="s">
        <v>133</v>
      </c>
      <c r="K104" s="26" t="s">
        <v>125</v>
      </c>
      <c r="L104" s="26" t="s">
        <v>126</v>
      </c>
      <c r="M104" s="26" t="s">
        <v>127</v>
      </c>
      <c r="N104" s="26" t="s">
        <v>128</v>
      </c>
      <c r="O104" s="22"/>
      <c r="P104" s="58" t="s">
        <v>154</v>
      </c>
      <c r="Q104" s="26" t="s">
        <v>134</v>
      </c>
      <c r="R104" s="26" t="s">
        <v>133</v>
      </c>
      <c r="S104" s="26" t="s">
        <v>125</v>
      </c>
      <c r="T104" s="26" t="s">
        <v>126</v>
      </c>
      <c r="U104" s="26" t="s">
        <v>127</v>
      </c>
      <c r="V104" s="26" t="s">
        <v>128</v>
      </c>
      <c r="W104" s="23"/>
      <c r="X104" s="48"/>
      <c r="Y104" s="48"/>
      <c r="Z104" s="49"/>
    </row>
    <row r="105" spans="1:26" s="21" customFormat="1" ht="17.25" thickTop="1" thickBot="1" x14ac:dyDescent="0.3">
      <c r="A105" s="10"/>
      <c r="B105" s="24"/>
      <c r="C105" s="22"/>
      <c r="D105" s="80" t="s">
        <v>66</v>
      </c>
      <c r="E105" s="30">
        <f>COUNTIFS('Małe instalacje'!$H:$H,"&gt;="&amp;E102,'Małe instalacje'!$H:$H,"&lt;"&amp;E103)</f>
        <v>8</v>
      </c>
      <c r="F105" s="30">
        <f>COUNTIFS('Małe instalacje'!$H:$H,"&gt;="&amp;F102,'Małe instalacje'!$H:$H,"&lt;"&amp;F103)</f>
        <v>2</v>
      </c>
      <c r="G105" s="22"/>
      <c r="H105" s="22"/>
      <c r="I105" s="80" t="s">
        <v>66</v>
      </c>
      <c r="J105" s="30">
        <f>COUNTIFS(Farmy!$H:$H,"&gt;="&amp;J102,Farmy!$H:$H,"&lt;"&amp;J103)</f>
        <v>10</v>
      </c>
      <c r="K105" s="30">
        <f>COUNTIFS(Farmy!$H:$H,"&gt;="&amp;K102,Farmy!$H:$H,"&lt;"&amp;K103)</f>
        <v>0</v>
      </c>
      <c r="L105" s="30">
        <f>COUNTIFS(Farmy!$H:$H,"&gt;="&amp;L102,Farmy!$H:$H,"&lt;"&amp;L103)</f>
        <v>0</v>
      </c>
      <c r="M105" s="30">
        <f>COUNTIFS(Farmy!$H:$H,"&gt;="&amp;M102,Farmy!$H:$H,"&lt;"&amp;M103)</f>
        <v>0</v>
      </c>
      <c r="N105" s="30">
        <f>COUNTIFS(Farmy!$H:$H,"&gt;="&amp;N102)</f>
        <v>0</v>
      </c>
      <c r="O105" s="22"/>
      <c r="P105" s="80" t="s">
        <v>66</v>
      </c>
      <c r="Q105" s="30">
        <f>E105</f>
        <v>8</v>
      </c>
      <c r="R105" s="30">
        <f>F105+J105</f>
        <v>12</v>
      </c>
      <c r="S105" s="30">
        <f t="shared" ref="S105:V106" si="14">K105</f>
        <v>0</v>
      </c>
      <c r="T105" s="30">
        <f t="shared" si="14"/>
        <v>0</v>
      </c>
      <c r="U105" s="30">
        <f t="shared" si="14"/>
        <v>0</v>
      </c>
      <c r="V105" s="30">
        <f t="shared" si="14"/>
        <v>0</v>
      </c>
      <c r="W105" s="23"/>
      <c r="X105" s="48"/>
      <c r="Y105" s="48"/>
      <c r="Z105" s="49"/>
    </row>
    <row r="106" spans="1:26" s="21" customFormat="1" ht="16.5" thickBot="1" x14ac:dyDescent="0.3">
      <c r="A106" s="10"/>
      <c r="B106" s="24"/>
      <c r="C106" s="22"/>
      <c r="D106" s="80" t="s">
        <v>67</v>
      </c>
      <c r="E106" s="32">
        <f>SUMIFS('Małe instalacje'!$H:$H,'Małe instalacje'!$H:$H,"&gt;="&amp;E102,'Małe instalacje'!$H:$H,"&lt;"&amp;E103)</f>
        <v>0.82299999999999995</v>
      </c>
      <c r="F106" s="32">
        <f>SUMIFS('Małe instalacje'!$H:$H,'Małe instalacje'!$H:$H,"&gt;="&amp;F102,'Małe instalacje'!$H:$H,"&lt;"&amp;F103)</f>
        <v>1.9510000000000001</v>
      </c>
      <c r="G106" s="22"/>
      <c r="H106" s="22"/>
      <c r="I106" s="80" t="s">
        <v>67</v>
      </c>
      <c r="J106" s="32">
        <f>SUMIFS(Farmy!$H:$H,Farmy!$H:$H,"&gt;="&amp;J102,Farmy!$H:$H,"&lt;"&amp;J103)</f>
        <v>6.093</v>
      </c>
      <c r="K106" s="32">
        <f>SUMIFS(Farmy!$H:$H,Farmy!$H:$H,"&gt;="&amp;K102,Farmy!$H:$H,"&lt;"&amp;K103)</f>
        <v>0</v>
      </c>
      <c r="L106" s="32">
        <f>SUMIFS(Farmy!$H:$H,Farmy!$H:$H,"&gt;="&amp;L102,Farmy!$H:$H,"&lt;"&amp;L103)</f>
        <v>0</v>
      </c>
      <c r="M106" s="32">
        <f>SUMIFS(Farmy!$H:$H,Farmy!$H:$H,"&gt;="&amp;M102,Farmy!$H:$H,"&lt;"&amp;M103)</f>
        <v>0</v>
      </c>
      <c r="N106" s="32">
        <f>SUMIFS(Farmy!$H:$H,Farmy!$H:$H,"&gt;="&amp;N102)</f>
        <v>0</v>
      </c>
      <c r="O106" s="22"/>
      <c r="P106" s="80" t="s">
        <v>67</v>
      </c>
      <c r="Q106" s="32">
        <f>E106</f>
        <v>0.82299999999999995</v>
      </c>
      <c r="R106" s="32">
        <f>F106+J106</f>
        <v>8.0440000000000005</v>
      </c>
      <c r="S106" s="32">
        <f t="shared" si="14"/>
        <v>0</v>
      </c>
      <c r="T106" s="32">
        <f t="shared" si="14"/>
        <v>0</v>
      </c>
      <c r="U106" s="32">
        <f t="shared" si="14"/>
        <v>0</v>
      </c>
      <c r="V106" s="32">
        <f t="shared" si="14"/>
        <v>0</v>
      </c>
      <c r="W106" s="23"/>
      <c r="X106" s="48"/>
      <c r="Y106" s="48"/>
      <c r="Z106" s="49"/>
    </row>
    <row r="107" spans="1:26" s="21" customFormat="1" ht="15" x14ac:dyDescent="0.25">
      <c r="A107" s="10"/>
      <c r="B107" s="24"/>
      <c r="C107" s="22"/>
      <c r="D107" s="22"/>
      <c r="E107" s="22"/>
      <c r="F107" s="22"/>
      <c r="G107" s="22"/>
      <c r="H107" s="17"/>
      <c r="I107" s="17"/>
      <c r="J107" s="22"/>
      <c r="K107" s="55"/>
      <c r="L107" s="55"/>
      <c r="M107" s="55"/>
      <c r="N107" s="55"/>
      <c r="O107" s="55"/>
      <c r="P107" s="55"/>
      <c r="Q107" s="22"/>
      <c r="R107" s="22"/>
      <c r="S107" s="22"/>
      <c r="T107" s="22"/>
      <c r="U107" s="22"/>
      <c r="V107" s="22"/>
      <c r="W107" s="23"/>
      <c r="X107" s="48"/>
      <c r="Y107" s="48"/>
      <c r="Z107" s="49"/>
    </row>
    <row r="108" spans="1:26" s="21" customFormat="1" ht="15" x14ac:dyDescent="0.25">
      <c r="A108" s="10"/>
      <c r="B108" s="24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3"/>
      <c r="X108" s="48"/>
      <c r="Y108" s="48"/>
      <c r="Z108" s="49"/>
    </row>
    <row r="109" spans="1:26" s="21" customFormat="1" ht="15" x14ac:dyDescent="0.25">
      <c r="A109" s="10"/>
      <c r="B109" s="24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3"/>
      <c r="X109" s="48"/>
      <c r="Y109" s="48"/>
      <c r="Z109" s="49"/>
    </row>
    <row r="110" spans="1:26" s="21" customFormat="1" ht="15" x14ac:dyDescent="0.25">
      <c r="A110" s="10"/>
      <c r="B110" s="24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3"/>
      <c r="X110" s="48"/>
      <c r="Y110" s="48"/>
      <c r="Z110" s="49"/>
    </row>
    <row r="111" spans="1:26" s="21" customFormat="1" ht="15" x14ac:dyDescent="0.25">
      <c r="A111" s="10"/>
      <c r="B111" s="24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3"/>
      <c r="X111" s="48"/>
      <c r="Y111" s="48"/>
      <c r="Z111" s="49"/>
    </row>
    <row r="112" spans="1:26" s="21" customFormat="1" ht="15" x14ac:dyDescent="0.25">
      <c r="A112" s="10"/>
      <c r="B112" s="24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3"/>
      <c r="X112" s="48"/>
      <c r="Y112" s="48"/>
      <c r="Z112" s="49"/>
    </row>
    <row r="113" spans="1:26" s="21" customFormat="1" ht="15" x14ac:dyDescent="0.25">
      <c r="A113" s="10"/>
      <c r="B113" s="24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3"/>
      <c r="X113" s="48"/>
      <c r="Y113" s="48"/>
      <c r="Z113" s="49"/>
    </row>
    <row r="114" spans="1:26" s="21" customFormat="1" ht="15" x14ac:dyDescent="0.25">
      <c r="A114" s="10"/>
      <c r="B114" s="24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3"/>
      <c r="X114" s="48"/>
      <c r="Y114" s="48"/>
      <c r="Z114" s="49"/>
    </row>
    <row r="115" spans="1:26" s="21" customFormat="1" ht="15" x14ac:dyDescent="0.25">
      <c r="A115" s="10"/>
      <c r="B115" s="24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3"/>
      <c r="X115" s="48"/>
      <c r="Y115" s="48"/>
      <c r="Z115" s="49"/>
    </row>
    <row r="116" spans="1:26" s="21" customFormat="1" ht="15" x14ac:dyDescent="0.25">
      <c r="A116" s="10"/>
      <c r="B116" s="24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3"/>
      <c r="X116" s="48"/>
      <c r="Y116" s="48"/>
      <c r="Z116" s="49"/>
    </row>
    <row r="117" spans="1:26" s="21" customFormat="1" ht="15" x14ac:dyDescent="0.25">
      <c r="A117" s="10"/>
      <c r="B117" s="24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3"/>
      <c r="X117" s="48"/>
      <c r="Y117" s="48"/>
      <c r="Z117" s="49"/>
    </row>
    <row r="118" spans="1:26" s="21" customFormat="1" ht="15" x14ac:dyDescent="0.25">
      <c r="A118" s="10"/>
      <c r="B118" s="24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3"/>
      <c r="X118" s="48"/>
      <c r="Y118" s="48"/>
      <c r="Z118" s="49"/>
    </row>
    <row r="119" spans="1:26" s="21" customFormat="1" ht="15" x14ac:dyDescent="0.25">
      <c r="A119" s="10"/>
      <c r="B119" s="24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3"/>
      <c r="X119" s="48"/>
      <c r="Y119" s="48"/>
      <c r="Z119" s="49"/>
    </row>
    <row r="120" spans="1:26" s="21" customFormat="1" ht="15" x14ac:dyDescent="0.25">
      <c r="A120" s="10"/>
      <c r="B120" s="24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3"/>
      <c r="X120" s="48"/>
      <c r="Y120" s="48"/>
      <c r="Z120" s="49"/>
    </row>
    <row r="121" spans="1:26" s="21" customFormat="1" ht="15" x14ac:dyDescent="0.25">
      <c r="A121" s="10"/>
      <c r="B121" s="24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3"/>
      <c r="X121" s="48"/>
      <c r="Y121" s="48"/>
      <c r="Z121" s="49"/>
    </row>
    <row r="122" spans="1:26" s="21" customFormat="1" ht="15" x14ac:dyDescent="0.25">
      <c r="A122" s="10"/>
      <c r="B122" s="24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3"/>
      <c r="X122" s="48"/>
      <c r="Y122" s="48"/>
      <c r="Z122" s="49"/>
    </row>
    <row r="123" spans="1:26" s="21" customFormat="1" ht="15" x14ac:dyDescent="0.25">
      <c r="A123" s="10"/>
      <c r="B123" s="24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3"/>
      <c r="X123" s="48"/>
      <c r="Y123" s="48"/>
      <c r="Z123" s="49"/>
    </row>
    <row r="124" spans="1:26" s="21" customFormat="1" ht="15" x14ac:dyDescent="0.25">
      <c r="A124" s="10"/>
      <c r="B124" s="24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3"/>
      <c r="X124" s="48"/>
      <c r="Y124" s="48"/>
      <c r="Z124" s="49"/>
    </row>
    <row r="125" spans="1:26" s="21" customFormat="1" ht="15" x14ac:dyDescent="0.25">
      <c r="A125" s="10"/>
      <c r="B125" s="24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3"/>
      <c r="X125" s="48"/>
      <c r="Y125" s="48"/>
      <c r="Z125" s="49"/>
    </row>
    <row r="126" spans="1:26" ht="15" x14ac:dyDescent="0.25">
      <c r="B126" s="24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3"/>
      <c r="X126" s="48"/>
      <c r="Y126" s="48"/>
    </row>
    <row r="127" spans="1:26" ht="15" x14ac:dyDescent="0.25">
      <c r="B127" s="24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3"/>
      <c r="X127" s="48"/>
      <c r="Y127" s="48"/>
    </row>
    <row r="128" spans="1:26" ht="15" x14ac:dyDescent="0.25">
      <c r="B128" s="24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3"/>
      <c r="X128" s="48"/>
      <c r="Y128" s="48"/>
    </row>
    <row r="129" spans="6:25" ht="15" x14ac:dyDescent="0.25">
      <c r="F129" s="50"/>
      <c r="X129" s="48"/>
      <c r="Y129" s="48"/>
    </row>
    <row r="130" spans="6:25" ht="15" x14ac:dyDescent="0.25">
      <c r="F130" s="51"/>
      <c r="X130" s="48"/>
      <c r="Y130" s="48"/>
    </row>
    <row r="131" spans="6:25" ht="15" x14ac:dyDescent="0.25">
      <c r="F131" s="50"/>
      <c r="X131" s="48"/>
      <c r="Y131" s="48"/>
    </row>
  </sheetData>
  <mergeCells count="18">
    <mergeCell ref="Q40:T41"/>
    <mergeCell ref="K40:N41"/>
    <mergeCell ref="E40:H41"/>
    <mergeCell ref="B2:W2"/>
    <mergeCell ref="B3:W3"/>
    <mergeCell ref="H42:H43"/>
    <mergeCell ref="G42:G43"/>
    <mergeCell ref="F42:F43"/>
    <mergeCell ref="B4:D4"/>
    <mergeCell ref="F19:F20"/>
    <mergeCell ref="F9:F10"/>
    <mergeCell ref="F14:F15"/>
    <mergeCell ref="T42:T43"/>
    <mergeCell ref="L42:L43"/>
    <mergeCell ref="M42:M43"/>
    <mergeCell ref="N42:N43"/>
    <mergeCell ref="R42:R43"/>
    <mergeCell ref="S42:S4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963D-ED48-4D58-9BAB-62A38FC3BE25}">
  <dimension ref="A1:AC255"/>
  <sheetViews>
    <sheetView topLeftCell="A2" zoomScale="85" zoomScaleNormal="85" workbookViewId="0">
      <selection activeCell="C20" sqref="C20"/>
    </sheetView>
  </sheetViews>
  <sheetFormatPr defaultColWidth="0" defaultRowHeight="15" customHeight="1" zeroHeight="1" x14ac:dyDescent="0.25"/>
  <cols>
    <col min="1" max="1" width="10.42578125" style="89" customWidth="1"/>
    <col min="2" max="2" width="20.140625" style="89" customWidth="1"/>
    <col min="3" max="3" width="51.5703125" style="89" customWidth="1"/>
    <col min="4" max="4" width="21.140625" style="89" customWidth="1"/>
    <col min="5" max="5" width="15.85546875" style="89" customWidth="1"/>
    <col min="6" max="24" width="9.140625" style="89" customWidth="1"/>
    <col min="25" max="26" width="9.140625" style="111" hidden="1" customWidth="1"/>
    <col min="27" max="27" width="17.28515625" style="111" hidden="1" customWidth="1"/>
    <col min="28" max="29" width="16.7109375" style="111" hidden="1" customWidth="1"/>
    <col min="30" max="16384" width="9.140625" style="111" hidden="1"/>
  </cols>
  <sheetData>
    <row r="1" spans="1:24" s="89" customFormat="1" ht="15.75" thickBot="1" x14ac:dyDescent="0.3"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</row>
    <row r="2" spans="1:24" s="21" customFormat="1" ht="40.5" customHeight="1" x14ac:dyDescent="0.25">
      <c r="A2" s="89"/>
      <c r="B2" s="162" t="s">
        <v>160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4"/>
      <c r="X2" s="89"/>
    </row>
    <row r="3" spans="1:24" s="21" customFormat="1" ht="19.5" thickBot="1" x14ac:dyDescent="0.3">
      <c r="A3" s="89"/>
      <c r="B3" s="165" t="s">
        <v>163</v>
      </c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7"/>
      <c r="X3" s="89"/>
    </row>
    <row r="4" spans="1:24" s="21" customFormat="1" ht="19.5" thickBot="1" x14ac:dyDescent="0.35">
      <c r="A4" s="89"/>
      <c r="B4" s="92"/>
      <c r="C4" s="93"/>
      <c r="D4" s="22"/>
      <c r="E4" s="94"/>
      <c r="F4" s="95"/>
      <c r="G4" s="95"/>
      <c r="H4" s="22"/>
      <c r="I4" s="22"/>
      <c r="J4" s="22"/>
      <c r="K4" s="22"/>
      <c r="L4" s="22"/>
      <c r="M4" s="22"/>
      <c r="N4" s="22"/>
      <c r="O4" s="22"/>
      <c r="P4" s="22"/>
      <c r="Q4" s="22"/>
      <c r="R4" s="168" t="s">
        <v>164</v>
      </c>
      <c r="S4" s="169"/>
      <c r="T4" s="169"/>
      <c r="U4" s="169"/>
      <c r="V4" s="169"/>
      <c r="W4" s="170"/>
      <c r="X4" s="89"/>
    </row>
    <row r="5" spans="1:24" s="21" customFormat="1" x14ac:dyDescent="0.25">
      <c r="A5" s="89"/>
      <c r="B5" s="24"/>
      <c r="C5" s="22"/>
      <c r="D5" s="94"/>
      <c r="E5" s="94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3"/>
      <c r="X5" s="89"/>
    </row>
    <row r="6" spans="1:24" s="21" customFormat="1" x14ac:dyDescent="0.25">
      <c r="A6" s="89"/>
      <c r="B6" s="24"/>
      <c r="C6" s="22"/>
      <c r="D6" s="9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3"/>
      <c r="X6" s="89"/>
    </row>
    <row r="7" spans="1:24" s="21" customFormat="1" ht="59.25" thickBot="1" x14ac:dyDescent="0.3">
      <c r="A7" s="89"/>
      <c r="B7" s="24"/>
      <c r="C7" s="96" t="s">
        <v>161</v>
      </c>
      <c r="D7" s="96" t="s">
        <v>156</v>
      </c>
      <c r="E7" s="96" t="s">
        <v>143</v>
      </c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3"/>
      <c r="X7" s="89"/>
    </row>
    <row r="8" spans="1:24" s="21" customFormat="1" ht="19.5" thickTop="1" x14ac:dyDescent="0.3">
      <c r="A8" s="89"/>
      <c r="B8" s="24"/>
      <c r="C8" s="97" t="s">
        <v>82</v>
      </c>
      <c r="D8" s="143">
        <v>0.77600000000000002</v>
      </c>
      <c r="E8" s="98">
        <v>1</v>
      </c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3"/>
      <c r="X8" s="89"/>
    </row>
    <row r="9" spans="1:24" s="21" customFormat="1" ht="18.75" x14ac:dyDescent="0.3">
      <c r="A9" s="89"/>
      <c r="B9" s="24"/>
      <c r="C9" s="99" t="s">
        <v>84</v>
      </c>
      <c r="D9" s="144">
        <v>0.69</v>
      </c>
      <c r="E9" s="100">
        <v>1</v>
      </c>
      <c r="F9" s="22"/>
      <c r="G9" s="22"/>
      <c r="H9" s="22"/>
      <c r="I9" s="22"/>
      <c r="J9" s="22" t="str">
        <f>'Operatorzy zestawienie '!$C8</f>
        <v>FOTOWOLTAIKA BOĆWINKA SPÓŁKA Z OGRANICZONĄ ODPOWIEDZIALNOŚCIĄ</v>
      </c>
      <c r="K9" s="22">
        <f>'Operatorzy zestawienie '!$D8</f>
        <v>0.77600000000000002</v>
      </c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3"/>
      <c r="X9" s="89"/>
    </row>
    <row r="10" spans="1:24" s="21" customFormat="1" ht="18.75" x14ac:dyDescent="0.3">
      <c r="A10" s="89"/>
      <c r="B10" s="24"/>
      <c r="C10" s="101" t="s">
        <v>46</v>
      </c>
      <c r="D10" s="145">
        <v>0.67</v>
      </c>
      <c r="E10" s="102">
        <v>1</v>
      </c>
      <c r="F10" s="22"/>
      <c r="G10" s="22"/>
      <c r="H10" s="22"/>
      <c r="I10" s="22"/>
      <c r="J10" s="22" t="str">
        <f>'Operatorzy zestawienie '!$C9</f>
        <v>Kozarek Spółka z ograniczoną odpowiedzialnością</v>
      </c>
      <c r="K10" s="22">
        <f>'Operatorzy zestawienie '!$D9</f>
        <v>0.69</v>
      </c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3"/>
      <c r="X10" s="89"/>
    </row>
    <row r="11" spans="1:24" s="21" customFormat="1" ht="18.75" x14ac:dyDescent="0.3">
      <c r="A11" s="89"/>
      <c r="B11" s="24"/>
      <c r="C11" s="99" t="s">
        <v>101</v>
      </c>
      <c r="D11" s="144">
        <v>0.65900000000000003</v>
      </c>
      <c r="E11" s="100">
        <v>1</v>
      </c>
      <c r="F11" s="22"/>
      <c r="G11" s="22"/>
      <c r="H11" s="22"/>
      <c r="I11" s="22"/>
      <c r="J11" s="22" t="str">
        <f>'Operatorzy zestawienie '!$C10</f>
        <v>Fotowoltaika Wesołowo Spółka z ograniczoną odpowiedzialnością</v>
      </c>
      <c r="K11" s="22">
        <f>'Operatorzy zestawienie '!$D10</f>
        <v>0.67</v>
      </c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3"/>
      <c r="X11" s="89"/>
    </row>
    <row r="12" spans="1:24" s="21" customFormat="1" ht="18.75" x14ac:dyDescent="0.3">
      <c r="A12" s="89"/>
      <c r="B12" s="24"/>
      <c r="C12" s="101" t="s">
        <v>34</v>
      </c>
      <c r="D12" s="145">
        <v>0.61499999999999999</v>
      </c>
      <c r="E12" s="102">
        <v>1</v>
      </c>
      <c r="F12" s="22"/>
      <c r="G12" s="22"/>
      <c r="H12" s="22"/>
      <c r="I12" s="22"/>
      <c r="J12" s="22" t="str">
        <f>'Operatorzy zestawienie '!$C11</f>
        <v>Voltico Spółka z ograniczoną odpowiedzialnością</v>
      </c>
      <c r="K12" s="22">
        <f>'Operatorzy zestawienie '!$D11</f>
        <v>0.65900000000000003</v>
      </c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3"/>
      <c r="X12" s="89"/>
    </row>
    <row r="13" spans="1:24" s="21" customFormat="1" ht="18.75" x14ac:dyDescent="0.3">
      <c r="A13" s="89"/>
      <c r="B13" s="24"/>
      <c r="C13" s="99" t="s">
        <v>37</v>
      </c>
      <c r="D13" s="144">
        <v>0.6</v>
      </c>
      <c r="E13" s="100">
        <v>1</v>
      </c>
      <c r="F13" s="22"/>
      <c r="G13" s="22"/>
      <c r="H13" s="22"/>
      <c r="I13" s="22"/>
      <c r="J13" s="22" t="str">
        <f>'Operatorzy zestawienie '!$C12</f>
        <v>CORAB Sp. z o. o.</v>
      </c>
      <c r="K13" s="22">
        <f>'Operatorzy zestawienie '!$D12</f>
        <v>0.61499999999999999</v>
      </c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3"/>
      <c r="X13" s="89"/>
    </row>
    <row r="14" spans="1:24" s="21" customFormat="1" ht="18.75" x14ac:dyDescent="0.3">
      <c r="A14" s="89"/>
      <c r="B14" s="24"/>
      <c r="C14" s="101" t="s">
        <v>95</v>
      </c>
      <c r="D14" s="145">
        <v>0.58299999999999996</v>
      </c>
      <c r="E14" s="102">
        <v>1</v>
      </c>
      <c r="F14" s="22"/>
      <c r="G14" s="22"/>
      <c r="H14" s="22"/>
      <c r="I14" s="22"/>
      <c r="J14" s="22" t="str">
        <f>'Operatorzy zestawienie '!$C13</f>
        <v>Daniel Gramatowski Kancelaria Prawna Consultor</v>
      </c>
      <c r="K14" s="22">
        <f>'Operatorzy zestawienie '!$D13</f>
        <v>0.6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3"/>
      <c r="X14" s="89"/>
    </row>
    <row r="15" spans="1:24" s="21" customFormat="1" ht="18.75" x14ac:dyDescent="0.3">
      <c r="A15" s="89"/>
      <c r="B15" s="24"/>
      <c r="C15" s="99" t="s">
        <v>59</v>
      </c>
      <c r="D15" s="144">
        <v>0.5</v>
      </c>
      <c r="E15" s="100">
        <v>1</v>
      </c>
      <c r="F15" s="22"/>
      <c r="G15" s="22"/>
      <c r="H15" s="22"/>
      <c r="I15" s="22"/>
      <c r="J15" s="22" t="str">
        <f>'Operatorzy zestawienie '!$C14</f>
        <v>Krzysztof Kozak 'KOZAK KOLOR'</v>
      </c>
      <c r="K15" s="22">
        <f>'Operatorzy zestawienie '!$D14</f>
        <v>0.58299999999999996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3"/>
      <c r="X15" s="89"/>
    </row>
    <row r="16" spans="1:24" s="21" customFormat="1" ht="18.75" x14ac:dyDescent="0.3">
      <c r="A16" s="89"/>
      <c r="B16" s="24"/>
      <c r="C16" s="101" t="s">
        <v>100</v>
      </c>
      <c r="D16" s="145">
        <v>0.5</v>
      </c>
      <c r="E16" s="102">
        <v>1</v>
      </c>
      <c r="F16" s="22"/>
      <c r="G16" s="22"/>
      <c r="H16" s="22"/>
      <c r="I16" s="22"/>
      <c r="J16" s="22" t="str">
        <f>'Operatorzy zestawienie '!$C15</f>
        <v>Energia Odnawialna Spółka z ograniczoną odpowiedzialnością</v>
      </c>
      <c r="K16" s="22">
        <f>'Operatorzy zestawienie '!$D15</f>
        <v>0.5</v>
      </c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3"/>
      <c r="X16" s="89"/>
    </row>
    <row r="17" spans="1:24" s="21" customFormat="1" ht="18.75" x14ac:dyDescent="0.3">
      <c r="A17" s="89"/>
      <c r="B17" s="24"/>
      <c r="C17" s="99" t="s">
        <v>54</v>
      </c>
      <c r="D17" s="144">
        <v>0.5</v>
      </c>
      <c r="E17" s="100">
        <v>1</v>
      </c>
      <c r="F17" s="22"/>
      <c r="G17" s="22"/>
      <c r="H17" s="22"/>
      <c r="I17" s="22"/>
      <c r="J17" s="22" t="str">
        <f>'Operatorzy zestawienie '!$C16</f>
        <v>Przedsiębiorstwo Wodociągów i Kanalizacji Spółka z ograniczoną odpowiedzialnością</v>
      </c>
      <c r="K17" s="22">
        <f>'Operatorzy zestawienie '!$D16</f>
        <v>0.5</v>
      </c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3"/>
      <c r="X17" s="89"/>
    </row>
    <row r="18" spans="1:24" s="21" customFormat="1" ht="18.75" x14ac:dyDescent="0.3">
      <c r="A18" s="89"/>
      <c r="B18" s="24"/>
      <c r="C18" s="128"/>
      <c r="D18" s="129"/>
      <c r="E18" s="130"/>
      <c r="F18" s="22"/>
      <c r="G18" s="22"/>
      <c r="H18" s="22"/>
      <c r="I18" s="22"/>
      <c r="J18" s="22" t="str">
        <f>'Operatorzy zestawienie '!$C17</f>
        <v>Zakład Wodociągów i Kanalizacji Sp. z o.o.</v>
      </c>
      <c r="K18" s="22">
        <f>'Operatorzy zestawienie '!$D17</f>
        <v>0.5</v>
      </c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3"/>
      <c r="X18" s="89"/>
    </row>
    <row r="19" spans="1:24" s="21" customFormat="1" ht="18.75" x14ac:dyDescent="0.3">
      <c r="A19" s="89"/>
      <c r="B19" s="24"/>
      <c r="C19" s="131"/>
      <c r="D19" s="132"/>
      <c r="E19" s="133"/>
      <c r="F19" s="22"/>
      <c r="G19" s="22"/>
      <c r="H19" s="22"/>
      <c r="I19" s="22"/>
      <c r="J19" s="22">
        <f>'Operatorzy zestawienie '!$C18</f>
        <v>0</v>
      </c>
      <c r="K19" s="22">
        <f>'Operatorzy zestawienie '!$D18</f>
        <v>0</v>
      </c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3"/>
      <c r="X19" s="89"/>
    </row>
    <row r="20" spans="1:24" s="21" customFormat="1" ht="18.75" x14ac:dyDescent="0.3">
      <c r="A20" s="89"/>
      <c r="B20" s="24"/>
      <c r="C20" s="128"/>
      <c r="D20" s="134"/>
      <c r="E20" s="135"/>
      <c r="F20" s="22"/>
      <c r="G20" s="22"/>
      <c r="H20" s="22"/>
      <c r="I20" s="22"/>
      <c r="J20" s="22">
        <f>'Operatorzy zestawienie '!$C19</f>
        <v>0</v>
      </c>
      <c r="K20" s="22">
        <f>'Operatorzy zestawienie '!$D19</f>
        <v>0</v>
      </c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3"/>
      <c r="X20" s="89"/>
    </row>
    <row r="21" spans="1:24" s="21" customFormat="1" ht="18.75" x14ac:dyDescent="0.3">
      <c r="A21" s="89"/>
      <c r="B21" s="24"/>
      <c r="C21" s="131"/>
      <c r="D21" s="132"/>
      <c r="E21" s="133"/>
      <c r="F21" s="22"/>
      <c r="G21" s="22"/>
      <c r="H21" s="22"/>
      <c r="I21" s="22"/>
      <c r="J21" s="22">
        <f>'Operatorzy zestawienie '!$C20</f>
        <v>0</v>
      </c>
      <c r="K21" s="22">
        <f>'Operatorzy zestawienie '!$D20</f>
        <v>0</v>
      </c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3"/>
      <c r="X21" s="89"/>
    </row>
    <row r="22" spans="1:24" s="21" customFormat="1" ht="18.75" x14ac:dyDescent="0.3">
      <c r="A22" s="89"/>
      <c r="B22" s="24"/>
      <c r="C22" s="128"/>
      <c r="D22" s="129"/>
      <c r="E22" s="130"/>
      <c r="F22" s="22"/>
      <c r="G22" s="22"/>
      <c r="H22" s="22"/>
      <c r="I22" s="22"/>
      <c r="J22" s="22">
        <f>'Operatorzy zestawienie '!$C21</f>
        <v>0</v>
      </c>
      <c r="K22" s="22">
        <f>'Operatorzy zestawienie '!$D21</f>
        <v>0</v>
      </c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3"/>
      <c r="X22" s="89"/>
    </row>
    <row r="23" spans="1:24" s="21" customFormat="1" ht="18.75" x14ac:dyDescent="0.3">
      <c r="A23" s="89"/>
      <c r="B23" s="24"/>
      <c r="C23" s="131"/>
      <c r="D23" s="132"/>
      <c r="E23" s="133"/>
      <c r="F23" s="22"/>
      <c r="G23" s="22"/>
      <c r="H23" s="22"/>
      <c r="I23" s="22"/>
      <c r="J23" s="22">
        <f>'Operatorzy zestawienie '!$C22</f>
        <v>0</v>
      </c>
      <c r="K23" s="22">
        <f>'Operatorzy zestawienie '!$D22</f>
        <v>0</v>
      </c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3"/>
      <c r="X23" s="89"/>
    </row>
    <row r="24" spans="1:24" s="21" customFormat="1" ht="18.75" x14ac:dyDescent="0.3">
      <c r="A24" s="89"/>
      <c r="B24" s="24"/>
      <c r="C24" s="128"/>
      <c r="D24" s="134"/>
      <c r="E24" s="135"/>
      <c r="F24" s="22"/>
      <c r="G24" s="22"/>
      <c r="H24" s="22"/>
      <c r="I24" s="22"/>
      <c r="J24" s="22">
        <f>'Operatorzy zestawienie '!$C23</f>
        <v>0</v>
      </c>
      <c r="K24" s="22">
        <f>'Operatorzy zestawienie '!$D23</f>
        <v>0</v>
      </c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3"/>
      <c r="X24" s="89"/>
    </row>
    <row r="25" spans="1:24" s="21" customFormat="1" ht="18.75" x14ac:dyDescent="0.3">
      <c r="A25" s="89"/>
      <c r="B25" s="24"/>
      <c r="C25" s="131"/>
      <c r="D25" s="132"/>
      <c r="E25" s="133"/>
      <c r="F25" s="22"/>
      <c r="G25" s="22"/>
      <c r="H25" s="22"/>
      <c r="I25" s="22"/>
      <c r="J25" s="22">
        <f>'Operatorzy zestawienie '!$C24</f>
        <v>0</v>
      </c>
      <c r="K25" s="22">
        <f>'Operatorzy zestawienie '!$D24</f>
        <v>0</v>
      </c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3"/>
      <c r="X25" s="89"/>
    </row>
    <row r="26" spans="1:24" s="21" customFormat="1" ht="18.75" x14ac:dyDescent="0.3">
      <c r="A26" s="89"/>
      <c r="B26" s="24"/>
      <c r="C26" s="136"/>
      <c r="D26" s="134"/>
      <c r="E26" s="135"/>
      <c r="F26" s="22"/>
      <c r="G26" s="22"/>
      <c r="H26" s="22"/>
      <c r="I26" s="22"/>
      <c r="J26" s="22">
        <f>'Operatorzy zestawienie '!$C25</f>
        <v>0</v>
      </c>
      <c r="K26" s="22">
        <f>'Operatorzy zestawienie '!$D25</f>
        <v>0</v>
      </c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3"/>
      <c r="X26" s="89"/>
    </row>
    <row r="27" spans="1:24" s="21" customFormat="1" ht="18.75" x14ac:dyDescent="0.3">
      <c r="A27" s="89"/>
      <c r="B27" s="24"/>
      <c r="C27" s="137"/>
      <c r="D27" s="138"/>
      <c r="E27" s="139"/>
      <c r="F27" s="22"/>
      <c r="G27" s="22"/>
      <c r="H27" s="22"/>
      <c r="I27" s="22"/>
      <c r="J27" s="22">
        <f>'Operatorzy zestawienie '!$C26</f>
        <v>0</v>
      </c>
      <c r="K27" s="22">
        <f>'Operatorzy zestawienie '!$D26</f>
        <v>0</v>
      </c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3"/>
      <c r="X27" s="89"/>
    </row>
    <row r="28" spans="1:24" s="21" customFormat="1" ht="18.75" x14ac:dyDescent="0.3">
      <c r="A28" s="89"/>
      <c r="B28" s="24"/>
      <c r="C28" s="136"/>
      <c r="D28" s="134"/>
      <c r="E28" s="135"/>
      <c r="F28" s="22"/>
      <c r="G28" s="22"/>
      <c r="H28" s="22"/>
      <c r="I28" s="22"/>
      <c r="J28" s="22" t="str">
        <f>'Operatorzy zestawienie '!$C54</f>
        <v>Pozostałe projekty zidentyfikowanych operatorów</v>
      </c>
      <c r="K28" s="22">
        <f>'Operatorzy zestawienie '!$D54</f>
        <v>0</v>
      </c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3"/>
      <c r="X28" s="89"/>
    </row>
    <row r="29" spans="1:24" s="21" customFormat="1" ht="18.75" x14ac:dyDescent="0.3">
      <c r="A29" s="89"/>
      <c r="B29" s="24"/>
      <c r="C29" s="137"/>
      <c r="D29" s="138"/>
      <c r="E29" s="139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3"/>
      <c r="X29" s="89"/>
    </row>
    <row r="30" spans="1:24" s="21" customFormat="1" ht="18.75" x14ac:dyDescent="0.3">
      <c r="A30" s="89"/>
      <c r="B30" s="24"/>
      <c r="C30" s="136"/>
      <c r="D30" s="134"/>
      <c r="E30" s="135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3"/>
      <c r="X30" s="89"/>
    </row>
    <row r="31" spans="1:24" s="21" customFormat="1" ht="18.75" x14ac:dyDescent="0.3">
      <c r="A31" s="89"/>
      <c r="B31" s="24"/>
      <c r="C31" s="137"/>
      <c r="D31" s="138"/>
      <c r="E31" s="139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3"/>
      <c r="X31" s="89"/>
    </row>
    <row r="32" spans="1:24" s="21" customFormat="1" ht="18.75" x14ac:dyDescent="0.3">
      <c r="A32" s="89"/>
      <c r="B32" s="24"/>
      <c r="C32" s="136"/>
      <c r="D32" s="134"/>
      <c r="E32" s="135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3"/>
      <c r="X32" s="89"/>
    </row>
    <row r="33" spans="1:24" s="21" customFormat="1" ht="18.75" x14ac:dyDescent="0.3">
      <c r="A33" s="89"/>
      <c r="B33" s="24"/>
      <c r="C33" s="137"/>
      <c r="D33" s="138"/>
      <c r="E33" s="139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3"/>
      <c r="X33" s="89"/>
    </row>
    <row r="34" spans="1:24" s="21" customFormat="1" ht="18.75" x14ac:dyDescent="0.3">
      <c r="A34" s="89"/>
      <c r="B34" s="24"/>
      <c r="C34" s="137"/>
      <c r="D34" s="138"/>
      <c r="E34" s="139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3"/>
      <c r="X34" s="89"/>
    </row>
    <row r="35" spans="1:24" s="21" customFormat="1" ht="18.75" x14ac:dyDescent="0.3">
      <c r="A35" s="89"/>
      <c r="B35" s="24"/>
      <c r="C35" s="137"/>
      <c r="D35" s="138"/>
      <c r="E35" s="139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3"/>
      <c r="X35" s="89"/>
    </row>
    <row r="36" spans="1:24" s="21" customFormat="1" ht="18.75" x14ac:dyDescent="0.3">
      <c r="A36" s="89"/>
      <c r="B36" s="24"/>
      <c r="C36" s="136"/>
      <c r="D36" s="134"/>
      <c r="E36" s="135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3"/>
      <c r="X36" s="89"/>
    </row>
    <row r="37" spans="1:24" s="21" customFormat="1" ht="18.75" x14ac:dyDescent="0.3">
      <c r="A37" s="89"/>
      <c r="B37" s="24"/>
      <c r="C37" s="137"/>
      <c r="D37" s="138"/>
      <c r="E37" s="139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3"/>
      <c r="X37" s="89"/>
    </row>
    <row r="38" spans="1:24" s="21" customFormat="1" ht="18.75" x14ac:dyDescent="0.3">
      <c r="A38" s="89"/>
      <c r="B38" s="24"/>
      <c r="C38" s="136"/>
      <c r="D38" s="134"/>
      <c r="E38" s="135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3"/>
      <c r="X38" s="89"/>
    </row>
    <row r="39" spans="1:24" s="21" customFormat="1" ht="18.75" x14ac:dyDescent="0.3">
      <c r="A39" s="89"/>
      <c r="B39" s="24"/>
      <c r="C39" s="137"/>
      <c r="D39" s="138"/>
      <c r="E39" s="139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3"/>
      <c r="X39" s="89"/>
    </row>
    <row r="40" spans="1:24" s="21" customFormat="1" ht="18.75" x14ac:dyDescent="0.3">
      <c r="A40" s="89"/>
      <c r="B40" s="24"/>
      <c r="C40" s="137"/>
      <c r="D40" s="138"/>
      <c r="E40" s="139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3"/>
      <c r="X40" s="89"/>
    </row>
    <row r="41" spans="1:24" s="21" customFormat="1" ht="18.75" x14ac:dyDescent="0.3">
      <c r="A41" s="89"/>
      <c r="B41" s="24"/>
      <c r="C41" s="137"/>
      <c r="D41" s="138"/>
      <c r="E41" s="139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3"/>
      <c r="X41" s="89"/>
    </row>
    <row r="42" spans="1:24" s="21" customFormat="1" ht="18.75" x14ac:dyDescent="0.3">
      <c r="A42" s="89"/>
      <c r="B42" s="24"/>
      <c r="C42" s="136"/>
      <c r="D42" s="134"/>
      <c r="E42" s="135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3"/>
      <c r="X42" s="89"/>
    </row>
    <row r="43" spans="1:24" s="21" customFormat="1" ht="18.75" x14ac:dyDescent="0.3">
      <c r="A43" s="89"/>
      <c r="B43" s="24"/>
      <c r="C43" s="137"/>
      <c r="D43" s="138"/>
      <c r="E43" s="139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3"/>
      <c r="X43" s="89"/>
    </row>
    <row r="44" spans="1:24" s="21" customFormat="1" ht="18.75" x14ac:dyDescent="0.3">
      <c r="A44" s="89"/>
      <c r="B44" s="24"/>
      <c r="C44" s="136"/>
      <c r="D44" s="134"/>
      <c r="E44" s="135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3"/>
      <c r="X44" s="89"/>
    </row>
    <row r="45" spans="1:24" s="21" customFormat="1" ht="18.75" x14ac:dyDescent="0.3">
      <c r="A45" s="89"/>
      <c r="B45" s="24"/>
      <c r="C45" s="137"/>
      <c r="D45" s="138"/>
      <c r="E45" s="139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3"/>
      <c r="X45" s="89"/>
    </row>
    <row r="46" spans="1:24" s="21" customFormat="1" ht="18.75" x14ac:dyDescent="0.3">
      <c r="A46" s="89"/>
      <c r="B46" s="24"/>
      <c r="C46" s="136"/>
      <c r="D46" s="134"/>
      <c r="E46" s="135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3"/>
      <c r="X46" s="89"/>
    </row>
    <row r="47" spans="1:24" s="21" customFormat="1" ht="18.75" x14ac:dyDescent="0.3">
      <c r="A47" s="89"/>
      <c r="B47" s="24"/>
      <c r="C47" s="137"/>
      <c r="D47" s="138"/>
      <c r="E47" s="139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3"/>
      <c r="X47" s="89"/>
    </row>
    <row r="48" spans="1:24" s="21" customFormat="1" ht="18.75" x14ac:dyDescent="0.3">
      <c r="A48" s="89"/>
      <c r="B48" s="24"/>
      <c r="C48" s="137"/>
      <c r="D48" s="138"/>
      <c r="E48" s="139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3"/>
      <c r="X48" s="89"/>
    </row>
    <row r="49" spans="1:24" s="21" customFormat="1" ht="18.75" x14ac:dyDescent="0.3">
      <c r="A49" s="89"/>
      <c r="B49" s="24"/>
      <c r="C49" s="137"/>
      <c r="D49" s="138"/>
      <c r="E49" s="139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3"/>
      <c r="X49" s="89"/>
    </row>
    <row r="50" spans="1:24" s="21" customFormat="1" ht="18.75" x14ac:dyDescent="0.3">
      <c r="A50" s="89"/>
      <c r="B50" s="24"/>
      <c r="C50" s="140"/>
      <c r="D50" s="141"/>
      <c r="E50" s="14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3"/>
      <c r="X50" s="89"/>
    </row>
    <row r="51" spans="1:24" s="21" customFormat="1" ht="18.75" x14ac:dyDescent="0.3">
      <c r="A51" s="89"/>
      <c r="B51" s="24"/>
      <c r="C51" s="140"/>
      <c r="D51" s="141"/>
      <c r="E51" s="14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3"/>
      <c r="X51" s="89"/>
    </row>
    <row r="52" spans="1:24" s="21" customFormat="1" x14ac:dyDescent="0.25">
      <c r="A52" s="89"/>
      <c r="B52" s="24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3"/>
      <c r="X52" s="89"/>
    </row>
    <row r="53" spans="1:24" s="21" customFormat="1" x14ac:dyDescent="0.25">
      <c r="A53" s="89"/>
      <c r="B53" s="24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3"/>
      <c r="X53" s="89"/>
    </row>
    <row r="54" spans="1:24" s="21" customFormat="1" ht="19.5" thickBot="1" x14ac:dyDescent="0.3">
      <c r="A54" s="89"/>
      <c r="B54" s="24"/>
      <c r="C54" s="103" t="s">
        <v>162</v>
      </c>
      <c r="D54" s="104">
        <f>D55-SUM(D8:D51)</f>
        <v>0</v>
      </c>
      <c r="E54" s="105">
        <f>E55-SUM(E8:E51)</f>
        <v>0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3"/>
      <c r="X54" s="89"/>
    </row>
    <row r="55" spans="1:24" s="21" customFormat="1" ht="42" customHeight="1" thickBot="1" x14ac:dyDescent="0.3">
      <c r="A55" s="89"/>
      <c r="B55" s="24"/>
      <c r="C55" s="106" t="s">
        <v>144</v>
      </c>
      <c r="D55" s="107">
        <f>Analiza!S10</f>
        <v>6.093</v>
      </c>
      <c r="E55" s="108">
        <f>Analiza!S9</f>
        <v>10</v>
      </c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3"/>
      <c r="X55" s="89"/>
    </row>
    <row r="56" spans="1:24" s="21" customFormat="1" ht="15.75" thickTop="1" x14ac:dyDescent="0.25">
      <c r="A56" s="89"/>
      <c r="B56" s="24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3"/>
      <c r="X56" s="89"/>
    </row>
    <row r="57" spans="1:24" s="21" customFormat="1" x14ac:dyDescent="0.25">
      <c r="A57" s="89"/>
      <c r="B57" s="24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3"/>
      <c r="X57" s="89"/>
    </row>
    <row r="58" spans="1:24" s="21" customFormat="1" x14ac:dyDescent="0.25">
      <c r="A58" s="89"/>
      <c r="B58" s="2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3"/>
      <c r="X58" s="89"/>
    </row>
    <row r="59" spans="1:24" s="21" customFormat="1" x14ac:dyDescent="0.25">
      <c r="A59" s="89"/>
      <c r="B59" s="24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3"/>
      <c r="X59" s="89"/>
    </row>
    <row r="60" spans="1:24" s="21" customFormat="1" x14ac:dyDescent="0.25">
      <c r="A60" s="89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3"/>
      <c r="X60" s="89"/>
    </row>
    <row r="61" spans="1:24" s="21" customFormat="1" x14ac:dyDescent="0.25">
      <c r="A61" s="89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3"/>
      <c r="X61" s="89"/>
    </row>
    <row r="62" spans="1:24" s="21" customFormat="1" x14ac:dyDescent="0.25">
      <c r="A62" s="89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3"/>
      <c r="X62" s="89"/>
    </row>
    <row r="63" spans="1:24" s="21" customFormat="1" x14ac:dyDescent="0.25">
      <c r="A63" s="89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3"/>
      <c r="X63" s="89"/>
    </row>
    <row r="64" spans="1:24" s="21" customFormat="1" x14ac:dyDescent="0.25">
      <c r="A64" s="89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3"/>
      <c r="X64" s="89"/>
    </row>
    <row r="65" spans="1:24" s="21" customFormat="1" x14ac:dyDescent="0.25">
      <c r="A65" s="89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3"/>
      <c r="X65" s="89"/>
    </row>
    <row r="66" spans="1:24" s="21" customFormat="1" x14ac:dyDescent="0.25">
      <c r="A66" s="89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3"/>
      <c r="X66" s="89"/>
    </row>
    <row r="67" spans="1:24" s="21" customFormat="1" x14ac:dyDescent="0.25">
      <c r="A67" s="89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3"/>
      <c r="X67" s="89"/>
    </row>
    <row r="68" spans="1:24" s="21" customFormat="1" x14ac:dyDescent="0.25">
      <c r="A68" s="89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3"/>
      <c r="X68" s="89"/>
    </row>
    <row r="69" spans="1:24" s="21" customFormat="1" x14ac:dyDescent="0.25">
      <c r="A69" s="89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3"/>
      <c r="X69" s="89"/>
    </row>
    <row r="70" spans="1:24" s="21" customFormat="1" x14ac:dyDescent="0.25">
      <c r="A70" s="89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3"/>
      <c r="X70" s="89"/>
    </row>
    <row r="71" spans="1:24" s="21" customFormat="1" x14ac:dyDescent="0.25">
      <c r="A71" s="89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3"/>
      <c r="X71" s="89"/>
    </row>
    <row r="72" spans="1:24" s="21" customFormat="1" x14ac:dyDescent="0.25">
      <c r="A72" s="89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3"/>
      <c r="X72" s="89"/>
    </row>
    <row r="73" spans="1:24" s="21" customFormat="1" x14ac:dyDescent="0.25">
      <c r="A73" s="89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3"/>
      <c r="X73" s="89"/>
    </row>
    <row r="74" spans="1:24" s="21" customFormat="1" x14ac:dyDescent="0.25">
      <c r="A74" s="89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3"/>
      <c r="X74" s="89"/>
    </row>
    <row r="75" spans="1:24" s="21" customFormat="1" x14ac:dyDescent="0.25">
      <c r="A75" s="89"/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3"/>
      <c r="X75" s="89"/>
    </row>
    <row r="76" spans="1:24" s="21" customFormat="1" x14ac:dyDescent="0.25">
      <c r="A76" s="89"/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3"/>
      <c r="X76" s="89"/>
    </row>
    <row r="77" spans="1:24" s="21" customFormat="1" x14ac:dyDescent="0.25">
      <c r="A77" s="89"/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3"/>
      <c r="X77" s="89"/>
    </row>
    <row r="78" spans="1:24" s="21" customFormat="1" ht="15.75" thickBot="1" x14ac:dyDescent="0.3">
      <c r="A78" s="89"/>
      <c r="B78" s="109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110"/>
      <c r="V78" s="52"/>
      <c r="W78" s="53"/>
      <c r="X78" s="89"/>
    </row>
    <row r="79" spans="1:24" s="89" customFormat="1" x14ac:dyDescent="0.25"/>
    <row r="80" spans="1:24" ht="15" customHeight="1" x14ac:dyDescent="0.25"/>
    <row r="228" x14ac:dyDescent="0.25"/>
    <row r="229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51" x14ac:dyDescent="0.25"/>
    <row r="252" x14ac:dyDescent="0.25"/>
    <row r="253" x14ac:dyDescent="0.25"/>
    <row r="254" x14ac:dyDescent="0.25"/>
    <row r="255" ht="15" customHeight="1" x14ac:dyDescent="0.25"/>
  </sheetData>
  <mergeCells count="3">
    <mergeCell ref="B2:W2"/>
    <mergeCell ref="B3:W3"/>
    <mergeCell ref="R4:W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84137-B928-4CC2-90E0-F79D35D019AA}">
  <dimension ref="A1:AF102"/>
  <sheetViews>
    <sheetView zoomScale="90" zoomScaleNormal="90" workbookViewId="0">
      <selection activeCell="M15" sqref="M11:M15"/>
    </sheetView>
  </sheetViews>
  <sheetFormatPr defaultColWidth="0" defaultRowHeight="0" customHeight="1" zeroHeight="1" x14ac:dyDescent="0.25"/>
  <cols>
    <col min="1" max="1" width="4.140625" style="10" customWidth="1"/>
    <col min="2" max="2" width="10.85546875" style="10" customWidth="1"/>
    <col min="3" max="3" width="22.7109375" style="10" customWidth="1"/>
    <col min="4" max="4" width="28.85546875" style="10" customWidth="1"/>
    <col min="5" max="5" width="15.7109375" style="10" customWidth="1"/>
    <col min="6" max="6" width="21.85546875" style="10" customWidth="1"/>
    <col min="7" max="7" width="17.42578125" style="10" customWidth="1"/>
    <col min="8" max="8" width="17.85546875" style="10" customWidth="1"/>
    <col min="9" max="9" width="12.7109375" style="10" customWidth="1"/>
    <col min="10" max="10" width="13.7109375" style="10" customWidth="1"/>
    <col min="11" max="11" width="14.42578125" style="10" customWidth="1"/>
    <col min="12" max="12" width="19.28515625" style="10" bestFit="1" customWidth="1"/>
    <col min="13" max="13" width="16.140625" style="10" customWidth="1"/>
    <col min="14" max="14" width="15.7109375" style="10" customWidth="1"/>
    <col min="15" max="15" width="13.7109375" style="10" customWidth="1"/>
    <col min="16" max="16" width="9.140625" style="10" customWidth="1"/>
    <col min="17" max="17" width="5.7109375" style="10" customWidth="1"/>
    <col min="18" max="18" width="10.5703125" style="10" hidden="1" customWidth="1"/>
    <col min="19" max="19" width="9.140625" style="10" hidden="1" customWidth="1"/>
    <col min="20" max="20" width="10" style="10" hidden="1" customWidth="1"/>
    <col min="21" max="21" width="9.140625" style="10" hidden="1" customWidth="1"/>
    <col min="22" max="22" width="18.7109375" style="10" hidden="1" customWidth="1"/>
    <col min="23" max="23" width="10.5703125" style="10" hidden="1" customWidth="1"/>
    <col min="24" max="24" width="9.140625" style="10" hidden="1" customWidth="1"/>
    <col min="25" max="25" width="10" style="10" hidden="1" customWidth="1"/>
    <col min="26" max="26" width="9.140625" style="10" hidden="1" customWidth="1"/>
    <col min="27" max="32" width="18.7109375" style="10" hidden="1" customWidth="1"/>
    <col min="33" max="16384" width="9.140625" style="10" hidden="1"/>
  </cols>
  <sheetData>
    <row r="1" spans="1:17" ht="15" x14ac:dyDescent="0.25"/>
    <row r="2" spans="1:17" s="21" customFormat="1" ht="42" customHeight="1" x14ac:dyDescent="0.25">
      <c r="A2" s="10"/>
      <c r="B2" s="160" t="s">
        <v>180</v>
      </c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0"/>
    </row>
    <row r="3" spans="1:17" s="21" customFormat="1" ht="8.25" customHeight="1" thickBot="1" x14ac:dyDescent="0.3">
      <c r="A3" s="10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0"/>
    </row>
    <row r="4" spans="1:17" s="21" customFormat="1" ht="15.75" thickBot="1" x14ac:dyDescent="0.3">
      <c r="A4" s="10"/>
      <c r="B4" s="154" t="s">
        <v>164</v>
      </c>
      <c r="C4" s="155"/>
      <c r="D4" s="156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3"/>
      <c r="Q4" s="10"/>
    </row>
    <row r="5" spans="1:17" s="21" customFormat="1" ht="15" x14ac:dyDescent="0.25">
      <c r="A5" s="10"/>
      <c r="B5" s="24"/>
      <c r="C5" s="22"/>
      <c r="D5" s="22"/>
      <c r="E5" s="114"/>
      <c r="F5" s="22"/>
      <c r="G5" s="22"/>
      <c r="H5" s="22"/>
      <c r="I5" s="22"/>
      <c r="J5" s="22"/>
      <c r="K5" s="22"/>
      <c r="L5" s="22"/>
      <c r="M5" s="22"/>
      <c r="N5" s="22"/>
      <c r="O5" s="22"/>
      <c r="P5" s="23"/>
      <c r="Q5" s="10"/>
    </row>
    <row r="6" spans="1:17" s="21" customFormat="1" ht="15" x14ac:dyDescent="0.25">
      <c r="A6" s="10"/>
      <c r="B6" s="24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3"/>
      <c r="Q6" s="10"/>
    </row>
    <row r="7" spans="1:17" s="21" customFormat="1" ht="15" x14ac:dyDescent="0.25">
      <c r="A7" s="10"/>
      <c r="B7" s="24"/>
      <c r="C7" s="22"/>
      <c r="D7" s="22"/>
      <c r="E7" s="114"/>
      <c r="F7" s="22"/>
      <c r="G7" s="22"/>
      <c r="H7" s="22"/>
      <c r="I7" s="22"/>
      <c r="J7" s="22"/>
      <c r="K7" s="22"/>
      <c r="L7" s="22"/>
      <c r="M7" s="22"/>
      <c r="N7" s="22"/>
      <c r="O7" s="22"/>
      <c r="P7" s="23"/>
      <c r="Q7" s="10"/>
    </row>
    <row r="8" spans="1:17" s="21" customFormat="1" ht="15" x14ac:dyDescent="0.25">
      <c r="A8" s="10"/>
      <c r="B8" s="24"/>
      <c r="C8" s="22"/>
      <c r="D8" s="22"/>
      <c r="E8" s="25"/>
      <c r="F8" s="25"/>
      <c r="G8" s="25"/>
      <c r="H8" s="25"/>
      <c r="I8" s="22"/>
      <c r="J8" s="22"/>
      <c r="K8" s="22"/>
      <c r="L8" s="22"/>
      <c r="M8" s="22"/>
      <c r="N8" s="22"/>
      <c r="O8" s="25"/>
      <c r="P8" s="23"/>
      <c r="Q8" s="10"/>
    </row>
    <row r="9" spans="1:17" s="21" customFormat="1" ht="15" x14ac:dyDescent="0.25">
      <c r="A9" s="10"/>
      <c r="B9" s="24"/>
      <c r="C9" s="22"/>
      <c r="D9" s="22"/>
      <c r="E9" s="25"/>
      <c r="F9" s="25"/>
      <c r="G9" s="25"/>
      <c r="H9" s="25"/>
      <c r="I9" s="22"/>
      <c r="J9" s="22"/>
      <c r="K9" s="22"/>
      <c r="L9" s="22"/>
      <c r="M9" s="22"/>
      <c r="N9" s="22"/>
      <c r="O9" s="25"/>
      <c r="P9" s="23"/>
      <c r="Q9" s="10"/>
    </row>
    <row r="10" spans="1:17" s="21" customFormat="1" ht="52.5" thickBot="1" x14ac:dyDescent="0.3">
      <c r="A10" s="10"/>
      <c r="B10" s="24"/>
      <c r="C10" s="22"/>
      <c r="D10" s="115" t="s">
        <v>181</v>
      </c>
      <c r="E10" s="26">
        <v>2015</v>
      </c>
      <c r="F10" s="26">
        <v>2016</v>
      </c>
      <c r="G10" s="26">
        <v>2017</v>
      </c>
      <c r="H10" s="26">
        <v>2018</v>
      </c>
      <c r="I10" s="27">
        <v>2019</v>
      </c>
      <c r="J10" s="27">
        <v>2020</v>
      </c>
      <c r="K10" s="27">
        <v>2021</v>
      </c>
      <c r="L10" s="27">
        <v>2022</v>
      </c>
      <c r="M10" s="27">
        <v>2023</v>
      </c>
      <c r="N10" s="22"/>
      <c r="O10" s="25"/>
      <c r="P10" s="23"/>
      <c r="Q10" s="10"/>
    </row>
    <row r="11" spans="1:17" s="21" customFormat="1" ht="17.25" thickTop="1" thickBot="1" x14ac:dyDescent="0.3">
      <c r="A11" s="10"/>
      <c r="B11" s="24"/>
      <c r="C11" s="22"/>
      <c r="D11" s="116" t="s">
        <v>182</v>
      </c>
      <c r="E11" s="32">
        <v>86.715739999999997</v>
      </c>
      <c r="F11" s="32">
        <v>187.59958</v>
      </c>
      <c r="G11" s="32">
        <v>261.79728499999999</v>
      </c>
      <c r="H11" s="32">
        <v>505.65713067682481</v>
      </c>
      <c r="I11" s="32">
        <v>1529.2</v>
      </c>
      <c r="J11" s="32">
        <v>3961.4</v>
      </c>
      <c r="K11" s="32">
        <v>7681.4</v>
      </c>
      <c r="L11" s="32">
        <v>12114.7</v>
      </c>
      <c r="M11" s="32">
        <v>17057.099999999999</v>
      </c>
      <c r="N11" s="117" t="s">
        <v>183</v>
      </c>
      <c r="O11" s="25"/>
      <c r="P11" s="23"/>
      <c r="Q11" s="10"/>
    </row>
    <row r="12" spans="1:17" s="21" customFormat="1" ht="16.5" thickBot="1" x14ac:dyDescent="0.3">
      <c r="A12" s="10"/>
      <c r="B12" s="24"/>
      <c r="C12" s="22"/>
      <c r="D12" s="116" t="s">
        <v>184</v>
      </c>
      <c r="E12" s="32">
        <v>212.49700000000001</v>
      </c>
      <c r="F12" s="32">
        <v>233.96700000000001</v>
      </c>
      <c r="G12" s="32">
        <v>235.37299999999999</v>
      </c>
      <c r="H12" s="32">
        <v>237.61799999999999</v>
      </c>
      <c r="I12" s="32">
        <v>225.2</v>
      </c>
      <c r="J12" s="32">
        <v>240.6</v>
      </c>
      <c r="K12" s="32">
        <v>249.5</v>
      </c>
      <c r="L12" s="32">
        <v>271.7</v>
      </c>
      <c r="M12" s="32">
        <v>293.8</v>
      </c>
      <c r="N12" s="117" t="s">
        <v>183</v>
      </c>
      <c r="O12" s="22"/>
      <c r="P12" s="23"/>
      <c r="Q12" s="10"/>
    </row>
    <row r="13" spans="1:17" s="21" customFormat="1" ht="16.5" thickBot="1" x14ac:dyDescent="0.3">
      <c r="A13" s="10"/>
      <c r="B13" s="24"/>
      <c r="C13" s="22"/>
      <c r="D13" s="116" t="s">
        <v>185</v>
      </c>
      <c r="E13" s="32">
        <v>1122.67</v>
      </c>
      <c r="F13" s="32">
        <v>1281.0650000000001</v>
      </c>
      <c r="G13" s="32">
        <v>1362.03</v>
      </c>
      <c r="H13" s="32">
        <v>1362.87</v>
      </c>
      <c r="I13" s="32">
        <v>812.9</v>
      </c>
      <c r="J13" s="32">
        <v>815.2</v>
      </c>
      <c r="K13" s="118">
        <v>819.5</v>
      </c>
      <c r="L13" s="32">
        <v>849.3</v>
      </c>
      <c r="M13" s="32">
        <v>981.6</v>
      </c>
      <c r="N13" s="117" t="s">
        <v>183</v>
      </c>
      <c r="O13" s="22"/>
      <c r="P13" s="23"/>
      <c r="Q13" s="10"/>
    </row>
    <row r="14" spans="1:17" s="21" customFormat="1" ht="16.5" thickBot="1" x14ac:dyDescent="0.3">
      <c r="A14" s="10"/>
      <c r="B14" s="24"/>
      <c r="C14" s="22"/>
      <c r="D14" s="116" t="s">
        <v>186</v>
      </c>
      <c r="E14" s="32">
        <v>4582.0360000000001</v>
      </c>
      <c r="F14" s="32">
        <v>5807.4160000000002</v>
      </c>
      <c r="G14" s="32">
        <v>5848.6710000000003</v>
      </c>
      <c r="H14" s="32">
        <v>5864.4430000000002</v>
      </c>
      <c r="I14" s="32">
        <v>5868.9</v>
      </c>
      <c r="J14" s="32">
        <v>6327.9</v>
      </c>
      <c r="K14" s="32">
        <v>7007.7</v>
      </c>
      <c r="L14" s="32">
        <v>8129.5</v>
      </c>
      <c r="M14" s="32">
        <v>9428.2999999999993</v>
      </c>
      <c r="N14" s="117" t="s">
        <v>183</v>
      </c>
      <c r="O14" s="22"/>
      <c r="P14" s="23"/>
      <c r="Q14" s="10"/>
    </row>
    <row r="15" spans="1:17" s="21" customFormat="1" ht="16.5" thickBot="1" x14ac:dyDescent="0.3">
      <c r="A15" s="10"/>
      <c r="B15" s="24"/>
      <c r="C15" s="22"/>
      <c r="D15" s="116" t="s">
        <v>187</v>
      </c>
      <c r="E15" s="32">
        <v>981.79899999999998</v>
      </c>
      <c r="F15" s="32">
        <v>993.995</v>
      </c>
      <c r="G15" s="32">
        <v>988.37699999999995</v>
      </c>
      <c r="H15" s="32">
        <v>981.50400000000002</v>
      </c>
      <c r="I15" s="32">
        <v>978.1</v>
      </c>
      <c r="J15" s="32">
        <v>980.6</v>
      </c>
      <c r="K15" s="32">
        <v>983.9</v>
      </c>
      <c r="L15" s="32">
        <v>985.2</v>
      </c>
      <c r="M15" s="32">
        <v>979.1</v>
      </c>
      <c r="N15" s="117" t="s">
        <v>183</v>
      </c>
      <c r="O15" s="22"/>
      <c r="P15" s="23"/>
      <c r="Q15" s="10"/>
    </row>
    <row r="16" spans="1:17" s="21" customFormat="1" ht="22.5" customHeight="1" x14ac:dyDescent="0.25">
      <c r="A16" s="10"/>
      <c r="B16" s="24"/>
      <c r="C16" s="22"/>
      <c r="D16" s="22"/>
      <c r="E16" s="22"/>
      <c r="F16" s="22"/>
      <c r="G16" s="35"/>
      <c r="H16" s="22"/>
      <c r="I16" s="34"/>
      <c r="J16" s="34"/>
      <c r="K16" s="34"/>
      <c r="L16" s="119"/>
      <c r="M16" s="119" t="s">
        <v>190</v>
      </c>
      <c r="N16" s="22"/>
      <c r="O16" s="22"/>
      <c r="P16" s="23"/>
      <c r="Q16" s="10"/>
    </row>
    <row r="17" spans="1:17" s="21" customFormat="1" ht="21" customHeight="1" x14ac:dyDescent="0.25">
      <c r="A17" s="10"/>
      <c r="B17" s="24"/>
      <c r="C17" s="22"/>
      <c r="D17" s="22"/>
      <c r="E17" s="22"/>
      <c r="F17" s="22"/>
      <c r="G17" s="22"/>
      <c r="H17" s="35"/>
      <c r="I17" s="22"/>
      <c r="J17" s="34"/>
      <c r="K17" s="34"/>
      <c r="L17" s="34"/>
      <c r="M17" s="119"/>
      <c r="N17" s="22"/>
      <c r="O17" s="22"/>
      <c r="P17" s="23"/>
      <c r="Q17" s="10"/>
    </row>
    <row r="18" spans="1:17" s="21" customFormat="1" ht="33.75" customHeight="1" x14ac:dyDescent="0.25">
      <c r="A18" s="10"/>
      <c r="B18" s="24"/>
      <c r="C18" s="22"/>
      <c r="D18" s="22"/>
      <c r="E18" s="22"/>
      <c r="F18" s="22"/>
      <c r="G18" s="22"/>
      <c r="H18" s="35"/>
      <c r="I18" s="22"/>
      <c r="J18" s="34"/>
      <c r="K18" s="34"/>
      <c r="L18" s="34"/>
      <c r="M18" s="119"/>
      <c r="N18" s="22"/>
      <c r="O18" s="22"/>
      <c r="P18" s="23"/>
      <c r="Q18" s="10"/>
    </row>
    <row r="19" spans="1:17" s="21" customFormat="1" ht="15" x14ac:dyDescent="0.25">
      <c r="A19" s="10"/>
      <c r="B19" s="24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3"/>
      <c r="Q19" s="10"/>
    </row>
    <row r="20" spans="1:17" s="21" customFormat="1" ht="15" x14ac:dyDescent="0.25">
      <c r="A20" s="10"/>
      <c r="B20" s="24"/>
      <c r="C20" s="22"/>
      <c r="D20" s="22"/>
      <c r="E20" s="22"/>
      <c r="F20" s="22"/>
      <c r="G20" s="22"/>
      <c r="H20" s="22"/>
      <c r="I20" s="22"/>
      <c r="J20" s="36"/>
      <c r="K20" s="22"/>
      <c r="L20" s="22"/>
      <c r="M20" s="22"/>
      <c r="N20" s="22"/>
      <c r="O20" s="22"/>
      <c r="P20" s="23"/>
      <c r="Q20" s="10"/>
    </row>
    <row r="21" spans="1:17" s="21" customFormat="1" ht="15" x14ac:dyDescent="0.25">
      <c r="A21" s="10"/>
      <c r="B21" s="24"/>
      <c r="C21" s="22"/>
      <c r="D21" s="22"/>
      <c r="E21" s="22"/>
      <c r="F21" s="22"/>
      <c r="G21" s="36"/>
      <c r="H21" s="37"/>
      <c r="I21" s="22"/>
      <c r="J21" s="36"/>
      <c r="K21" s="22"/>
      <c r="L21" s="22"/>
      <c r="M21" s="38"/>
      <c r="N21" s="38"/>
      <c r="O21" s="38"/>
      <c r="P21" s="23"/>
      <c r="Q21" s="10"/>
    </row>
    <row r="22" spans="1:17" s="21" customFormat="1" ht="41.25" customHeight="1" x14ac:dyDescent="0.25">
      <c r="A22" s="10"/>
      <c r="B22" s="24"/>
      <c r="C22" s="22"/>
      <c r="D22" s="22"/>
      <c r="E22" s="22"/>
      <c r="F22" s="22"/>
      <c r="G22" s="36"/>
      <c r="H22" s="37"/>
      <c r="I22" s="22"/>
      <c r="J22" s="36"/>
      <c r="K22" s="22"/>
      <c r="L22" s="22"/>
      <c r="M22" s="38"/>
      <c r="N22" s="39"/>
      <c r="O22" s="39"/>
      <c r="P22" s="23"/>
      <c r="Q22" s="10"/>
    </row>
    <row r="23" spans="1:17" s="21" customFormat="1" ht="15" x14ac:dyDescent="0.25">
      <c r="A23" s="10"/>
      <c r="B23" s="24"/>
      <c r="C23" s="22"/>
      <c r="D23" s="22"/>
      <c r="E23" s="22"/>
      <c r="F23" s="22"/>
      <c r="G23" s="36"/>
      <c r="H23" s="37"/>
      <c r="I23" s="22"/>
      <c r="J23" s="36"/>
      <c r="K23" s="22"/>
      <c r="L23" s="22"/>
      <c r="M23" s="38"/>
      <c r="N23" s="40"/>
      <c r="O23" s="41"/>
      <c r="P23" s="23"/>
      <c r="Q23" s="10"/>
    </row>
    <row r="24" spans="1:17" s="21" customFormat="1" ht="15" x14ac:dyDescent="0.25">
      <c r="A24" s="10"/>
      <c r="B24" s="24"/>
      <c r="C24" s="22"/>
      <c r="D24" s="22"/>
      <c r="E24" s="22"/>
      <c r="F24" s="22"/>
      <c r="G24" s="36"/>
      <c r="H24" s="22"/>
      <c r="I24" s="22"/>
      <c r="J24" s="36"/>
      <c r="K24" s="22"/>
      <c r="L24" s="22"/>
      <c r="M24" s="38"/>
      <c r="N24" s="40"/>
      <c r="O24" s="41"/>
      <c r="P24" s="23"/>
      <c r="Q24" s="10"/>
    </row>
    <row r="25" spans="1:17" s="21" customFormat="1" ht="28.5" customHeight="1" x14ac:dyDescent="0.25">
      <c r="A25" s="10"/>
      <c r="B25" s="24"/>
      <c r="C25" s="22"/>
      <c r="D25" s="22"/>
      <c r="E25" s="22"/>
      <c r="F25" s="22"/>
      <c r="G25" s="22"/>
      <c r="H25" s="22"/>
      <c r="I25" s="22"/>
      <c r="J25" s="36"/>
      <c r="K25" s="22"/>
      <c r="L25" s="22"/>
      <c r="M25" s="38"/>
      <c r="N25" s="40"/>
      <c r="O25" s="41"/>
      <c r="P25" s="23"/>
      <c r="Q25" s="10"/>
    </row>
    <row r="26" spans="1:17" s="21" customFormat="1" ht="14.25" customHeight="1" x14ac:dyDescent="0.25">
      <c r="A26" s="10"/>
      <c r="B26" s="24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3"/>
      <c r="Q26" s="10"/>
    </row>
    <row r="27" spans="1:17" s="21" customFormat="1" ht="15" customHeight="1" x14ac:dyDescent="0.25">
      <c r="A27" s="10"/>
      <c r="B27" s="24"/>
      <c r="C27" s="22"/>
      <c r="D27" s="22"/>
      <c r="E27" s="22"/>
      <c r="F27" s="45"/>
      <c r="G27" s="45"/>
      <c r="H27" s="45"/>
      <c r="I27" s="45"/>
      <c r="J27" s="46"/>
      <c r="K27" s="46"/>
      <c r="L27" s="46"/>
      <c r="M27" s="22"/>
      <c r="N27" s="22"/>
      <c r="O27" s="22"/>
      <c r="P27" s="23"/>
      <c r="Q27" s="10"/>
    </row>
    <row r="28" spans="1:17" s="21" customFormat="1" ht="21.75" customHeight="1" x14ac:dyDescent="0.25">
      <c r="A28" s="10"/>
      <c r="B28" s="24"/>
      <c r="C28" s="22"/>
      <c r="D28" s="22"/>
      <c r="E28" s="22"/>
      <c r="F28" s="45"/>
      <c r="G28" s="45"/>
      <c r="H28" s="45"/>
      <c r="I28" s="45"/>
      <c r="J28" s="46"/>
      <c r="K28" s="46"/>
      <c r="L28" s="46"/>
      <c r="M28" s="22"/>
      <c r="N28" s="22"/>
      <c r="O28" s="22"/>
      <c r="P28" s="23"/>
      <c r="Q28" s="10"/>
    </row>
    <row r="29" spans="1:17" s="21" customFormat="1" ht="15" x14ac:dyDescent="0.25">
      <c r="A29" s="10"/>
      <c r="B29" s="24"/>
      <c r="C29" s="22"/>
      <c r="D29" s="22"/>
      <c r="E29" s="22"/>
      <c r="F29" s="45"/>
      <c r="G29" s="45"/>
      <c r="H29" s="45"/>
      <c r="I29" s="45"/>
      <c r="J29" s="46"/>
      <c r="K29" s="46"/>
      <c r="L29" s="46"/>
      <c r="M29" s="22"/>
      <c r="N29" s="22"/>
      <c r="O29" s="22"/>
      <c r="P29" s="23"/>
      <c r="Q29" s="10"/>
    </row>
    <row r="30" spans="1:17" s="21" customFormat="1" ht="15" x14ac:dyDescent="0.25">
      <c r="A30" s="10"/>
      <c r="B30" s="24"/>
      <c r="C30" s="22"/>
      <c r="D30" s="22"/>
      <c r="E30" s="22"/>
      <c r="F30" s="45"/>
      <c r="G30" s="45"/>
      <c r="H30" s="45"/>
      <c r="I30" s="45"/>
      <c r="J30" s="46"/>
      <c r="K30" s="46"/>
      <c r="L30" s="46"/>
      <c r="M30" s="22"/>
      <c r="N30" s="22"/>
      <c r="O30" s="22"/>
      <c r="P30" s="23"/>
      <c r="Q30" s="10"/>
    </row>
    <row r="31" spans="1:17" s="21" customFormat="1" ht="15" x14ac:dyDescent="0.25">
      <c r="A31" s="10"/>
      <c r="B31" s="24"/>
      <c r="C31" s="22"/>
      <c r="D31" s="22"/>
      <c r="E31" s="22"/>
      <c r="F31" s="45"/>
      <c r="G31" s="45"/>
      <c r="H31" s="45"/>
      <c r="I31" s="45"/>
      <c r="J31" s="46"/>
      <c r="K31" s="46"/>
      <c r="L31" s="46"/>
      <c r="M31" s="22"/>
      <c r="N31" s="22"/>
      <c r="O31" s="22"/>
      <c r="P31" s="23"/>
      <c r="Q31" s="10"/>
    </row>
    <row r="32" spans="1:17" s="21" customFormat="1" ht="15" x14ac:dyDescent="0.25">
      <c r="A32" s="10"/>
      <c r="B32" s="24"/>
      <c r="C32" s="22"/>
      <c r="D32" s="22"/>
      <c r="E32" s="22"/>
      <c r="F32" s="45"/>
      <c r="G32" s="45"/>
      <c r="H32" s="45"/>
      <c r="I32" s="45"/>
      <c r="J32" s="120"/>
      <c r="K32" s="22"/>
      <c r="L32" s="46"/>
      <c r="M32" s="22"/>
      <c r="N32" s="22"/>
      <c r="O32" s="22"/>
      <c r="P32" s="23"/>
      <c r="Q32" s="10"/>
    </row>
    <row r="33" spans="1:17" s="21" customFormat="1" ht="15" x14ac:dyDescent="0.25">
      <c r="A33" s="10"/>
      <c r="B33" s="24"/>
      <c r="C33" s="22"/>
      <c r="D33" s="22"/>
      <c r="E33" s="22"/>
      <c r="F33" s="45"/>
      <c r="G33" s="22"/>
      <c r="H33" s="46"/>
      <c r="I33" s="121"/>
      <c r="J33" s="120"/>
      <c r="K33" s="22"/>
      <c r="L33" s="46"/>
      <c r="M33" s="22"/>
      <c r="N33" s="22"/>
      <c r="O33" s="22"/>
      <c r="P33" s="23"/>
      <c r="Q33" s="10"/>
    </row>
    <row r="34" spans="1:17" s="21" customFormat="1" ht="15" x14ac:dyDescent="0.25">
      <c r="A34" s="10"/>
      <c r="B34" s="24"/>
      <c r="C34" s="22"/>
      <c r="D34" s="22"/>
      <c r="E34" s="22"/>
      <c r="F34" s="45"/>
      <c r="G34" s="22"/>
      <c r="H34" s="46"/>
      <c r="I34" s="121"/>
      <c r="J34" s="120"/>
      <c r="K34" s="22"/>
      <c r="L34" s="46"/>
      <c r="M34" s="22"/>
      <c r="N34" s="22"/>
      <c r="O34" s="22"/>
      <c r="P34" s="23"/>
      <c r="Q34" s="10"/>
    </row>
    <row r="35" spans="1:17" s="21" customFormat="1" ht="15" x14ac:dyDescent="0.25">
      <c r="A35" s="10"/>
      <c r="B35" s="24"/>
      <c r="C35" s="22"/>
      <c r="D35" s="22"/>
      <c r="E35" s="22"/>
      <c r="F35" s="45"/>
      <c r="G35" s="22"/>
      <c r="H35" s="46"/>
      <c r="I35" s="121"/>
      <c r="J35" s="120"/>
      <c r="K35" s="22"/>
      <c r="L35" s="46"/>
      <c r="M35" s="22"/>
      <c r="N35" s="22"/>
      <c r="O35" s="22"/>
      <c r="P35" s="23"/>
      <c r="Q35" s="10"/>
    </row>
    <row r="36" spans="1:17" s="21" customFormat="1" ht="15" x14ac:dyDescent="0.25">
      <c r="A36" s="10"/>
      <c r="B36" s="24"/>
      <c r="C36" s="22"/>
      <c r="D36" s="22"/>
      <c r="E36" s="22"/>
      <c r="F36" s="45"/>
      <c r="G36" s="22"/>
      <c r="H36" s="46"/>
      <c r="I36" s="121"/>
      <c r="J36" s="120"/>
      <c r="K36" s="22"/>
      <c r="L36" s="46"/>
      <c r="M36" s="22"/>
      <c r="N36" s="22"/>
      <c r="O36" s="22"/>
      <c r="P36" s="23"/>
      <c r="Q36" s="10"/>
    </row>
    <row r="37" spans="1:17" s="21" customFormat="1" ht="15" x14ac:dyDescent="0.25">
      <c r="A37" s="10"/>
      <c r="B37" s="24"/>
      <c r="C37" s="22"/>
      <c r="D37" s="22"/>
      <c r="E37" s="22"/>
      <c r="F37" s="45"/>
      <c r="G37" s="22"/>
      <c r="H37" s="46"/>
      <c r="I37" s="121"/>
      <c r="J37" s="120"/>
      <c r="K37" s="22"/>
      <c r="L37" s="46"/>
      <c r="M37" s="22"/>
      <c r="N37" s="22"/>
      <c r="O37" s="22"/>
      <c r="P37" s="23"/>
      <c r="Q37" s="10"/>
    </row>
    <row r="38" spans="1:17" s="21" customFormat="1" ht="15" x14ac:dyDescent="0.25">
      <c r="A38" s="10"/>
      <c r="B38" s="24"/>
      <c r="C38" s="22"/>
      <c r="D38" s="22"/>
      <c r="E38" s="22"/>
      <c r="F38" s="45"/>
      <c r="G38" s="22"/>
      <c r="H38" s="46"/>
      <c r="I38" s="121"/>
      <c r="J38" s="120"/>
      <c r="K38" s="22"/>
      <c r="L38" s="46"/>
      <c r="M38" s="22"/>
      <c r="N38" s="22"/>
      <c r="O38" s="22"/>
      <c r="P38" s="23"/>
      <c r="Q38" s="10"/>
    </row>
    <row r="39" spans="1:17" s="21" customFormat="1" ht="15" x14ac:dyDescent="0.25">
      <c r="A39" s="10"/>
      <c r="B39" s="24"/>
      <c r="C39" s="22"/>
      <c r="D39" s="22"/>
      <c r="E39" s="22"/>
      <c r="F39" s="45"/>
      <c r="G39" s="22"/>
      <c r="H39" s="46"/>
      <c r="I39" s="121"/>
      <c r="J39" s="120"/>
      <c r="K39" s="22"/>
      <c r="L39" s="46"/>
      <c r="M39" s="22"/>
      <c r="N39" s="22"/>
      <c r="O39" s="22"/>
      <c r="P39" s="23"/>
      <c r="Q39" s="10"/>
    </row>
    <row r="40" spans="1:17" s="21" customFormat="1" ht="15" x14ac:dyDescent="0.25">
      <c r="A40" s="10"/>
      <c r="B40" s="24"/>
      <c r="C40" s="22"/>
      <c r="D40" s="22"/>
      <c r="E40" s="22"/>
      <c r="F40" s="45"/>
      <c r="G40" s="22"/>
      <c r="H40" s="46"/>
      <c r="I40" s="121"/>
      <c r="J40" s="120"/>
      <c r="K40" s="22"/>
      <c r="L40" s="46"/>
      <c r="M40" s="22"/>
      <c r="N40" s="22"/>
      <c r="O40" s="22"/>
      <c r="P40" s="23"/>
      <c r="Q40" s="10"/>
    </row>
    <row r="41" spans="1:17" s="21" customFormat="1" ht="15" x14ac:dyDescent="0.25">
      <c r="A41" s="10"/>
      <c r="B41" s="24"/>
      <c r="C41" s="22"/>
      <c r="D41" s="22"/>
      <c r="E41" s="22"/>
      <c r="F41" s="45"/>
      <c r="G41" s="22"/>
      <c r="H41" s="46"/>
      <c r="I41" s="121"/>
      <c r="J41" s="120"/>
      <c r="K41" s="22"/>
      <c r="L41" s="46"/>
      <c r="M41" s="22"/>
      <c r="N41" s="22"/>
      <c r="O41" s="22"/>
      <c r="P41" s="23"/>
      <c r="Q41" s="10"/>
    </row>
    <row r="42" spans="1:17" s="21" customFormat="1" ht="15" x14ac:dyDescent="0.25">
      <c r="A42" s="10"/>
      <c r="B42" s="24"/>
      <c r="C42" s="22"/>
      <c r="D42" s="22"/>
      <c r="E42" s="22"/>
      <c r="F42" s="45"/>
      <c r="G42" s="22"/>
      <c r="H42" s="46"/>
      <c r="I42" s="121"/>
      <c r="J42" s="120"/>
      <c r="K42" s="22"/>
      <c r="L42" s="46"/>
      <c r="M42" s="22"/>
      <c r="N42" s="22"/>
      <c r="O42" s="22"/>
      <c r="P42" s="23"/>
      <c r="Q42" s="10"/>
    </row>
    <row r="43" spans="1:17" s="21" customFormat="1" ht="15" x14ac:dyDescent="0.25">
      <c r="A43" s="10"/>
      <c r="B43" s="24"/>
      <c r="C43" s="22"/>
      <c r="D43" s="22"/>
      <c r="E43" s="22"/>
      <c r="F43" s="45"/>
      <c r="G43" s="22"/>
      <c r="H43" s="46"/>
      <c r="I43" s="121"/>
      <c r="J43" s="120"/>
      <c r="K43" s="22"/>
      <c r="L43" s="46"/>
      <c r="M43" s="22"/>
      <c r="N43" s="22"/>
      <c r="O43" s="22"/>
      <c r="P43" s="23"/>
      <c r="Q43" s="10"/>
    </row>
    <row r="44" spans="1:17" s="21" customFormat="1" ht="15" x14ac:dyDescent="0.25">
      <c r="A44" s="10"/>
      <c r="B44" s="24"/>
      <c r="C44" s="22"/>
      <c r="D44" s="22"/>
      <c r="E44" s="22"/>
      <c r="F44" s="45"/>
      <c r="G44" s="22"/>
      <c r="H44" s="46"/>
      <c r="I44" s="121"/>
      <c r="J44" s="120"/>
      <c r="K44" s="22"/>
      <c r="L44" s="46"/>
      <c r="M44" s="22"/>
      <c r="N44" s="22"/>
      <c r="O44" s="22"/>
      <c r="P44" s="23"/>
      <c r="Q44" s="10"/>
    </row>
    <row r="45" spans="1:17" s="21" customFormat="1" ht="15" x14ac:dyDescent="0.25">
      <c r="A45" s="10"/>
      <c r="B45" s="24"/>
      <c r="C45" s="22"/>
      <c r="D45" s="22"/>
      <c r="E45" s="22"/>
      <c r="F45" s="45"/>
      <c r="G45" s="22"/>
      <c r="H45" s="46"/>
      <c r="I45" s="121"/>
      <c r="J45" s="120"/>
      <c r="K45" s="22"/>
      <c r="L45" s="46"/>
      <c r="M45" s="22"/>
      <c r="N45" s="22"/>
      <c r="O45" s="22"/>
      <c r="P45" s="23"/>
      <c r="Q45" s="10"/>
    </row>
    <row r="46" spans="1:17" s="21" customFormat="1" ht="18.75" x14ac:dyDescent="0.25">
      <c r="A46" s="10"/>
      <c r="B46" s="24"/>
      <c r="C46" s="22"/>
      <c r="D46" s="22"/>
      <c r="E46" s="22"/>
      <c r="F46" s="45"/>
      <c r="G46" s="22"/>
      <c r="H46" s="46"/>
      <c r="I46" s="121"/>
      <c r="J46" s="120"/>
      <c r="K46" s="22"/>
      <c r="L46" s="46"/>
      <c r="M46" s="42"/>
      <c r="N46" s="42"/>
      <c r="O46" s="42"/>
      <c r="P46" s="122"/>
      <c r="Q46" s="10"/>
    </row>
    <row r="47" spans="1:17" s="21" customFormat="1" ht="15" x14ac:dyDescent="0.25">
      <c r="A47" s="10"/>
      <c r="B47" s="24"/>
      <c r="C47" s="22"/>
      <c r="D47" s="22"/>
      <c r="E47" s="22"/>
      <c r="F47" s="22"/>
      <c r="G47" s="22"/>
      <c r="H47" s="22"/>
      <c r="I47" s="46"/>
      <c r="J47" s="25"/>
      <c r="K47" s="44"/>
      <c r="L47" s="44"/>
      <c r="M47" s="22"/>
      <c r="N47" s="22"/>
      <c r="O47" s="22"/>
      <c r="P47" s="23"/>
      <c r="Q47" s="10"/>
    </row>
    <row r="48" spans="1:17" s="21" customFormat="1" ht="15" x14ac:dyDescent="0.25">
      <c r="A48" s="10"/>
      <c r="B48" s="24"/>
      <c r="C48" s="22"/>
      <c r="D48" s="22"/>
      <c r="E48" s="22"/>
      <c r="F48" s="22"/>
      <c r="G48" s="22"/>
      <c r="H48" s="22"/>
      <c r="I48" s="123"/>
      <c r="J48" s="25"/>
      <c r="K48" s="40"/>
      <c r="L48" s="40"/>
      <c r="M48" s="22"/>
      <c r="N48" s="22"/>
      <c r="O48" s="22"/>
      <c r="P48" s="23"/>
      <c r="Q48" s="10"/>
    </row>
    <row r="49" spans="1:18" s="21" customFormat="1" ht="15" x14ac:dyDescent="0.25">
      <c r="A49" s="10"/>
      <c r="B49" s="24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3"/>
      <c r="Q49" s="48"/>
      <c r="R49" s="49"/>
    </row>
    <row r="50" spans="1:18" s="21" customFormat="1" ht="15" customHeight="1" thickBot="1" x14ac:dyDescent="0.3">
      <c r="A50" s="10"/>
      <c r="B50" s="24"/>
      <c r="C50" s="22"/>
      <c r="D50" s="22"/>
      <c r="E50" s="22"/>
      <c r="F50" s="27" t="s">
        <v>188</v>
      </c>
      <c r="G50" s="124" t="s">
        <v>189</v>
      </c>
      <c r="H50" s="124" t="s">
        <v>184</v>
      </c>
      <c r="I50" s="124" t="s">
        <v>185</v>
      </c>
      <c r="J50" s="124" t="s">
        <v>186</v>
      </c>
      <c r="K50" s="124" t="s">
        <v>187</v>
      </c>
      <c r="L50" s="22"/>
      <c r="M50" s="22"/>
      <c r="N50" s="22"/>
      <c r="O50" s="22"/>
      <c r="P50" s="23"/>
      <c r="Q50" s="48"/>
      <c r="R50" s="49"/>
    </row>
    <row r="51" spans="1:18" s="21" customFormat="1" ht="17.25" thickTop="1" thickBot="1" x14ac:dyDescent="0.3">
      <c r="A51" s="10"/>
      <c r="B51" s="24"/>
      <c r="C51" s="22"/>
      <c r="D51" s="22"/>
      <c r="E51" s="22"/>
      <c r="F51" s="116" t="s">
        <v>67</v>
      </c>
      <c r="G51" s="32">
        <f>M11</f>
        <v>17057.099999999999</v>
      </c>
      <c r="H51" s="32">
        <f>M12</f>
        <v>293.8</v>
      </c>
      <c r="I51" s="32">
        <f>M13</f>
        <v>981.6</v>
      </c>
      <c r="J51" s="32">
        <f>M14</f>
        <v>9428.2999999999993</v>
      </c>
      <c r="K51" s="32">
        <f>M15</f>
        <v>979.1</v>
      </c>
      <c r="L51" s="22"/>
      <c r="M51" s="22"/>
      <c r="N51" s="22"/>
      <c r="O51" s="22"/>
      <c r="P51" s="23"/>
      <c r="Q51" s="48"/>
      <c r="R51" s="49"/>
    </row>
    <row r="52" spans="1:18" s="21" customFormat="1" ht="15" x14ac:dyDescent="0.25">
      <c r="A52" s="10"/>
      <c r="B52" s="24"/>
      <c r="C52" s="22"/>
      <c r="D52" s="22"/>
      <c r="E52" s="22"/>
      <c r="F52" s="22"/>
      <c r="G52" s="55"/>
      <c r="H52" s="55"/>
      <c r="I52" s="55"/>
      <c r="J52" s="55"/>
      <c r="K52" s="55"/>
      <c r="L52" s="22"/>
      <c r="M52" s="22"/>
      <c r="N52" s="22"/>
      <c r="O52" s="22"/>
      <c r="P52" s="23"/>
      <c r="Q52" s="48"/>
      <c r="R52" s="49"/>
    </row>
    <row r="53" spans="1:18" s="21" customFormat="1" ht="15" x14ac:dyDescent="0.25">
      <c r="A53" s="10"/>
      <c r="B53" s="24"/>
      <c r="C53" s="22"/>
      <c r="D53" s="22"/>
      <c r="E53" s="22"/>
      <c r="F53" s="22"/>
      <c r="G53" s="55"/>
      <c r="H53" s="55"/>
      <c r="I53" s="55"/>
      <c r="J53" s="55"/>
      <c r="K53" s="55"/>
      <c r="L53" s="22"/>
      <c r="M53" s="22"/>
      <c r="N53" s="22"/>
      <c r="O53" s="22"/>
      <c r="P53" s="23"/>
      <c r="Q53" s="48"/>
      <c r="R53" s="49"/>
    </row>
    <row r="54" spans="1:18" s="21" customFormat="1" ht="15" x14ac:dyDescent="0.25">
      <c r="A54" s="10"/>
      <c r="B54" s="24"/>
      <c r="C54" s="22"/>
      <c r="D54" s="22"/>
      <c r="E54" s="22"/>
      <c r="F54" s="22"/>
      <c r="G54" s="55"/>
      <c r="H54" s="55"/>
      <c r="I54" s="55"/>
      <c r="J54" s="55"/>
      <c r="K54" s="55"/>
      <c r="L54" s="22"/>
      <c r="M54" s="22"/>
      <c r="N54" s="22"/>
      <c r="O54" s="22"/>
      <c r="P54" s="23"/>
      <c r="Q54" s="48"/>
      <c r="R54" s="49"/>
    </row>
    <row r="55" spans="1:18" s="21" customFormat="1" ht="15" x14ac:dyDescent="0.25">
      <c r="A55" s="10"/>
      <c r="B55" s="24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3"/>
      <c r="Q55" s="48"/>
      <c r="R55" s="49"/>
    </row>
    <row r="56" spans="1:18" s="21" customFormat="1" ht="15" x14ac:dyDescent="0.25">
      <c r="A56" s="10"/>
      <c r="B56" s="24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3"/>
      <c r="Q56" s="48"/>
      <c r="R56" s="49"/>
    </row>
    <row r="57" spans="1:18" s="21" customFormat="1" ht="15" x14ac:dyDescent="0.25">
      <c r="A57" s="10"/>
      <c r="B57" s="24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3"/>
      <c r="Q57" s="48"/>
      <c r="R57" s="49"/>
    </row>
    <row r="58" spans="1:18" s="21" customFormat="1" ht="15" x14ac:dyDescent="0.25">
      <c r="A58" s="10"/>
      <c r="B58" s="24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3"/>
      <c r="Q58" s="48"/>
      <c r="R58" s="49"/>
    </row>
    <row r="59" spans="1:18" s="21" customFormat="1" ht="15" x14ac:dyDescent="0.25">
      <c r="A59" s="10"/>
      <c r="B59" s="24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3"/>
      <c r="Q59" s="48"/>
      <c r="R59" s="49"/>
    </row>
    <row r="60" spans="1:18" s="21" customFormat="1" ht="15" x14ac:dyDescent="0.25">
      <c r="A60" s="10"/>
      <c r="B60" s="2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3"/>
      <c r="Q60" s="48"/>
      <c r="R60" s="49"/>
    </row>
    <row r="61" spans="1:18" s="21" customFormat="1" ht="15" x14ac:dyDescent="0.25">
      <c r="A61" s="10"/>
      <c r="B61" s="24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3"/>
      <c r="Q61" s="48"/>
      <c r="R61" s="49"/>
    </row>
    <row r="62" spans="1:18" s="21" customFormat="1" ht="15" x14ac:dyDescent="0.25">
      <c r="A62" s="10"/>
      <c r="B62" s="24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3"/>
      <c r="Q62" s="48"/>
      <c r="R62" s="49"/>
    </row>
    <row r="63" spans="1:18" s="21" customFormat="1" ht="15" x14ac:dyDescent="0.25">
      <c r="A63" s="10"/>
      <c r="B63" s="24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3"/>
      <c r="Q63" s="48"/>
      <c r="R63" s="49"/>
    </row>
    <row r="64" spans="1:18" s="21" customFormat="1" ht="15" x14ac:dyDescent="0.25">
      <c r="A64" s="10"/>
      <c r="B64" s="24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3"/>
      <c r="Q64" s="48"/>
      <c r="R64" s="49"/>
    </row>
    <row r="65" spans="1:18" s="21" customFormat="1" ht="15" x14ac:dyDescent="0.25">
      <c r="A65" s="10"/>
      <c r="B65" s="24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3"/>
      <c r="Q65" s="48"/>
      <c r="R65" s="49"/>
    </row>
    <row r="66" spans="1:18" s="21" customFormat="1" ht="15" x14ac:dyDescent="0.25">
      <c r="A66" s="10"/>
      <c r="B66" s="24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3"/>
      <c r="Q66" s="48"/>
      <c r="R66" s="49"/>
    </row>
    <row r="67" spans="1:18" s="21" customFormat="1" ht="15" x14ac:dyDescent="0.25">
      <c r="A67" s="10"/>
      <c r="B67" s="24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3"/>
      <c r="Q67" s="48"/>
      <c r="R67" s="49"/>
    </row>
    <row r="68" spans="1:18" s="21" customFormat="1" ht="15" x14ac:dyDescent="0.25">
      <c r="A68" s="10"/>
      <c r="B68" s="24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3"/>
      <c r="Q68" s="48"/>
      <c r="R68" s="49"/>
    </row>
    <row r="69" spans="1:18" s="21" customFormat="1" ht="15" x14ac:dyDescent="0.25">
      <c r="A69" s="10"/>
      <c r="B69" s="24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3"/>
      <c r="Q69" s="48"/>
      <c r="R69" s="49"/>
    </row>
    <row r="70" spans="1:18" s="21" customFormat="1" ht="15" x14ac:dyDescent="0.25">
      <c r="A70" s="10"/>
      <c r="B70" s="24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3"/>
      <c r="Q70" s="48"/>
      <c r="R70" s="49"/>
    </row>
    <row r="71" spans="1:18" s="21" customFormat="1" ht="15" x14ac:dyDescent="0.25">
      <c r="A71" s="10"/>
      <c r="B71" s="24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3"/>
      <c r="Q71" s="48"/>
      <c r="R71" s="49"/>
    </row>
    <row r="72" spans="1:18" s="21" customFormat="1" ht="15" x14ac:dyDescent="0.25">
      <c r="A72" s="10"/>
      <c r="B72" s="24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3"/>
      <c r="Q72" s="48"/>
      <c r="R72" s="49"/>
    </row>
    <row r="73" spans="1:18" s="21" customFormat="1" ht="15" x14ac:dyDescent="0.25">
      <c r="A73" s="10"/>
      <c r="B73" s="24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3"/>
      <c r="Q73" s="48"/>
      <c r="R73" s="49"/>
    </row>
    <row r="74" spans="1:18" s="21" customFormat="1" ht="15" x14ac:dyDescent="0.25">
      <c r="A74" s="10"/>
      <c r="B74" s="24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3"/>
      <c r="Q74" s="48"/>
      <c r="R74" s="49"/>
    </row>
    <row r="75" spans="1:18" ht="15" x14ac:dyDescent="0.25">
      <c r="B75" s="24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3"/>
      <c r="Q75" s="48"/>
      <c r="R75" s="48"/>
    </row>
    <row r="76" spans="1:18" ht="15" x14ac:dyDescent="0.25">
      <c r="B76" s="24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3"/>
      <c r="Q76" s="48"/>
      <c r="R76" s="48"/>
    </row>
    <row r="77" spans="1:18" ht="15" x14ac:dyDescent="0.25">
      <c r="B77" s="24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3"/>
      <c r="Q77" s="48"/>
      <c r="R77" s="48"/>
    </row>
    <row r="78" spans="1:18" ht="15" x14ac:dyDescent="0.25">
      <c r="B78" s="24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3"/>
      <c r="Q78" s="48"/>
      <c r="R78" s="48"/>
    </row>
    <row r="79" spans="1:18" ht="15" x14ac:dyDescent="0.25">
      <c r="B79" s="24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3"/>
      <c r="Q79" s="48"/>
      <c r="R79" s="48"/>
    </row>
    <row r="80" spans="1:18" ht="15" x14ac:dyDescent="0.25">
      <c r="B80" s="24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3"/>
      <c r="Q80" s="48"/>
      <c r="R80" s="48"/>
    </row>
    <row r="81" spans="2:18" ht="15" x14ac:dyDescent="0.25">
      <c r="B81" s="24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3"/>
      <c r="Q81" s="48"/>
      <c r="R81" s="48"/>
    </row>
    <row r="82" spans="2:18" ht="15" x14ac:dyDescent="0.25">
      <c r="B82" s="24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3"/>
      <c r="Q82" s="48"/>
      <c r="R82" s="48"/>
    </row>
    <row r="83" spans="2:18" ht="15" x14ac:dyDescent="0.25">
      <c r="B83" s="24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3"/>
      <c r="Q83" s="48"/>
      <c r="R83" s="48"/>
    </row>
    <row r="84" spans="2:18" ht="15" x14ac:dyDescent="0.25">
      <c r="B84" s="24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3"/>
      <c r="Q84" s="48"/>
      <c r="R84" s="48"/>
    </row>
    <row r="85" spans="2:18" ht="15" x14ac:dyDescent="0.25">
      <c r="B85" s="24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3"/>
      <c r="Q85" s="48"/>
      <c r="R85" s="48"/>
    </row>
    <row r="86" spans="2:18" ht="15" x14ac:dyDescent="0.25">
      <c r="B86" s="24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3"/>
      <c r="Q86" s="48"/>
      <c r="R86" s="48"/>
    </row>
    <row r="87" spans="2:18" ht="15" x14ac:dyDescent="0.25">
      <c r="B87" s="24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3"/>
      <c r="Q87" s="48"/>
      <c r="R87" s="48"/>
    </row>
    <row r="88" spans="2:18" ht="15.75" thickBot="1" x14ac:dyDescent="0.3">
      <c r="B88" s="125"/>
      <c r="C88" s="126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3"/>
    </row>
    <row r="89" spans="2:18" s="127" customFormat="1" ht="15" x14ac:dyDescent="0.25"/>
    <row r="90" spans="2:18" s="127" customFormat="1" ht="15" x14ac:dyDescent="0.25"/>
    <row r="91" spans="2:18" s="127" customFormat="1" ht="15" x14ac:dyDescent="0.25"/>
    <row r="92" spans="2:18" s="127" customFormat="1" ht="15" x14ac:dyDescent="0.25"/>
    <row r="93" spans="2:18" s="127" customFormat="1" ht="15" x14ac:dyDescent="0.25"/>
    <row r="94" spans="2:18" s="127" customFormat="1" ht="15" x14ac:dyDescent="0.25"/>
    <row r="95" spans="2:18" s="127" customFormat="1" ht="15" x14ac:dyDescent="0.25"/>
    <row r="96" spans="2:18" s="127" customFormat="1" ht="15" x14ac:dyDescent="0.25"/>
    <row r="97" s="127" customFormat="1" ht="15" x14ac:dyDescent="0.25"/>
    <row r="98" s="127" customFormat="1" ht="15" x14ac:dyDescent="0.25"/>
    <row r="99" s="127" customFormat="1" ht="15" x14ac:dyDescent="0.25"/>
    <row r="100" s="127" customFormat="1" ht="15" x14ac:dyDescent="0.25"/>
    <row r="101" ht="15" x14ac:dyDescent="0.25"/>
    <row r="102" ht="15" x14ac:dyDescent="0.25"/>
  </sheetData>
  <mergeCells count="3">
    <mergeCell ref="B2:P2"/>
    <mergeCell ref="B3:P3"/>
    <mergeCell ref="B4:D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8"/>
  <sheetViews>
    <sheetView zoomScale="85" zoomScaleNormal="85" workbookViewId="0">
      <selection activeCell="B4" sqref="B4:G4"/>
    </sheetView>
  </sheetViews>
  <sheetFormatPr defaultColWidth="0" defaultRowHeight="15" customHeight="1" zeroHeight="1" x14ac:dyDescent="0.25"/>
  <cols>
    <col min="1" max="1" width="9.140625" style="11" customWidth="1"/>
    <col min="2" max="2" width="5.42578125" style="11" customWidth="1"/>
    <col min="3" max="35" width="9.140625" style="11" customWidth="1"/>
    <col min="36" max="16384" width="9.140625" style="11" hidden="1"/>
  </cols>
  <sheetData>
    <row r="1" spans="1:35" s="10" customFormat="1" ht="21.75" customHeight="1" thickBot="1" x14ac:dyDescent="0.3"/>
    <row r="2" spans="1:35" s="12" customFormat="1" ht="33" customHeight="1" x14ac:dyDescent="0.25">
      <c r="A2" s="11"/>
      <c r="B2" s="172" t="s">
        <v>78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3"/>
      <c r="AH2" s="174"/>
      <c r="AI2" s="11"/>
    </row>
    <row r="3" spans="1:35" s="12" customFormat="1" ht="19.5" thickBot="1" x14ac:dyDescent="0.35">
      <c r="A3" s="11"/>
      <c r="B3" s="175" t="s">
        <v>75</v>
      </c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6"/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7"/>
      <c r="AI3" s="11"/>
    </row>
    <row r="4" spans="1:35" s="12" customFormat="1" ht="15.75" thickBot="1" x14ac:dyDescent="0.3">
      <c r="A4" s="11"/>
      <c r="B4" s="178" t="s">
        <v>164</v>
      </c>
      <c r="C4" s="179"/>
      <c r="D4" s="179"/>
      <c r="E4" s="179"/>
      <c r="F4" s="179"/>
      <c r="G4" s="180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4"/>
      <c r="AI4" s="11"/>
    </row>
    <row r="5" spans="1:35" s="12" customFormat="1" x14ac:dyDescent="0.25">
      <c r="A5" s="11"/>
      <c r="B5" s="15"/>
      <c r="C5" s="13"/>
      <c r="D5" s="13"/>
      <c r="E5" s="13"/>
      <c r="F5" s="16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4"/>
      <c r="AI5" s="11"/>
    </row>
    <row r="6" spans="1:35" s="12" customFormat="1" x14ac:dyDescent="0.25">
      <c r="A6" s="11"/>
      <c r="B6" s="15"/>
      <c r="C6" s="13"/>
      <c r="D6" s="13"/>
      <c r="E6" s="16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4"/>
      <c r="AI6" s="11"/>
    </row>
    <row r="7" spans="1:35" s="12" customFormat="1" x14ac:dyDescent="0.25">
      <c r="A7" s="11"/>
      <c r="B7" s="15"/>
      <c r="C7" s="13"/>
      <c r="D7" s="13"/>
      <c r="E7" s="13"/>
      <c r="F7" s="13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4"/>
      <c r="AI7" s="11"/>
    </row>
    <row r="8" spans="1:35" s="12" customFormat="1" x14ac:dyDescent="0.25">
      <c r="A8" s="11"/>
      <c r="B8" s="15"/>
      <c r="C8" s="13"/>
      <c r="D8" s="13"/>
      <c r="E8" s="13"/>
      <c r="F8" s="13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4"/>
      <c r="AI8" s="11"/>
    </row>
    <row r="9" spans="1:35" s="12" customFormat="1" x14ac:dyDescent="0.25">
      <c r="A9" s="11"/>
      <c r="B9" s="15"/>
      <c r="C9" s="13"/>
      <c r="D9" s="13"/>
      <c r="E9" s="13"/>
      <c r="F9" s="13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4"/>
      <c r="AI9" s="11"/>
    </row>
    <row r="10" spans="1:35" s="12" customFormat="1" x14ac:dyDescent="0.25">
      <c r="A10" s="11"/>
      <c r="B10" s="15"/>
      <c r="C10" s="13"/>
      <c r="D10" s="13"/>
      <c r="E10" s="13"/>
      <c r="F10" s="13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4"/>
      <c r="AI10" s="11"/>
    </row>
    <row r="11" spans="1:35" s="12" customFormat="1" x14ac:dyDescent="0.25">
      <c r="A11" s="11"/>
      <c r="B11" s="15"/>
      <c r="C11" s="13"/>
      <c r="D11" s="13"/>
      <c r="E11" s="13"/>
      <c r="F11" s="13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4"/>
      <c r="AI11" s="11"/>
    </row>
    <row r="12" spans="1:35" s="12" customFormat="1" x14ac:dyDescent="0.25">
      <c r="A12" s="11"/>
      <c r="B12" s="15"/>
      <c r="C12" s="13"/>
      <c r="D12" s="13"/>
      <c r="E12" s="13"/>
      <c r="F12" s="13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4"/>
      <c r="AI12" s="11"/>
    </row>
    <row r="13" spans="1:35" s="12" customFormat="1" x14ac:dyDescent="0.25">
      <c r="A13" s="11"/>
      <c r="B13" s="15"/>
      <c r="C13" s="13"/>
      <c r="D13" s="13"/>
      <c r="E13" s="13"/>
      <c r="F13" s="13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4"/>
      <c r="AI13" s="11"/>
    </row>
    <row r="14" spans="1:35" s="12" customFormat="1" x14ac:dyDescent="0.25">
      <c r="A14" s="11"/>
      <c r="B14" s="15"/>
      <c r="C14" s="13"/>
      <c r="D14" s="13"/>
      <c r="E14" s="13"/>
      <c r="F14" s="13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4"/>
      <c r="AI14" s="11"/>
    </row>
    <row r="15" spans="1:35" s="12" customFormat="1" x14ac:dyDescent="0.25">
      <c r="A15" s="11"/>
      <c r="B15" s="15"/>
      <c r="C15" s="13"/>
      <c r="D15" s="13"/>
      <c r="E15" s="13"/>
      <c r="F15" s="13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4"/>
      <c r="AI15" s="11"/>
    </row>
    <row r="16" spans="1:35" s="12" customFormat="1" x14ac:dyDescent="0.25">
      <c r="A16" s="11"/>
      <c r="B16" s="15"/>
      <c r="C16" s="13"/>
      <c r="D16" s="13"/>
      <c r="E16" s="13"/>
      <c r="F16" s="13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4"/>
      <c r="AI16" s="11"/>
    </row>
    <row r="17" spans="1:35" s="12" customFormat="1" x14ac:dyDescent="0.25">
      <c r="A17" s="11"/>
      <c r="B17" s="15"/>
      <c r="C17" s="13"/>
      <c r="D17" s="13"/>
      <c r="E17" s="13"/>
      <c r="F17" s="13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4"/>
      <c r="AI17" s="11"/>
    </row>
    <row r="18" spans="1:35" s="12" customFormat="1" x14ac:dyDescent="0.25">
      <c r="A18" s="11"/>
      <c r="B18" s="15"/>
      <c r="C18" s="13"/>
      <c r="D18" s="13"/>
      <c r="E18" s="13"/>
      <c r="F18" s="13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4"/>
      <c r="AI18" s="11"/>
    </row>
    <row r="19" spans="1:35" s="12" customFormat="1" x14ac:dyDescent="0.25">
      <c r="A19" s="11"/>
      <c r="B19" s="15"/>
      <c r="C19" s="13"/>
      <c r="D19" s="13"/>
      <c r="E19" s="13"/>
      <c r="F19" s="13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4"/>
      <c r="AI19" s="11"/>
    </row>
    <row r="20" spans="1:35" s="12" customFormat="1" x14ac:dyDescent="0.25">
      <c r="A20" s="11"/>
      <c r="B20" s="15"/>
      <c r="C20" s="13"/>
      <c r="D20" s="13"/>
      <c r="E20" s="13"/>
      <c r="F20" s="13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4"/>
      <c r="AI20" s="11"/>
    </row>
    <row r="21" spans="1:35" s="12" customFormat="1" x14ac:dyDescent="0.25">
      <c r="A21" s="11"/>
      <c r="B21" s="15"/>
      <c r="C21" s="13"/>
      <c r="D21" s="13"/>
      <c r="E21" s="13"/>
      <c r="F21" s="13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4"/>
      <c r="AI21" s="11"/>
    </row>
    <row r="22" spans="1:35" s="12" customFormat="1" x14ac:dyDescent="0.25">
      <c r="A22" s="11"/>
      <c r="B22" s="15"/>
      <c r="C22" s="13"/>
      <c r="D22" s="13"/>
      <c r="E22" s="13"/>
      <c r="F22" s="13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4"/>
      <c r="AI22" s="11"/>
    </row>
    <row r="23" spans="1:35" s="12" customFormat="1" x14ac:dyDescent="0.25">
      <c r="A23" s="11"/>
      <c r="B23" s="15"/>
      <c r="C23" s="13"/>
      <c r="D23" s="13"/>
      <c r="E23" s="13"/>
      <c r="F23" s="13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4"/>
      <c r="AI23" s="11"/>
    </row>
    <row r="24" spans="1:35" s="12" customFormat="1" x14ac:dyDescent="0.25">
      <c r="A24" s="11"/>
      <c r="B24" s="15"/>
      <c r="C24" s="13"/>
      <c r="D24" s="13"/>
      <c r="E24" s="13"/>
      <c r="F24" s="13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4"/>
      <c r="AI24" s="11"/>
    </row>
    <row r="25" spans="1:35" s="12" customFormat="1" x14ac:dyDescent="0.25">
      <c r="A25" s="11"/>
      <c r="B25" s="15"/>
      <c r="C25" s="13"/>
      <c r="D25" s="13"/>
      <c r="E25" s="13"/>
      <c r="F25" s="13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4"/>
      <c r="AI25" s="11"/>
    </row>
    <row r="26" spans="1:35" s="12" customFormat="1" x14ac:dyDescent="0.25">
      <c r="A26" s="11"/>
      <c r="B26" s="15"/>
      <c r="C26" s="13"/>
      <c r="D26" s="13"/>
      <c r="E26" s="13"/>
      <c r="F26" s="13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4"/>
      <c r="AI26" s="11"/>
    </row>
    <row r="27" spans="1:35" s="12" customFormat="1" x14ac:dyDescent="0.25">
      <c r="A27" s="11"/>
      <c r="B27" s="15"/>
      <c r="C27" s="13"/>
      <c r="D27" s="13"/>
      <c r="E27" s="13"/>
      <c r="F27" s="13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4"/>
      <c r="AI27" s="11"/>
    </row>
    <row r="28" spans="1:35" s="12" customFormat="1" x14ac:dyDescent="0.25">
      <c r="A28" s="11"/>
      <c r="B28" s="15"/>
      <c r="C28" s="13"/>
      <c r="D28" s="13"/>
      <c r="E28" s="13"/>
      <c r="F28" s="13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4"/>
      <c r="AI28" s="11"/>
    </row>
    <row r="29" spans="1:35" s="12" customFormat="1" x14ac:dyDescent="0.25">
      <c r="A29" s="11"/>
      <c r="B29" s="15"/>
      <c r="C29" s="13"/>
      <c r="D29" s="13"/>
      <c r="E29" s="13"/>
      <c r="F29" s="13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4"/>
      <c r="AI29" s="11"/>
    </row>
    <row r="30" spans="1:35" s="12" customFormat="1" x14ac:dyDescent="0.25">
      <c r="A30" s="11"/>
      <c r="B30" s="15"/>
      <c r="C30" s="13"/>
      <c r="D30" s="13"/>
      <c r="E30" s="13"/>
      <c r="F30" s="13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4"/>
      <c r="AI30" s="11"/>
    </row>
    <row r="31" spans="1:35" s="12" customFormat="1" x14ac:dyDescent="0.25">
      <c r="A31" s="11"/>
      <c r="B31" s="15"/>
      <c r="C31" s="13"/>
      <c r="D31" s="13"/>
      <c r="E31" s="13"/>
      <c r="F31" s="13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4"/>
      <c r="AI31" s="11"/>
    </row>
    <row r="32" spans="1:35" s="12" customFormat="1" x14ac:dyDescent="0.25">
      <c r="A32" s="11"/>
      <c r="B32" s="15"/>
      <c r="C32" s="13"/>
      <c r="D32" s="13"/>
      <c r="E32" s="13"/>
      <c r="F32" s="13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4"/>
      <c r="AI32" s="11"/>
    </row>
    <row r="33" spans="1:35" s="12" customFormat="1" x14ac:dyDescent="0.25">
      <c r="A33" s="11"/>
      <c r="B33" s="15"/>
      <c r="C33" s="13"/>
      <c r="D33" s="13"/>
      <c r="E33" s="13"/>
      <c r="F33" s="13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4"/>
      <c r="AI33" s="11"/>
    </row>
    <row r="34" spans="1:35" s="12" customFormat="1" x14ac:dyDescent="0.25">
      <c r="A34" s="11"/>
      <c r="B34" s="15"/>
      <c r="C34" s="13"/>
      <c r="D34" s="13"/>
      <c r="E34" s="13"/>
      <c r="F34" s="13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4"/>
      <c r="AI34" s="11"/>
    </row>
    <row r="35" spans="1:35" s="12" customFormat="1" x14ac:dyDescent="0.25">
      <c r="A35" s="11"/>
      <c r="B35" s="15"/>
      <c r="C35" s="13"/>
      <c r="D35" s="13"/>
      <c r="E35" s="13"/>
      <c r="F35" s="13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4"/>
      <c r="AI35" s="11"/>
    </row>
    <row r="36" spans="1:35" s="12" customFormat="1" x14ac:dyDescent="0.25">
      <c r="A36" s="11"/>
      <c r="B36" s="15"/>
      <c r="C36" s="13"/>
      <c r="D36" s="13"/>
      <c r="E36" s="13"/>
      <c r="F36" s="13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4"/>
      <c r="AI36" s="11"/>
    </row>
    <row r="37" spans="1:35" s="12" customFormat="1" x14ac:dyDescent="0.25">
      <c r="A37" s="11"/>
      <c r="B37" s="15"/>
      <c r="C37" s="13"/>
      <c r="D37" s="13"/>
      <c r="E37" s="13"/>
      <c r="F37" s="13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4"/>
      <c r="AI37" s="11"/>
    </row>
    <row r="38" spans="1:35" s="12" customFormat="1" x14ac:dyDescent="0.25">
      <c r="A38" s="11"/>
      <c r="B38" s="15"/>
      <c r="C38" s="13"/>
      <c r="D38" s="13"/>
      <c r="E38" s="13"/>
      <c r="F38" s="13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4"/>
      <c r="AI38" s="11"/>
    </row>
    <row r="39" spans="1:35" s="12" customFormat="1" x14ac:dyDescent="0.25">
      <c r="A39" s="11"/>
      <c r="B39" s="15"/>
      <c r="C39" s="13"/>
      <c r="D39" s="13"/>
      <c r="E39" s="13"/>
      <c r="F39" s="13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  <c r="AI39" s="11"/>
    </row>
    <row r="40" spans="1:35" s="12" customFormat="1" x14ac:dyDescent="0.25">
      <c r="A40" s="11"/>
      <c r="B40" s="15"/>
      <c r="C40" s="13"/>
      <c r="D40" s="13"/>
      <c r="E40" s="13"/>
      <c r="F40" s="13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4"/>
      <c r="AI40" s="11"/>
    </row>
    <row r="41" spans="1:35" s="12" customFormat="1" x14ac:dyDescent="0.25">
      <c r="A41" s="11"/>
      <c r="B41" s="15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4"/>
      <c r="AI41" s="11"/>
    </row>
    <row r="42" spans="1:35" s="12" customFormat="1" x14ac:dyDescent="0.25">
      <c r="A42" s="11"/>
      <c r="B42" s="15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4"/>
      <c r="AI42" s="11"/>
    </row>
    <row r="43" spans="1:35" s="12" customFormat="1" x14ac:dyDescent="0.25">
      <c r="A43" s="11"/>
      <c r="B43" s="15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4"/>
      <c r="AI43" s="11"/>
    </row>
    <row r="44" spans="1:35" s="12" customFormat="1" x14ac:dyDescent="0.25">
      <c r="A44" s="11"/>
      <c r="B44" s="15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4"/>
      <c r="AI44" s="11"/>
    </row>
    <row r="45" spans="1:35" s="12" customFormat="1" x14ac:dyDescent="0.25">
      <c r="A45" s="11"/>
      <c r="B45" s="15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4"/>
      <c r="AI45" s="11"/>
    </row>
    <row r="46" spans="1:35" s="12" customFormat="1" x14ac:dyDescent="0.25">
      <c r="A46" s="11"/>
      <c r="B46" s="15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4"/>
      <c r="AI46" s="11"/>
    </row>
    <row r="47" spans="1:35" s="12" customFormat="1" x14ac:dyDescent="0.25">
      <c r="A47" s="11"/>
      <c r="B47" s="15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4"/>
      <c r="AI47" s="11"/>
    </row>
    <row r="48" spans="1:35" s="12" customFormat="1" x14ac:dyDescent="0.25">
      <c r="A48" s="11"/>
      <c r="B48" s="15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4"/>
      <c r="AI48" s="11"/>
    </row>
    <row r="49" spans="1:35" s="12" customFormat="1" x14ac:dyDescent="0.25">
      <c r="A49" s="11"/>
      <c r="B49" s="15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4"/>
      <c r="AI49" s="11"/>
    </row>
    <row r="50" spans="1:35" s="12" customFormat="1" ht="15.75" thickBot="1" x14ac:dyDescent="0.3">
      <c r="A50" s="11"/>
      <c r="B50" s="18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20"/>
      <c r="AI50" s="11"/>
    </row>
    <row r="51" spans="1:35" x14ac:dyDescent="0.25"/>
    <row r="52" spans="1:35" x14ac:dyDescent="0.25"/>
    <row r="53" spans="1:35" x14ac:dyDescent="0.25"/>
    <row r="54" spans="1:35" ht="15" customHeight="1" x14ac:dyDescent="0.25"/>
    <row r="55" spans="1:35" ht="15" customHeight="1" x14ac:dyDescent="0.25"/>
    <row r="56" spans="1:35" ht="15" customHeight="1" x14ac:dyDescent="0.25"/>
    <row r="57" spans="1:35" ht="15" customHeight="1" x14ac:dyDescent="0.25"/>
    <row r="58" spans="1:35" ht="15" customHeight="1" x14ac:dyDescent="0.25"/>
    <row r="59" spans="1:35" ht="15" customHeight="1" x14ac:dyDescent="0.25"/>
    <row r="60" spans="1:35" ht="15" customHeight="1" x14ac:dyDescent="0.25"/>
    <row r="61" spans="1:35" ht="15" customHeight="1" x14ac:dyDescent="0.25"/>
    <row r="62" spans="1:35" ht="15" customHeight="1" x14ac:dyDescent="0.25"/>
    <row r="63" spans="1:35" ht="15" customHeight="1" x14ac:dyDescent="0.25"/>
    <row r="64" spans="1:35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</sheetData>
  <mergeCells count="3">
    <mergeCell ref="B2:AH2"/>
    <mergeCell ref="B3:AH3"/>
    <mergeCell ref="B4:G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Wstęp</vt:lpstr>
      <vt:lpstr>Farmy</vt:lpstr>
      <vt:lpstr>Małe instalacje</vt:lpstr>
      <vt:lpstr>Analiza</vt:lpstr>
      <vt:lpstr>Operatorzy zestawienie </vt:lpstr>
      <vt:lpstr>PV na tle innych OZE</vt:lpstr>
      <vt:lpstr>Mapy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Klaudia Kania</dc:creator>
  <cp:lastModifiedBy>Krzysztof Grochowski</cp:lastModifiedBy>
  <cp:lastPrinted>2019-10-29T08:11:19Z</cp:lastPrinted>
  <dcterms:created xsi:type="dcterms:W3CDTF">2019-09-25T08:29:33Z</dcterms:created>
  <dcterms:modified xsi:type="dcterms:W3CDTF">2024-03-11T19:14:37Z</dcterms:modified>
</cp:coreProperties>
</file>