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diagrams/data2.xml" ContentType="application/vnd.openxmlformats-officedocument.drawingml.diagramData+xml"/>
  <Override PartName="/xl/diagrams/layout2.xml" ContentType="application/vnd.openxmlformats-officedocument.drawingml.diagramLayout+xml"/>
  <Override PartName="/xl/diagrams/quickStyle2.xml" ContentType="application/vnd.openxmlformats-officedocument.drawingml.diagramStyle+xml"/>
  <Override PartName="/xl/diagrams/colors2.xml" ContentType="application/vnd.openxmlformats-officedocument.drawingml.diagramColors+xml"/>
  <Override PartName="/xl/diagrams/drawing2.xml" ContentType="application/vnd.ms-office.drawingml.diagram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5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6.xml" ContentType="application/vnd.openxmlformats-officedocument.drawingml.chartshapes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7.xml" ContentType="application/vnd.openxmlformats-officedocument.drawingml.chartshapes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8.xml" ContentType="application/vnd.openxmlformats-officedocument.drawingml.chartshapes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9.xml" ContentType="application/vnd.openxmlformats-officedocument.drawingml.chartshapes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10.xml" ContentType="application/vnd.openxmlformats-officedocument.drawingml.chartshapes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charts/chartEx2.xml" ContentType="application/vnd.ms-office.chartex+xml"/>
  <Override PartName="/xl/charts/style2.xml" ContentType="application/vnd.ms-office.chartstyle+xml"/>
  <Override PartName="/xl/charts/colors2.xml" ContentType="application/vnd.ms-office.chartcolorstyle+xml"/>
  <Override PartName="/xl/charts/chartEx3.xml" ContentType="application/vnd.ms-office.chartex+xml"/>
  <Override PartName="/xl/charts/style3.xml" ContentType="application/vnd.ms-office.chartstyle+xml"/>
  <Override PartName="/xl/charts/colors3.xml" ContentType="application/vnd.ms-office.chartcolorstyl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12.xml" ContentType="application/vnd.openxmlformats-officedocument.drawingml.chartshapes+xml"/>
  <Override PartName="/xl/charts/chart8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9.xml" ContentType="application/vnd.openxmlformats-officedocument.drawingml.chart+xml"/>
  <Override PartName="/xl/theme/themeOverride8.xml" ContentType="application/vnd.openxmlformats-officedocument.themeOverride+xml"/>
  <Override PartName="/xl/drawings/drawing15.xml" ContentType="application/vnd.openxmlformats-officedocument.drawingml.chartshapes+xml"/>
  <Override PartName="/xl/charts/chart10.xml" ContentType="application/vnd.openxmlformats-officedocument.drawingml.chart+xml"/>
  <Override PartName="/xl/theme/themeOverride9.xml" ContentType="application/vnd.openxmlformats-officedocument.themeOverride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updateLinks="never" hidePivotFieldList="1"/>
  <mc:AlternateContent xmlns:mc="http://schemas.openxmlformats.org/markup-compatibility/2006">
    <mc:Choice Requires="x15">
      <x15ac:absPath xmlns:x15ac="http://schemas.microsoft.com/office/spreadsheetml/2010/11/ac" url="P:\Tematyczne\#Bazy danych\OZE instalacje istniejące\2024\Funkcjonujące farmy wiatrowe\2024 III kw\"/>
    </mc:Choice>
  </mc:AlternateContent>
  <xr:revisionPtr revIDLastSave="0" documentId="13_ncr:1_{5A0B7CBC-4133-40BB-957D-8F17AAD371C7}" xr6:coauthVersionLast="47" xr6:coauthVersionMax="47" xr10:uidLastSave="{00000000-0000-0000-0000-000000000000}"/>
  <bookViews>
    <workbookView xWindow="360" yWindow="195" windowWidth="21420" windowHeight="15480" firstSheet="2" activeTab="6" xr2:uid="{00000000-000D-0000-FFFF-FFFF00000000}"/>
  </bookViews>
  <sheets>
    <sheet name="Wstęp" sheetId="15" r:id="rId1"/>
    <sheet name="Farmy" sheetId="5" r:id="rId2"/>
    <sheet name="Małe instalacje" sheetId="14" r:id="rId3"/>
    <sheet name="Analiza" sheetId="16" r:id="rId4"/>
    <sheet name="Operatorzy zestawienie " sheetId="17" r:id="rId5"/>
    <sheet name="Wiatr na tle innych OZE" sheetId="13" r:id="rId6"/>
    <sheet name="Mapy" sheetId="11" r:id="rId7"/>
  </sheets>
  <externalReferences>
    <externalReference r:id="rId8"/>
  </externalReferences>
  <definedNames>
    <definedName name="_xlnm._FilterDatabase" localSheetId="1" hidden="1">Farmy!$B$6:$R$16</definedName>
    <definedName name="_xlnm._FilterDatabase" localSheetId="2" hidden="1">'Małe instalacje'!$B$7:$Q$17</definedName>
    <definedName name="_xlchart.v5.0" hidden="1">'[1]Analizy PV'!$E$32</definedName>
    <definedName name="_xlchart.v5.1" hidden="1">Analiza!$E$43</definedName>
    <definedName name="_xlchart.v5.10" hidden="1">'[1]Analizy PV'!$E$32</definedName>
    <definedName name="_xlchart.v5.11" hidden="1">Analiza!$E$43</definedName>
    <definedName name="_xlchart.v5.12" hidden="1">Analiza!$E$44:$E$59</definedName>
    <definedName name="_xlchart.v5.13" hidden="1">Analiza!$R$42</definedName>
    <definedName name="_xlchart.v5.14" hidden="1">Analiza!$R$44:$R$59</definedName>
    <definedName name="_xlchart.v5.2" hidden="1">Analiza!$E$44:$E$59</definedName>
    <definedName name="_xlchart.v5.3" hidden="1">Analiza!$H$42</definedName>
    <definedName name="_xlchart.v5.4" hidden="1">Analiza!$T$44:$T$59</definedName>
    <definedName name="_xlchart.v5.5" hidden="1">'[1]Analizy PV'!$E$32</definedName>
    <definedName name="_xlchart.v5.6" hidden="1">Analiza!$E$43</definedName>
    <definedName name="_xlchart.v5.7" hidden="1">Analiza!$E$44:$E$59</definedName>
    <definedName name="_xlchart.v5.8" hidden="1">Analiza!$S$42</definedName>
    <definedName name="_xlchart.v5.9" hidden="1">Analiza!$S$44:$S$59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7" i="16" l="1"/>
  <c r="G7" i="16" s="1"/>
  <c r="H7" i="16" s="1"/>
  <c r="I7" i="16" s="1"/>
  <c r="J7" i="16" s="1"/>
  <c r="K7" i="16" s="1"/>
  <c r="L7" i="16" s="1"/>
  <c r="M7" i="16" s="1"/>
  <c r="N7" i="16" s="1"/>
  <c r="O7" i="16" s="1"/>
  <c r="P7" i="16" s="1"/>
  <c r="Q7" i="16" s="1"/>
  <c r="R7" i="16" s="1"/>
  <c r="S7" i="16" s="1"/>
  <c r="T7" i="16" s="1"/>
  <c r="U7" i="16" s="1"/>
  <c r="F6" i="16"/>
  <c r="E15" i="16"/>
  <c r="E14" i="16"/>
  <c r="E10" i="16"/>
  <c r="E9" i="16"/>
  <c r="K51" i="13"/>
  <c r="J51" i="13"/>
  <c r="I51" i="13"/>
  <c r="H51" i="13"/>
  <c r="G51" i="13"/>
  <c r="E19" i="16" l="1"/>
  <c r="E11" i="16"/>
  <c r="E16" i="16"/>
  <c r="F10" i="16"/>
  <c r="G6" i="16"/>
  <c r="H6" i="16" s="1"/>
  <c r="H9" i="16" s="1"/>
  <c r="G10" i="16"/>
  <c r="G15" i="16"/>
  <c r="F9" i="16"/>
  <c r="F14" i="16"/>
  <c r="F15" i="16"/>
  <c r="E20" i="16"/>
  <c r="E21" i="16" s="1"/>
  <c r="J28" i="17"/>
  <c r="K27" i="17"/>
  <c r="J27" i="17"/>
  <c r="K26" i="17"/>
  <c r="J26" i="17"/>
  <c r="K25" i="17"/>
  <c r="J25" i="17"/>
  <c r="K24" i="17"/>
  <c r="J24" i="17"/>
  <c r="K23" i="17"/>
  <c r="J23" i="17"/>
  <c r="K22" i="17"/>
  <c r="J22" i="17"/>
  <c r="K21" i="17"/>
  <c r="J21" i="17"/>
  <c r="K20" i="17"/>
  <c r="J20" i="17"/>
  <c r="K19" i="17"/>
  <c r="J19" i="17"/>
  <c r="K18" i="17"/>
  <c r="J18" i="17"/>
  <c r="K17" i="17"/>
  <c r="J17" i="17"/>
  <c r="K16" i="17"/>
  <c r="J16" i="17"/>
  <c r="K15" i="17"/>
  <c r="J15" i="17"/>
  <c r="K14" i="17"/>
  <c r="J14" i="17"/>
  <c r="K13" i="17"/>
  <c r="J13" i="17"/>
  <c r="K12" i="17"/>
  <c r="J12" i="17"/>
  <c r="K11" i="17"/>
  <c r="J11" i="17"/>
  <c r="K10" i="17"/>
  <c r="J10" i="17"/>
  <c r="K9" i="17"/>
  <c r="J9" i="17"/>
  <c r="N106" i="16"/>
  <c r="V106" i="16" s="1"/>
  <c r="N105" i="16"/>
  <c r="V105" i="16" s="1"/>
  <c r="K106" i="16"/>
  <c r="S106" i="16" s="1"/>
  <c r="L106" i="16"/>
  <c r="T106" i="16" s="1"/>
  <c r="M106" i="16"/>
  <c r="U106" i="16" s="1"/>
  <c r="J106" i="16"/>
  <c r="K105" i="16"/>
  <c r="S105" i="16" s="1"/>
  <c r="L105" i="16"/>
  <c r="T105" i="16" s="1"/>
  <c r="M105" i="16"/>
  <c r="U105" i="16" s="1"/>
  <c r="J105" i="16"/>
  <c r="F106" i="16"/>
  <c r="E106" i="16"/>
  <c r="Q106" i="16" s="1"/>
  <c r="F105" i="16"/>
  <c r="E105" i="16"/>
  <c r="Q105" i="16" s="1"/>
  <c r="M45" i="16"/>
  <c r="M46" i="16"/>
  <c r="M47" i="16"/>
  <c r="M48" i="16"/>
  <c r="M49" i="16"/>
  <c r="M50" i="16"/>
  <c r="N50" i="16" s="1"/>
  <c r="M51" i="16"/>
  <c r="M52" i="16"/>
  <c r="M53" i="16"/>
  <c r="M54" i="16"/>
  <c r="M55" i="16"/>
  <c r="M56" i="16"/>
  <c r="M57" i="16"/>
  <c r="M58" i="16"/>
  <c r="M59" i="16"/>
  <c r="M44" i="16"/>
  <c r="L45" i="16"/>
  <c r="L46" i="16"/>
  <c r="L47" i="16"/>
  <c r="L48" i="16"/>
  <c r="L49" i="16"/>
  <c r="L50" i="16"/>
  <c r="L51" i="16"/>
  <c r="L52" i="16"/>
  <c r="N52" i="16" s="1"/>
  <c r="L53" i="16"/>
  <c r="L54" i="16"/>
  <c r="N54" i="16" s="1"/>
  <c r="L55" i="16"/>
  <c r="L56" i="16"/>
  <c r="L57" i="16"/>
  <c r="L58" i="16"/>
  <c r="L59" i="16"/>
  <c r="L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44" i="16"/>
  <c r="F45" i="16"/>
  <c r="F46" i="16"/>
  <c r="F47" i="16"/>
  <c r="F48" i="16"/>
  <c r="F49" i="16"/>
  <c r="F50" i="16"/>
  <c r="F51" i="16"/>
  <c r="F52" i="16"/>
  <c r="F53" i="16"/>
  <c r="F54" i="16"/>
  <c r="F55" i="16"/>
  <c r="F56" i="16"/>
  <c r="F57" i="16"/>
  <c r="F58" i="16"/>
  <c r="F59" i="16"/>
  <c r="F44" i="16"/>
  <c r="V14" i="16"/>
  <c r="V15" i="16"/>
  <c r="V10" i="16"/>
  <c r="D55" i="17" s="1"/>
  <c r="D54" i="17" s="1"/>
  <c r="K28" i="17" s="1"/>
  <c r="V9" i="16"/>
  <c r="E55" i="17" s="1"/>
  <c r="E54" i="17" s="1"/>
  <c r="N49" i="16" l="1"/>
  <c r="N51" i="16"/>
  <c r="S51" i="16"/>
  <c r="S53" i="16"/>
  <c r="G14" i="16"/>
  <c r="G16" i="16" s="1"/>
  <c r="H10" i="16"/>
  <c r="H11" i="16" s="1"/>
  <c r="S54" i="16"/>
  <c r="F19" i="16"/>
  <c r="G9" i="16"/>
  <c r="H15" i="16"/>
  <c r="I6" i="16"/>
  <c r="I15" i="16" s="1"/>
  <c r="H14" i="16"/>
  <c r="H19" i="16" s="1"/>
  <c r="F16" i="16"/>
  <c r="G20" i="16"/>
  <c r="F20" i="16"/>
  <c r="F11" i="16"/>
  <c r="R46" i="16"/>
  <c r="N55" i="16"/>
  <c r="R51" i="16"/>
  <c r="T51" i="16" s="1"/>
  <c r="S55" i="16"/>
  <c r="S46" i="16"/>
  <c r="H49" i="16"/>
  <c r="H46" i="16"/>
  <c r="R48" i="16"/>
  <c r="R55" i="16"/>
  <c r="R54" i="16"/>
  <c r="R53" i="16"/>
  <c r="R52" i="16"/>
  <c r="H53" i="16"/>
  <c r="H52" i="16"/>
  <c r="R49" i="16"/>
  <c r="H48" i="16"/>
  <c r="R106" i="16"/>
  <c r="R105" i="16"/>
  <c r="N46" i="16"/>
  <c r="S59" i="16"/>
  <c r="S47" i="16"/>
  <c r="S58" i="16"/>
  <c r="S50" i="16"/>
  <c r="N59" i="16"/>
  <c r="N47" i="16"/>
  <c r="R59" i="16"/>
  <c r="R47" i="16"/>
  <c r="N48" i="16"/>
  <c r="R58" i="16"/>
  <c r="R57" i="16"/>
  <c r="N45" i="16"/>
  <c r="N57" i="16"/>
  <c r="N58" i="16"/>
  <c r="R56" i="16"/>
  <c r="N56" i="16"/>
  <c r="R44" i="16"/>
  <c r="N44" i="16"/>
  <c r="H56" i="16"/>
  <c r="H50" i="16"/>
  <c r="R50" i="16"/>
  <c r="H54" i="16"/>
  <c r="H58" i="16"/>
  <c r="H57" i="16"/>
  <c r="H45" i="16"/>
  <c r="R45" i="16"/>
  <c r="H44" i="16"/>
  <c r="V19" i="16"/>
  <c r="V16" i="16"/>
  <c r="V20" i="16"/>
  <c r="S45" i="16"/>
  <c r="S57" i="16"/>
  <c r="H47" i="16"/>
  <c r="H51" i="16"/>
  <c r="H55" i="16"/>
  <c r="H59" i="16"/>
  <c r="S44" i="16"/>
  <c r="S52" i="16"/>
  <c r="S56" i="16"/>
  <c r="S49" i="16"/>
  <c r="S48" i="16"/>
  <c r="N53" i="16"/>
  <c r="V11" i="16"/>
  <c r="T55" i="16" l="1"/>
  <c r="T53" i="16"/>
  <c r="F21" i="16"/>
  <c r="T54" i="16"/>
  <c r="G19" i="16"/>
  <c r="G21" i="16" s="1"/>
  <c r="H20" i="16"/>
  <c r="J6" i="16"/>
  <c r="J14" i="16" s="1"/>
  <c r="I14" i="16"/>
  <c r="I16" i="16" s="1"/>
  <c r="T48" i="16"/>
  <c r="G11" i="16"/>
  <c r="T46" i="16"/>
  <c r="H21" i="16"/>
  <c r="H16" i="16"/>
  <c r="I10" i="16"/>
  <c r="I9" i="16"/>
  <c r="K6" i="16"/>
  <c r="J9" i="16"/>
  <c r="J10" i="16"/>
  <c r="J15" i="16"/>
  <c r="T52" i="16"/>
  <c r="T49" i="16"/>
  <c r="T50" i="16"/>
  <c r="T47" i="16"/>
  <c r="T57" i="16"/>
  <c r="T59" i="16"/>
  <c r="V21" i="16"/>
  <c r="T58" i="16"/>
  <c r="T44" i="16"/>
  <c r="T56" i="16"/>
  <c r="T45" i="16"/>
  <c r="I19" i="16" l="1"/>
  <c r="I11" i="16"/>
  <c r="I20" i="16"/>
  <c r="J16" i="16"/>
  <c r="J19" i="16"/>
  <c r="L6" i="16"/>
  <c r="K15" i="16"/>
  <c r="K14" i="16"/>
  <c r="K10" i="16"/>
  <c r="K9" i="16"/>
  <c r="I21" i="16"/>
  <c r="J11" i="16"/>
  <c r="J20" i="16"/>
  <c r="J21" i="16" l="1"/>
  <c r="K19" i="16"/>
  <c r="K20" i="16"/>
  <c r="K11" i="16"/>
  <c r="K16" i="16"/>
  <c r="M6" i="16"/>
  <c r="L15" i="16"/>
  <c r="L10" i="16"/>
  <c r="L9" i="16"/>
  <c r="L14" i="16"/>
  <c r="K21" i="16" l="1"/>
  <c r="L16" i="16"/>
  <c r="L19" i="16"/>
  <c r="N6" i="16"/>
  <c r="M15" i="16"/>
  <c r="M9" i="16"/>
  <c r="M14" i="16"/>
  <c r="M10" i="16"/>
  <c r="L20" i="16"/>
  <c r="L21" i="16" s="1"/>
  <c r="L11" i="16"/>
  <c r="M19" i="16" l="1"/>
  <c r="M16" i="16"/>
  <c r="M20" i="16"/>
  <c r="M11" i="16"/>
  <c r="O6" i="16"/>
  <c r="N10" i="16"/>
  <c r="N9" i="16"/>
  <c r="N15" i="16"/>
  <c r="N14" i="16"/>
  <c r="N16" i="16" l="1"/>
  <c r="M21" i="16"/>
  <c r="N19" i="16"/>
  <c r="N20" i="16"/>
  <c r="N11" i="16"/>
  <c r="P6" i="16"/>
  <c r="O14" i="16"/>
  <c r="O10" i="16"/>
  <c r="O9" i="16"/>
  <c r="O15" i="16"/>
  <c r="N21" i="16" l="1"/>
  <c r="O19" i="16"/>
  <c r="O16" i="16"/>
  <c r="O20" i="16"/>
  <c r="O21" i="16" s="1"/>
  <c r="O11" i="16"/>
  <c r="Q6" i="16"/>
  <c r="P10" i="16"/>
  <c r="P15" i="16"/>
  <c r="P14" i="16"/>
  <c r="P9" i="16"/>
  <c r="P19" i="16" l="1"/>
  <c r="P16" i="16"/>
  <c r="R6" i="16"/>
  <c r="Q14" i="16"/>
  <c r="Q10" i="16"/>
  <c r="Q9" i="16"/>
  <c r="Q15" i="16"/>
  <c r="P11" i="16"/>
  <c r="P20" i="16"/>
  <c r="P21" i="16" s="1"/>
  <c r="Q16" i="16" l="1"/>
  <c r="Q19" i="16"/>
  <c r="Q11" i="16"/>
  <c r="Q20" i="16"/>
  <c r="Q21" i="16" s="1"/>
  <c r="S6" i="16"/>
  <c r="R14" i="16"/>
  <c r="R10" i="16"/>
  <c r="R9" i="16"/>
  <c r="R15" i="16"/>
  <c r="R16" i="16" l="1"/>
  <c r="R19" i="16"/>
  <c r="R11" i="16"/>
  <c r="R20" i="16"/>
  <c r="R21" i="16" s="1"/>
  <c r="T6" i="16"/>
  <c r="S14" i="16"/>
  <c r="S10" i="16"/>
  <c r="S9" i="16"/>
  <c r="S15" i="16"/>
  <c r="S16" i="16" l="1"/>
  <c r="S11" i="16"/>
  <c r="S20" i="16"/>
  <c r="S19" i="16"/>
  <c r="U6" i="16"/>
  <c r="T15" i="16"/>
  <c r="T14" i="16"/>
  <c r="T10" i="16"/>
  <c r="T9" i="16"/>
  <c r="T19" i="16" l="1"/>
  <c r="T20" i="16"/>
  <c r="T11" i="16"/>
  <c r="U15" i="16"/>
  <c r="U14" i="16"/>
  <c r="U10" i="16"/>
  <c r="U9" i="16"/>
  <c r="T16" i="16"/>
  <c r="S21" i="16"/>
  <c r="T21" i="16" l="1"/>
  <c r="U19" i="16"/>
  <c r="U20" i="16"/>
  <c r="U21" i="16" s="1"/>
  <c r="U11" i="16"/>
  <c r="U16" i="16"/>
</calcChain>
</file>

<file path=xl/sharedStrings.xml><?xml version="1.0" encoding="utf-8"?>
<sst xmlns="http://schemas.openxmlformats.org/spreadsheetml/2006/main" count="400" uniqueCount="196">
  <si>
    <t>Rodzaj instalacji</t>
  </si>
  <si>
    <t>Gmina</t>
  </si>
  <si>
    <t>Powiat</t>
  </si>
  <si>
    <t>Inwestor</t>
  </si>
  <si>
    <t>Adres</t>
  </si>
  <si>
    <t>NIP</t>
  </si>
  <si>
    <t>Kod pocztowy</t>
  </si>
  <si>
    <t>DataOd</t>
  </si>
  <si>
    <t>DataDo</t>
  </si>
  <si>
    <t>Miejscowość</t>
  </si>
  <si>
    <t>Moc [MW]</t>
  </si>
  <si>
    <t>wiatr</t>
  </si>
  <si>
    <t>Lubień Kujawski</t>
  </si>
  <si>
    <t>włocławski</t>
  </si>
  <si>
    <t>dolnośląskie</t>
  </si>
  <si>
    <t>wielkopolskie</t>
  </si>
  <si>
    <t>opolskie</t>
  </si>
  <si>
    <t>PV</t>
  </si>
  <si>
    <t>mazowieckie</t>
  </si>
  <si>
    <t>kujawsko-pomorskie</t>
  </si>
  <si>
    <t>śląskie</t>
  </si>
  <si>
    <t>golubsko-dobrzyński</t>
  </si>
  <si>
    <t>Golub-Dobrzyń</t>
  </si>
  <si>
    <t>Więcbork</t>
  </si>
  <si>
    <t>sępoleński</t>
  </si>
  <si>
    <t>lubuskie</t>
  </si>
  <si>
    <t>podkarpackie</t>
  </si>
  <si>
    <t>małopolskie</t>
  </si>
  <si>
    <t>Warszawa</t>
  </si>
  <si>
    <t>tucholski</t>
  </si>
  <si>
    <t>podlaskie</t>
  </si>
  <si>
    <t>lubelskie</t>
  </si>
  <si>
    <t>Podzamcze  14</t>
  </si>
  <si>
    <t>87-721</t>
  </si>
  <si>
    <t>Raciążek</t>
  </si>
  <si>
    <t>Strzelce Dolne  51</t>
  </si>
  <si>
    <t>86-022</t>
  </si>
  <si>
    <t>Dobrcz</t>
  </si>
  <si>
    <t>"SOLBET" Spółka z ograniczoną odpowiedzialnością</t>
  </si>
  <si>
    <t>86-050</t>
  </si>
  <si>
    <t>Solec Kujawski</t>
  </si>
  <si>
    <t>Janikowo</t>
  </si>
  <si>
    <t>Małe Czyste</t>
  </si>
  <si>
    <t>łódzkie</t>
  </si>
  <si>
    <t>Kruszwica</t>
  </si>
  <si>
    <t>Tomaszów Lubelski</t>
  </si>
  <si>
    <t>95-002</t>
  </si>
  <si>
    <t>Szczawin Kolonia</t>
  </si>
  <si>
    <t>zachodniopomorskie</t>
  </si>
  <si>
    <t>Sławno</t>
  </si>
  <si>
    <t>warmińsko-mazurskie</t>
  </si>
  <si>
    <t>Poznań</t>
  </si>
  <si>
    <t>Koło</t>
  </si>
  <si>
    <t>kolski</t>
  </si>
  <si>
    <t>ul. Rubież  46</t>
  </si>
  <si>
    <t>61-612</t>
  </si>
  <si>
    <t>pomorskie</t>
  </si>
  <si>
    <t>lipnowski</t>
  </si>
  <si>
    <t>inowrocławski</t>
  </si>
  <si>
    <t>świętokrzyskie</t>
  </si>
  <si>
    <t>Darłowo</t>
  </si>
  <si>
    <t>Gdynia</t>
  </si>
  <si>
    <t>Słupsk</t>
  </si>
  <si>
    <t>słupski</t>
  </si>
  <si>
    <t>ul. Stefana Starzyńskiego  3</t>
  </si>
  <si>
    <t>76-200</t>
  </si>
  <si>
    <t>Runowo Krajeńskie</t>
  </si>
  <si>
    <t>ul. Gorczycowa 2 A /  1</t>
  </si>
  <si>
    <t>81-578</t>
  </si>
  <si>
    <t>Sokołów Podlaski</t>
  </si>
  <si>
    <t>sokołowski</t>
  </si>
  <si>
    <t>ul. Leśna  17B</t>
  </si>
  <si>
    <t>16-400</t>
  </si>
  <si>
    <t>Suwałki</t>
  </si>
  <si>
    <t>ul. Gotarda  9</t>
  </si>
  <si>
    <t>02-683</t>
  </si>
  <si>
    <t>Al. Jerozolimskie  98</t>
  </si>
  <si>
    <t>00-807</t>
  </si>
  <si>
    <t>aleksandrowski</t>
  </si>
  <si>
    <t>Płock</t>
  </si>
  <si>
    <t>32-700</t>
  </si>
  <si>
    <t>Bochnia</t>
  </si>
  <si>
    <t>Dane inwestora</t>
  </si>
  <si>
    <t>Dane instalacji</t>
  </si>
  <si>
    <t>Lp.</t>
  </si>
  <si>
    <t>Województwo inwestora</t>
  </si>
  <si>
    <t xml:space="preserve">Województwo </t>
  </si>
  <si>
    <t>Dane  instalacji</t>
  </si>
  <si>
    <t xml:space="preserve">Baza powstała na podstawie danych z koncesji wystawianych przez Urząd Regulacji Energetyki przedsiębiorstwom wytwarzającym energię elektryczną. </t>
  </si>
  <si>
    <t>liczba</t>
  </si>
  <si>
    <t>moc [MW]</t>
  </si>
  <si>
    <t>suma</t>
  </si>
  <si>
    <t>BIOGAZ</t>
  </si>
  <si>
    <t>BIOMASA</t>
  </si>
  <si>
    <t>WIATR</t>
  </si>
  <si>
    <t>WODA</t>
  </si>
  <si>
    <t>rodzaj instalacji</t>
  </si>
  <si>
    <t>Bierkowo</t>
  </si>
  <si>
    <t>Baza danych o instalacjach funkcjonujących i wytwarzających energię elektryczną</t>
  </si>
  <si>
    <t>Farmy wiatrowe na mapie</t>
  </si>
  <si>
    <t>zgierski</t>
  </si>
  <si>
    <t>średnia moc instalacji [MW]</t>
  </si>
  <si>
    <t>Jeżyce</t>
  </si>
  <si>
    <t>Podzamcze</t>
  </si>
  <si>
    <t>Brzozów</t>
  </si>
  <si>
    <t>Jarnuty</t>
  </si>
  <si>
    <t>Łomża</t>
  </si>
  <si>
    <t>łomżyński</t>
  </si>
  <si>
    <t>Chojny</t>
  </si>
  <si>
    <t>Gwizd, Tymień, Łopienica, Strachomino</t>
  </si>
  <si>
    <t>Ustronie, Będzino</t>
  </si>
  <si>
    <t>kołobrzeski, koszaliński</t>
  </si>
  <si>
    <t>Zgierz</t>
  </si>
  <si>
    <t>Przeorsk, Ruda Wołoska, Majdan Górny, Chorążanka, Nowy Przeorsk, Przewłoka, Wierszczyca, Sowiniec, Nedeżów, Łubcza, Gródek, Gródek Kol</t>
  </si>
  <si>
    <t>Tomaszów Lubelski, Jarczów</t>
  </si>
  <si>
    <t>Żałe</t>
  </si>
  <si>
    <t>ul. Krzywickiego  13</t>
  </si>
  <si>
    <t>09-407</t>
  </si>
  <si>
    <t>ul. Strykowska  120</t>
  </si>
  <si>
    <t>Szczawin Duży</t>
  </si>
  <si>
    <t xml:space="preserve">Miejscowość inwestora </t>
  </si>
  <si>
    <t>Instalacje produkujące energię elektryczną [moc skumulowana]</t>
  </si>
  <si>
    <t>PV (wszystkie rodzaje)</t>
  </si>
  <si>
    <t>MW</t>
  </si>
  <si>
    <t>DataWydania (Data wpisu do rejestru)</t>
  </si>
  <si>
    <t>Lubraniec</t>
  </si>
  <si>
    <t xml:space="preserve">Copyright ©2024 IEO. Wszelkie prawa zastrzeżone. </t>
  </si>
  <si>
    <t>Stan bazy danych jest na 20.02.2024</t>
  </si>
  <si>
    <t>Copyright ©2024 IEO. All rights reserved</t>
  </si>
  <si>
    <t>Zbiór powstał na podstawie danych o koncesjach na wytwarzanie energii elektrycznej udostępnianych przez Urząd Regulacji Energetyki</t>
  </si>
  <si>
    <t>Miejscowość inwestora</t>
  </si>
  <si>
    <t>Data wpisu do rejestru</t>
  </si>
  <si>
    <t>Data Od</t>
  </si>
  <si>
    <t>Link do koncesji</t>
  </si>
  <si>
    <t>bocheński</t>
  </si>
  <si>
    <t>Chełmno</t>
  </si>
  <si>
    <t>mała instalacja</t>
  </si>
  <si>
    <t>Redecz Wielki, Wieś</t>
  </si>
  <si>
    <t>Łopatki</t>
  </si>
  <si>
    <t>Niedźwiedź</t>
  </si>
  <si>
    <t>Kamlarki</t>
  </si>
  <si>
    <t>Podzamek Golubski</t>
  </si>
  <si>
    <t>STALPRODUKT S.A.</t>
  </si>
  <si>
    <t>Wygoda 69</t>
  </si>
  <si>
    <t>ul. Toruńska 71</t>
  </si>
  <si>
    <t>Koneck</t>
  </si>
  <si>
    <r>
      <t xml:space="preserve">Zbiór danych o </t>
    </r>
    <r>
      <rPr>
        <b/>
        <u/>
        <sz val="26"/>
        <color theme="8" tint="-0.499984740745262"/>
        <rFont val="Calibri"/>
        <family val="2"/>
        <charset val="238"/>
        <scheme val="minor"/>
      </rPr>
      <t>małych instalacjach wiatrowych</t>
    </r>
    <r>
      <rPr>
        <b/>
        <sz val="26"/>
        <color theme="8" tint="-0.499984740745262"/>
        <rFont val="Calibri"/>
        <family val="2"/>
        <charset val="238"/>
        <scheme val="minor"/>
      </rPr>
      <t xml:space="preserve"> funkcjonujących i wytwarzających energię elektryczną</t>
    </r>
  </si>
  <si>
    <t>Farmy</t>
  </si>
  <si>
    <t>średnia moc</t>
  </si>
  <si>
    <t xml:space="preserve">Małe instalacje </t>
  </si>
  <si>
    <t>Razem</t>
  </si>
  <si>
    <t>Rozkład farm w województwach</t>
  </si>
  <si>
    <t>Rozkład małych instalacji w województwach</t>
  </si>
  <si>
    <t>Rozkład wszystkich instalacji w województwach</t>
  </si>
  <si>
    <t>Małe instalacje z danego zakresu mocy</t>
  </si>
  <si>
    <t>&lt; 0,5 MW</t>
  </si>
  <si>
    <t>0,5 - 1 MW</t>
  </si>
  <si>
    <t>Farmy z danego zakresu mocy</t>
  </si>
  <si>
    <t>1-5 MW</t>
  </si>
  <si>
    <t>5-10 MW</t>
  </si>
  <si>
    <t>10-30 MW</t>
  </si>
  <si>
    <t>&gt; 30 MW</t>
  </si>
  <si>
    <t>Wszystkie instalacje</t>
  </si>
  <si>
    <t>Analizy statystyczne funkcjonujących instalacji wiatrowych</t>
  </si>
  <si>
    <t>ZESTAWIENIE DLA OPERATORÓW</t>
  </si>
  <si>
    <r>
      <t>Nazwa Operatora</t>
    </r>
    <r>
      <rPr>
        <b/>
        <sz val="16"/>
        <color theme="3"/>
        <rFont val="Calibri"/>
        <family val="2"/>
        <charset val="238"/>
        <scheme val="minor"/>
      </rPr>
      <t xml:space="preserve"> (spółki holdingowej)</t>
    </r>
  </si>
  <si>
    <t>Całkowita Moc Projektów [MW]</t>
  </si>
  <si>
    <t>Liczba projektów</t>
  </si>
  <si>
    <t>Pozostałe projekty zidentyfikowanych operatorów</t>
  </si>
  <si>
    <t>łącznie zidentyfikowanych projektów</t>
  </si>
  <si>
    <t>Farmy wiatrowe na tle innych źródeł OZE</t>
  </si>
  <si>
    <t xml:space="preserve">12.2023 - dane ARE </t>
  </si>
  <si>
    <t>AGRO WIND ENERGIA</t>
  </si>
  <si>
    <t>AGROWATT</t>
  </si>
  <si>
    <t>JM SPRINKLER HOLDING</t>
  </si>
  <si>
    <t>BALTIC WIND</t>
  </si>
  <si>
    <t>BIKO Piotr Kubista</t>
  </si>
  <si>
    <t>DAT INVEST</t>
  </si>
  <si>
    <t>DL ENERGIA</t>
  </si>
  <si>
    <t>EEZ HOLDCO B.V.</t>
  </si>
  <si>
    <t>ELEKTRIO Marian Jóźwiak, Jarosław Zdziarski s.c.</t>
  </si>
  <si>
    <t>EDP RENEWABLES POLSKA HOLDCO</t>
  </si>
  <si>
    <t>Spółka holdingowa</t>
  </si>
  <si>
    <t>Agro Wind Energia Spółka z ograniczoną odpowiedzialnością</t>
  </si>
  <si>
    <t>Agrowatt Spółka z ograniczoną odpowiedzialnością</t>
  </si>
  <si>
    <t>AM Energia Wiatrowa Spółka z ograniczoną odpowiedzialnością</t>
  </si>
  <si>
    <t>Baltic Wind Spółka Jawna Marianna Mazur, Marek Dawidowski</t>
  </si>
  <si>
    <t>Centrum Innowacji Spółka z ograniczoną odpowiedzialnością</t>
  </si>
  <si>
    <t>DL Energia Spółka z ograniczoną odpowiedzialnością Spółka Komandytowa</t>
  </si>
  <si>
    <t>EEZ Sp. z o.o.</t>
  </si>
  <si>
    <t>Elektrownia Wiatrowa Kresy I Spółka z ograniczoną odpowiedzialnością</t>
  </si>
  <si>
    <t>Informacje o największych operatorach farm wiatrowych</t>
  </si>
  <si>
    <t>utworzone za pomocą Google Maps. Po kliknięciu na grafikę otwiera się okno przeglądarki z interaktywną mapą.</t>
  </si>
  <si>
    <t>Największy zbiór danych o instalacjach wiatrowych wytwarzających energię elektryczną  w Polsce</t>
  </si>
  <si>
    <t xml:space="preserve">Funkcjonujące Elektrownie i Farmy Wiatrowe w Polsce </t>
  </si>
  <si>
    <t>Stan projektów w bazie danych na dzień 20.11.2024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</si>
</sst>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\ _z_ł_-;\-* #,##0.00\ _z_ł_-;_-* &quot;-&quot;??\ _z_ł_-;_-@_-"/>
    <numFmt numFmtId="165" formatCode="#,##0.000"/>
    <numFmt numFmtId="166" formatCode="_-* #,##0\ _z_ł_-;\-* #,##0\ _z_ł_-;_-* &quot;-&quot;??\ _z_ł_-;_-@_-"/>
    <numFmt numFmtId="167" formatCode="yyyy\-mm\-dd"/>
    <numFmt numFmtId="168" formatCode="_-* #,##0.0\ _z_ł_-;\-* #,##0.0\ _z_ł_-;_-* &quot;-&quot;??\ _z_ł_-;_-@_-"/>
  </numFmts>
  <fonts count="44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26"/>
      <color theme="8" tint="-0.499984740745262"/>
      <name val="Calibri"/>
      <family val="2"/>
      <charset val="238"/>
      <scheme val="minor"/>
    </font>
    <font>
      <b/>
      <sz val="15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2"/>
      <color theme="4" tint="-0.249977111117893"/>
      <name val="Calibri"/>
      <family val="2"/>
      <charset val="238"/>
      <scheme val="minor"/>
    </font>
    <font>
      <b/>
      <sz val="26"/>
      <color theme="4" tint="-0.499984740745262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b/>
      <sz val="20"/>
      <color theme="0"/>
      <name val="Calibri"/>
      <family val="2"/>
      <charset val="238"/>
      <scheme val="minor"/>
    </font>
    <font>
      <b/>
      <sz val="14"/>
      <color theme="3" tint="-0.499984740745262"/>
      <name val="Calibri"/>
      <family val="2"/>
      <charset val="238"/>
      <scheme val="minor"/>
    </font>
    <font>
      <sz val="11"/>
      <color theme="0"/>
      <name val="Calibri"/>
      <family val="2"/>
      <scheme val="minor"/>
    </font>
    <font>
      <b/>
      <sz val="14"/>
      <color theme="3"/>
      <name val="Calibri"/>
      <family val="2"/>
      <charset val="238"/>
      <scheme val="minor"/>
    </font>
    <font>
      <b/>
      <sz val="12"/>
      <color theme="4" tint="-0.499984740745262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0"/>
      <color theme="1"/>
      <name val="Calibri"/>
      <family val="2"/>
      <scheme val="minor"/>
    </font>
    <font>
      <b/>
      <sz val="10"/>
      <color theme="0"/>
      <name val="Calibri"/>
      <family val="2"/>
      <charset val="238"/>
      <scheme val="minor"/>
    </font>
    <font>
      <sz val="11"/>
      <color theme="3" tint="-0.499984740745262"/>
      <name val="Calibri"/>
      <family val="2"/>
      <scheme val="minor"/>
    </font>
    <font>
      <b/>
      <sz val="10"/>
      <color rgb="FFFF0000"/>
      <name val="Calibri"/>
      <family val="2"/>
      <charset val="238"/>
      <scheme val="minor"/>
    </font>
    <font>
      <sz val="11"/>
      <color theme="0" tint="-0.14999847407452621"/>
      <name val="Calibri"/>
      <family val="2"/>
      <scheme val="minor"/>
    </font>
    <font>
      <sz val="11"/>
      <color theme="4" tint="0.79998168889431442"/>
      <name val="Calibri"/>
      <family val="2"/>
      <scheme val="minor"/>
    </font>
    <font>
      <b/>
      <sz val="36"/>
      <color theme="0"/>
      <name val="Calibri"/>
      <family val="2"/>
      <charset val="238"/>
      <scheme val="minor"/>
    </font>
    <font>
      <b/>
      <sz val="18"/>
      <color theme="3" tint="-0.499984740745262"/>
      <name val="Calibri"/>
      <family val="2"/>
      <charset val="238"/>
      <scheme val="minor"/>
    </font>
    <font>
      <b/>
      <sz val="26"/>
      <color theme="3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8"/>
      <color theme="1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b/>
      <u/>
      <sz val="26"/>
      <color theme="8" tint="-0.49998474074526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u/>
      <sz val="11"/>
      <color theme="1"/>
      <name val="Calibri"/>
      <family val="2"/>
      <charset val="238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6"/>
      <color theme="3"/>
      <name val="Calibri"/>
      <family val="2"/>
      <charset val="238"/>
      <scheme val="minor"/>
    </font>
    <font>
      <sz val="14"/>
      <color theme="4" tint="-0.249977111117893"/>
      <name val="Calibri"/>
      <family val="2"/>
      <scheme val="minor"/>
    </font>
    <font>
      <sz val="14"/>
      <color theme="4" tint="-0.249977111117893"/>
      <name val="Calibri"/>
      <family val="2"/>
      <charset val="238"/>
      <scheme val="minor"/>
    </font>
    <font>
      <b/>
      <sz val="12"/>
      <color theme="3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F2F2F2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39997558519241921"/>
        <bgColor theme="4"/>
      </patternFill>
    </fill>
    <fill>
      <patternFill patternType="solid">
        <fgColor theme="7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18468B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theme="4" tint="0.79998168889431442"/>
      </patternFill>
    </fill>
  </fills>
  <borders count="2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medium">
        <color theme="3" tint="-0.249977111117893"/>
      </top>
      <bottom style="double">
        <color theme="3" tint="-0.249977111117893"/>
      </bottom>
      <diagonal/>
    </border>
    <border>
      <left style="medium">
        <color theme="3" tint="-0.499984740745262"/>
      </left>
      <right/>
      <top style="medium">
        <color theme="3" tint="-0.499984740745262"/>
      </top>
      <bottom style="medium">
        <color theme="3" tint="-0.499984740745262"/>
      </bottom>
      <diagonal/>
    </border>
    <border>
      <left/>
      <right/>
      <top style="medium">
        <color theme="3" tint="-0.499984740745262"/>
      </top>
      <bottom style="medium">
        <color theme="3" tint="-0.499984740745262"/>
      </bottom>
      <diagonal/>
    </border>
    <border>
      <left/>
      <right style="medium">
        <color theme="3" tint="-0.499984740745262"/>
      </right>
      <top style="medium">
        <color theme="3" tint="-0.499984740745262"/>
      </top>
      <bottom style="medium">
        <color theme="3" tint="-0.499984740745262"/>
      </bottom>
      <diagonal/>
    </border>
    <border>
      <left/>
      <right style="medium">
        <color theme="3" tint="-0.499984740745262"/>
      </right>
      <top/>
      <bottom/>
      <diagonal/>
    </border>
    <border>
      <left style="medium">
        <color theme="3" tint="-0.499984740745262"/>
      </left>
      <right/>
      <top/>
      <bottom/>
      <diagonal/>
    </border>
    <border>
      <left/>
      <right/>
      <top/>
      <bottom style="medium">
        <color theme="4"/>
      </bottom>
      <diagonal/>
    </border>
    <border>
      <left/>
      <right/>
      <top/>
      <bottom style="thin">
        <color theme="4"/>
      </bottom>
      <diagonal/>
    </border>
    <border>
      <left style="medium">
        <color theme="3" tint="-0.499984740745262"/>
      </left>
      <right/>
      <top/>
      <bottom style="medium">
        <color theme="3" tint="-0.499984740745262"/>
      </bottom>
      <diagonal/>
    </border>
    <border>
      <left/>
      <right/>
      <top/>
      <bottom style="medium">
        <color theme="3" tint="-0.499984740745262"/>
      </bottom>
      <diagonal/>
    </border>
    <border>
      <left/>
      <right style="medium">
        <color theme="3" tint="-0.499984740745262"/>
      </right>
      <top/>
      <bottom style="medium">
        <color theme="3" tint="-0.499984740745262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auto="1"/>
      </top>
      <bottom/>
      <diagonal/>
    </border>
    <border>
      <left style="medium">
        <color theme="3" tint="-0.499984740745262"/>
      </left>
      <right/>
      <top style="medium">
        <color theme="3" tint="-0.499984740745262"/>
      </top>
      <bottom/>
      <diagonal/>
    </border>
    <border>
      <left/>
      <right/>
      <top style="medium">
        <color theme="3" tint="-0.499984740745262"/>
      </top>
      <bottom/>
      <diagonal/>
    </border>
    <border>
      <left/>
      <right style="medium">
        <color theme="3" tint="-0.499984740745262"/>
      </right>
      <top style="medium">
        <color theme="3" tint="-0.499984740745262"/>
      </top>
      <bottom/>
      <diagonal/>
    </border>
    <border>
      <left/>
      <right/>
      <top style="thin">
        <color theme="4"/>
      </top>
      <bottom/>
      <diagonal/>
    </border>
    <border>
      <left/>
      <right/>
      <top style="thick">
        <color theme="4"/>
      </top>
      <bottom/>
      <diagonal/>
    </border>
  </borders>
  <cellStyleXfs count="11">
    <xf numFmtId="0" fontId="0" fillId="0" borderId="0"/>
    <xf numFmtId="164" fontId="1" fillId="0" borderId="0" applyFont="0" applyFill="0" applyBorder="0" applyAlignment="0" applyProtection="0"/>
    <xf numFmtId="0" fontId="1" fillId="0" borderId="0"/>
    <xf numFmtId="0" fontId="7" fillId="0" borderId="1" applyNumberFormat="0" applyFill="0" applyAlignment="0" applyProtection="0"/>
    <xf numFmtId="0" fontId="8" fillId="0" borderId="2" applyNumberFormat="0" applyFill="0" applyAlignment="0" applyProtection="0"/>
    <xf numFmtId="0" fontId="10" fillId="0" borderId="3" applyNumberFormat="0" applyFill="0" applyAlignment="0" applyProtection="0"/>
    <xf numFmtId="0" fontId="8" fillId="0" borderId="0" applyNumberFormat="0" applyFill="0" applyBorder="0" applyAlignment="0" applyProtection="0"/>
    <xf numFmtId="0" fontId="11" fillId="8" borderId="4" applyNumberFormat="0" applyAlignment="0" applyProtection="0"/>
    <xf numFmtId="0" fontId="14" fillId="0" borderId="0"/>
    <xf numFmtId="164" fontId="14" fillId="0" borderId="0" applyFont="0" applyFill="0" applyBorder="0" applyAlignment="0" applyProtection="0"/>
    <xf numFmtId="9" fontId="14" fillId="0" borderId="0" applyFont="0" applyFill="0" applyBorder="0" applyAlignment="0" applyProtection="0"/>
  </cellStyleXfs>
  <cellXfs count="174">
    <xf numFmtId="0" fontId="0" fillId="0" borderId="0" xfId="0"/>
    <xf numFmtId="0" fontId="0" fillId="5" borderId="0" xfId="0" applyFill="1" applyAlignment="1">
      <alignment wrapText="1"/>
    </xf>
    <xf numFmtId="0" fontId="3" fillId="5" borderId="0" xfId="0" applyFont="1" applyFill="1" applyAlignment="1">
      <alignment horizontal="center" vertical="center" wrapText="1"/>
    </xf>
    <xf numFmtId="0" fontId="3" fillId="5" borderId="0" xfId="0" applyFont="1" applyFill="1" applyAlignment="1">
      <alignment vertical="center" wrapText="1"/>
    </xf>
    <xf numFmtId="1" fontId="4" fillId="5" borderId="0" xfId="1" applyNumberFormat="1" applyFont="1" applyFill="1" applyAlignment="1"/>
    <xf numFmtId="0" fontId="6" fillId="5" borderId="0" xfId="0" applyFont="1" applyFill="1" applyAlignment="1">
      <alignment vertical="center" wrapText="1"/>
    </xf>
    <xf numFmtId="0" fontId="6" fillId="5" borderId="0" xfId="0" applyFont="1" applyFill="1" applyAlignment="1">
      <alignment vertical="center"/>
    </xf>
    <xf numFmtId="0" fontId="3" fillId="5" borderId="0" xfId="0" applyFont="1" applyFill="1" applyAlignment="1">
      <alignment vertical="center"/>
    </xf>
    <xf numFmtId="0" fontId="5" fillId="3" borderId="0" xfId="0" applyFont="1" applyFill="1" applyAlignment="1">
      <alignment wrapText="1"/>
    </xf>
    <xf numFmtId="0" fontId="0" fillId="5" borderId="0" xfId="0" applyFill="1"/>
    <xf numFmtId="0" fontId="0" fillId="7" borderId="0" xfId="0" applyFill="1"/>
    <xf numFmtId="0" fontId="0" fillId="4" borderId="0" xfId="0" applyFill="1"/>
    <xf numFmtId="0" fontId="14" fillId="9" borderId="0" xfId="8" applyFill="1"/>
    <xf numFmtId="0" fontId="14" fillId="10" borderId="0" xfId="8" applyFill="1"/>
    <xf numFmtId="0" fontId="14" fillId="5" borderId="0" xfId="8" applyFill="1"/>
    <xf numFmtId="0" fontId="14" fillId="5" borderId="9" xfId="8" applyFill="1" applyBorder="1"/>
    <xf numFmtId="0" fontId="14" fillId="5" borderId="10" xfId="8" applyFill="1" applyBorder="1"/>
    <xf numFmtId="0" fontId="1" fillId="0" borderId="0" xfId="2"/>
    <xf numFmtId="14" fontId="17" fillId="5" borderId="0" xfId="8" applyNumberFormat="1" applyFont="1" applyFill="1"/>
    <xf numFmtId="0" fontId="10" fillId="5" borderId="3" xfId="5" applyFill="1" applyAlignment="1">
      <alignment horizontal="center" vertical="center"/>
    </xf>
    <xf numFmtId="0" fontId="10" fillId="5" borderId="3" xfId="5" applyFill="1" applyAlignment="1">
      <alignment horizontal="center" vertical="center" wrapText="1"/>
    </xf>
    <xf numFmtId="0" fontId="18" fillId="5" borderId="1" xfId="3" applyFont="1" applyFill="1" applyAlignment="1">
      <alignment horizontal="center" vertical="center"/>
    </xf>
    <xf numFmtId="0" fontId="14" fillId="11" borderId="0" xfId="8" applyFill="1" applyAlignment="1">
      <alignment horizontal="right" vertical="center"/>
    </xf>
    <xf numFmtId="166" fontId="0" fillId="11" borderId="0" xfId="9" applyNumberFormat="1" applyFont="1" applyFill="1" applyBorder="1" applyAlignment="1">
      <alignment horizontal="center" vertical="center"/>
    </xf>
    <xf numFmtId="166" fontId="20" fillId="11" borderId="0" xfId="9" applyNumberFormat="1" applyFont="1" applyFill="1" applyBorder="1" applyAlignment="1">
      <alignment horizontal="center" vertical="center"/>
    </xf>
    <xf numFmtId="0" fontId="14" fillId="5" borderId="12" xfId="8" applyFill="1" applyBorder="1" applyAlignment="1">
      <alignment horizontal="right" vertical="center"/>
    </xf>
    <xf numFmtId="164" fontId="0" fillId="5" borderId="12" xfId="9" applyFont="1" applyFill="1" applyBorder="1" applyAlignment="1">
      <alignment horizontal="center" vertical="center"/>
    </xf>
    <xf numFmtId="164" fontId="2" fillId="5" borderId="12" xfId="9" applyFont="1" applyFill="1" applyBorder="1" applyAlignment="1">
      <alignment horizontal="center" vertical="center"/>
    </xf>
    <xf numFmtId="0" fontId="1" fillId="5" borderId="0" xfId="8" applyFont="1" applyFill="1"/>
    <xf numFmtId="166" fontId="14" fillId="5" borderId="0" xfId="8" applyNumberFormat="1" applyFill="1"/>
    <xf numFmtId="164" fontId="14" fillId="5" borderId="0" xfId="8" applyNumberFormat="1" applyFill="1"/>
    <xf numFmtId="2" fontId="14" fillId="5" borderId="0" xfId="8" applyNumberFormat="1" applyFill="1" applyAlignment="1">
      <alignment vertical="center"/>
    </xf>
    <xf numFmtId="9" fontId="0" fillId="5" borderId="0" xfId="10" applyFont="1" applyFill="1" applyBorder="1"/>
    <xf numFmtId="0" fontId="21" fillId="5" borderId="0" xfId="8" applyFont="1" applyFill="1" applyAlignment="1">
      <alignment vertical="center"/>
    </xf>
    <xf numFmtId="0" fontId="22" fillId="5" borderId="0" xfId="8" applyFont="1" applyFill="1" applyAlignment="1">
      <alignment horizontal="center" vertical="center" wrapText="1"/>
    </xf>
    <xf numFmtId="4" fontId="21" fillId="5" borderId="0" xfId="8" applyNumberFormat="1" applyFont="1" applyFill="1" applyAlignment="1">
      <alignment horizontal="center" vertical="center"/>
    </xf>
    <xf numFmtId="2" fontId="21" fillId="5" borderId="0" xfId="10" applyNumberFormat="1" applyFont="1" applyFill="1" applyBorder="1" applyAlignment="1">
      <alignment horizontal="center" vertical="center"/>
    </xf>
    <xf numFmtId="2" fontId="14" fillId="5" borderId="0" xfId="8" applyNumberFormat="1" applyFill="1"/>
    <xf numFmtId="0" fontId="8" fillId="5" borderId="0" xfId="6" applyFill="1" applyBorder="1"/>
    <xf numFmtId="0" fontId="16" fillId="5" borderId="0" xfId="8" applyFont="1" applyFill="1" applyAlignment="1">
      <alignment vertical="center"/>
    </xf>
    <xf numFmtId="0" fontId="21" fillId="5" borderId="0" xfId="8" applyFont="1" applyFill="1" applyAlignment="1">
      <alignment horizontal="center" vertical="center"/>
    </xf>
    <xf numFmtId="0" fontId="17" fillId="5" borderId="0" xfId="8" applyFont="1" applyFill="1" applyAlignment="1">
      <alignment horizontal="center" vertical="center"/>
    </xf>
    <xf numFmtId="0" fontId="9" fillId="5" borderId="0" xfId="8" applyFont="1" applyFill="1" applyAlignment="1">
      <alignment vertical="center"/>
    </xf>
    <xf numFmtId="0" fontId="9" fillId="5" borderId="0" xfId="8" applyFont="1" applyFill="1" applyAlignment="1">
      <alignment horizontal="center" vertical="center"/>
    </xf>
    <xf numFmtId="4" fontId="14" fillId="9" borderId="0" xfId="8" applyNumberFormat="1" applyFill="1"/>
    <xf numFmtId="4" fontId="14" fillId="10" borderId="0" xfId="8" applyNumberFormat="1" applyFill="1"/>
    <xf numFmtId="0" fontId="10" fillId="5" borderId="3" xfId="5" applyFill="1" applyAlignment="1">
      <alignment horizontal="left" vertical="center" wrapText="1"/>
    </xf>
    <xf numFmtId="0" fontId="14" fillId="9" borderId="0" xfId="8" applyFill="1" applyAlignment="1">
      <alignment horizontal="left" indent="1"/>
    </xf>
    <xf numFmtId="0" fontId="14" fillId="9" borderId="0" xfId="8" applyFill="1" applyAlignment="1">
      <alignment horizontal="left"/>
    </xf>
    <xf numFmtId="0" fontId="23" fillId="5" borderId="13" xfId="8" applyFont="1" applyFill="1" applyBorder="1"/>
    <xf numFmtId="0" fontId="23" fillId="5" borderId="14" xfId="8" applyFont="1" applyFill="1" applyBorder="1"/>
    <xf numFmtId="0" fontId="14" fillId="5" borderId="14" xfId="8" applyFill="1" applyBorder="1"/>
    <xf numFmtId="0" fontId="14" fillId="5" borderId="15" xfId="8" applyFill="1" applyBorder="1"/>
    <xf numFmtId="0" fontId="25" fillId="9" borderId="0" xfId="8" applyFont="1" applyFill="1"/>
    <xf numFmtId="0" fontId="10" fillId="11" borderId="3" xfId="5" applyFill="1" applyAlignment="1">
      <alignment horizontal="center" vertical="center" wrapText="1"/>
    </xf>
    <xf numFmtId="164" fontId="0" fillId="5" borderId="0" xfId="9" applyFont="1" applyFill="1" applyBorder="1" applyAlignment="1">
      <alignment horizontal="center" vertical="center"/>
    </xf>
    <xf numFmtId="0" fontId="19" fillId="12" borderId="11" xfId="8" applyFont="1" applyFill="1" applyBorder="1"/>
    <xf numFmtId="0" fontId="26" fillId="5" borderId="0" xfId="8" applyFont="1" applyFill="1"/>
    <xf numFmtId="0" fontId="29" fillId="5" borderId="0" xfId="8" applyFont="1" applyFill="1"/>
    <xf numFmtId="0" fontId="29" fillId="5" borderId="0" xfId="8" applyFont="1" applyFill="1" applyAlignment="1">
      <alignment horizontal="left"/>
    </xf>
    <xf numFmtId="0" fontId="17" fillId="5" borderId="0" xfId="8" applyFont="1" applyFill="1"/>
    <xf numFmtId="0" fontId="10" fillId="0" borderId="3" xfId="5" applyFill="1" applyAlignment="1">
      <alignment horizontal="left" vertical="center" wrapText="1"/>
    </xf>
    <xf numFmtId="0" fontId="19" fillId="6" borderId="11" xfId="8" applyFont="1" applyFill="1" applyBorder="1"/>
    <xf numFmtId="0" fontId="2" fillId="5" borderId="0" xfId="8" applyFont="1" applyFill="1"/>
    <xf numFmtId="164" fontId="0" fillId="0" borderId="12" xfId="9" applyFont="1" applyFill="1" applyBorder="1" applyAlignment="1">
      <alignment horizontal="center" vertical="center"/>
    </xf>
    <xf numFmtId="0" fontId="32" fillId="5" borderId="0" xfId="8" applyFont="1" applyFill="1" applyAlignment="1">
      <alignment vertical="top" wrapText="1"/>
    </xf>
    <xf numFmtId="2" fontId="33" fillId="5" borderId="0" xfId="8" applyNumberFormat="1" applyFont="1" applyFill="1"/>
    <xf numFmtId="0" fontId="33" fillId="5" borderId="0" xfId="8" applyFont="1" applyFill="1"/>
    <xf numFmtId="0" fontId="16" fillId="5" borderId="9" xfId="8" applyFont="1" applyFill="1" applyBorder="1" applyAlignment="1">
      <alignment vertical="center"/>
    </xf>
    <xf numFmtId="0" fontId="0" fillId="0" borderId="0" xfId="0" applyAlignment="1">
      <alignment horizontal="center" vertical="center" wrapText="1"/>
    </xf>
    <xf numFmtId="165" fontId="0" fillId="0" borderId="0" xfId="0" applyNumberFormat="1" applyAlignment="1">
      <alignment horizontal="center" vertical="center" wrapText="1"/>
    </xf>
    <xf numFmtId="1" fontId="0" fillId="0" borderId="0" xfId="1" applyNumberFormat="1" applyFont="1" applyFill="1" applyAlignment="1">
      <alignment horizontal="center" vertical="center" wrapText="1"/>
    </xf>
    <xf numFmtId="14" fontId="0" fillId="0" borderId="0" xfId="0" applyNumberFormat="1" applyAlignment="1">
      <alignment horizontal="center" vertical="center" wrapText="1"/>
    </xf>
    <xf numFmtId="167" fontId="0" fillId="0" borderId="0" xfId="0" applyNumberFormat="1"/>
    <xf numFmtId="0" fontId="0" fillId="5" borderId="0" xfId="0" applyFill="1" applyAlignment="1">
      <alignment horizontal="left" wrapText="1"/>
    </xf>
    <xf numFmtId="0" fontId="6" fillId="5" borderId="0" xfId="0" applyFont="1" applyFill="1" applyAlignment="1">
      <alignment horizontal="right" vertical="center" wrapText="1"/>
    </xf>
    <xf numFmtId="14" fontId="0" fillId="5" borderId="0" xfId="0" applyNumberFormat="1" applyFill="1"/>
    <xf numFmtId="0" fontId="3" fillId="5" borderId="0" xfId="0" applyFont="1" applyFill="1" applyAlignment="1">
      <alignment horizontal="right" vertical="center" wrapText="1"/>
    </xf>
    <xf numFmtId="1" fontId="35" fillId="5" borderId="0" xfId="1" applyNumberFormat="1" applyFont="1" applyFill="1" applyAlignment="1"/>
    <xf numFmtId="1" fontId="4" fillId="5" borderId="0" xfId="1" applyNumberFormat="1" applyFont="1" applyFill="1" applyAlignment="1">
      <alignment horizontal="right"/>
    </xf>
    <xf numFmtId="0" fontId="0" fillId="5" borderId="0" xfId="0" applyFill="1" applyAlignment="1">
      <alignment horizontal="left"/>
    </xf>
    <xf numFmtId="0" fontId="0" fillId="5" borderId="0" xfId="0" applyFill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right" wrapText="1"/>
    </xf>
    <xf numFmtId="0" fontId="20" fillId="14" borderId="17" xfId="0" applyFont="1" applyFill="1" applyBorder="1" applyAlignment="1">
      <alignment horizontal="center" vertical="center" wrapText="1"/>
    </xf>
    <xf numFmtId="165" fontId="20" fillId="14" borderId="17" xfId="0" applyNumberFormat="1" applyFont="1" applyFill="1" applyBorder="1" applyAlignment="1">
      <alignment horizontal="center" vertical="center" wrapText="1"/>
    </xf>
    <xf numFmtId="0" fontId="20" fillId="14" borderId="17" xfId="0" applyFont="1" applyFill="1" applyBorder="1" applyAlignment="1">
      <alignment horizontal="center" vertical="center"/>
    </xf>
    <xf numFmtId="1" fontId="20" fillId="14" borderId="17" xfId="1" applyNumberFormat="1" applyFont="1" applyFill="1" applyBorder="1" applyAlignment="1">
      <alignment horizontal="center" vertical="center" wrapText="1"/>
    </xf>
    <xf numFmtId="14" fontId="20" fillId="14" borderId="17" xfId="0" applyNumberFormat="1" applyFont="1" applyFill="1" applyBorder="1" applyAlignment="1">
      <alignment horizontal="center" vertical="center" wrapText="1"/>
    </xf>
    <xf numFmtId="0" fontId="20" fillId="15" borderId="17" xfId="0" applyFont="1" applyFill="1" applyBorder="1" applyAlignment="1">
      <alignment horizontal="left" vertical="center" wrapText="1"/>
    </xf>
    <xf numFmtId="0" fontId="0" fillId="0" borderId="17" xfId="0" applyBorder="1" applyAlignment="1">
      <alignment horizontal="left" vertical="center"/>
    </xf>
    <xf numFmtId="0" fontId="0" fillId="0" borderId="16" xfId="0" applyBorder="1" applyAlignment="1">
      <alignment horizontal="left" vertical="center"/>
    </xf>
    <xf numFmtId="0" fontId="36" fillId="5" borderId="0" xfId="0" applyFont="1" applyFill="1"/>
    <xf numFmtId="0" fontId="36" fillId="0" borderId="0" xfId="0" applyFont="1"/>
    <xf numFmtId="0" fontId="36" fillId="5" borderId="0" xfId="0" applyFont="1" applyFill="1" applyAlignment="1">
      <alignment horizontal="left"/>
    </xf>
    <xf numFmtId="0" fontId="36" fillId="5" borderId="0" xfId="0" applyFont="1" applyFill="1" applyAlignment="1">
      <alignment horizontal="right"/>
    </xf>
    <xf numFmtId="14" fontId="36" fillId="5" borderId="0" xfId="0" applyNumberFormat="1" applyFont="1" applyFill="1"/>
    <xf numFmtId="0" fontId="14" fillId="5" borderId="0" xfId="8" applyFill="1" applyAlignment="1">
      <alignment horizontal="right"/>
    </xf>
    <xf numFmtId="164" fontId="14" fillId="5" borderId="0" xfId="8" applyNumberFormat="1" applyFill="1" applyAlignment="1">
      <alignment horizontal="right"/>
    </xf>
    <xf numFmtId="0" fontId="14" fillId="4" borderId="0" xfId="8" applyFill="1"/>
    <xf numFmtId="0" fontId="14" fillId="4" borderId="18" xfId="8" applyFill="1" applyBorder="1"/>
    <xf numFmtId="0" fontId="14" fillId="4" borderId="18" xfId="8" applyFill="1" applyBorder="1" applyAlignment="1">
      <alignment horizontal="center"/>
    </xf>
    <xf numFmtId="0" fontId="37" fillId="5" borderId="10" xfId="8" applyFont="1" applyFill="1" applyBorder="1"/>
    <xf numFmtId="0" fontId="37" fillId="5" borderId="0" xfId="8" applyFont="1" applyFill="1"/>
    <xf numFmtId="0" fontId="14" fillId="5" borderId="0" xfId="8" applyFill="1" applyAlignment="1">
      <alignment horizontal="center"/>
    </xf>
    <xf numFmtId="0" fontId="38" fillId="5" borderId="0" xfId="8" applyFont="1" applyFill="1"/>
    <xf numFmtId="0" fontId="7" fillId="5" borderId="22" xfId="3" applyFill="1" applyBorder="1" applyAlignment="1">
      <alignment horizontal="left" vertical="center" wrapText="1"/>
    </xf>
    <xf numFmtId="0" fontId="43" fillId="5" borderId="2" xfId="4" applyFont="1" applyFill="1" applyAlignment="1">
      <alignment horizontal="left"/>
    </xf>
    <xf numFmtId="168" fontId="18" fillId="5" borderId="2" xfId="9" applyNumberFormat="1" applyFont="1" applyFill="1" applyBorder="1" applyAlignment="1">
      <alignment horizontal="right" vertical="center"/>
    </xf>
    <xf numFmtId="0" fontId="18" fillId="5" borderId="2" xfId="9" applyNumberFormat="1" applyFont="1" applyFill="1" applyBorder="1" applyAlignment="1">
      <alignment horizontal="right" vertical="center"/>
    </xf>
    <xf numFmtId="0" fontId="10" fillId="5" borderId="3" xfId="5" applyFill="1" applyAlignment="1">
      <alignment horizontal="left" vertical="center"/>
    </xf>
    <xf numFmtId="168" fontId="10" fillId="5" borderId="3" xfId="9" applyNumberFormat="1" applyFont="1" applyFill="1" applyBorder="1" applyAlignment="1">
      <alignment horizontal="right" vertical="center"/>
    </xf>
    <xf numFmtId="0" fontId="10" fillId="5" borderId="3" xfId="5" applyFill="1" applyAlignment="1">
      <alignment horizontal="right" vertical="center"/>
    </xf>
    <xf numFmtId="0" fontId="14" fillId="5" borderId="13" xfId="8" applyFill="1" applyBorder="1"/>
    <xf numFmtId="0" fontId="24" fillId="5" borderId="14" xfId="8" applyFont="1" applyFill="1" applyBorder="1" applyAlignment="1">
      <alignment horizontal="center" vertical="center"/>
    </xf>
    <xf numFmtId="0" fontId="14" fillId="11" borderId="0" xfId="8" applyFill="1"/>
    <xf numFmtId="0" fontId="19" fillId="12" borderId="0" xfId="8" applyFont="1" applyFill="1" applyAlignment="1">
      <alignment horizontal="center" vertical="center" wrapText="1"/>
    </xf>
    <xf numFmtId="0" fontId="19" fillId="12" borderId="11" xfId="8" applyFont="1" applyFill="1" applyBorder="1" applyAlignment="1">
      <alignment horizontal="center" vertical="center" wrapText="1"/>
    </xf>
    <xf numFmtId="0" fontId="41" fillId="16" borderId="23" xfId="8" applyFont="1" applyFill="1" applyBorder="1"/>
    <xf numFmtId="0" fontId="41" fillId="16" borderId="23" xfId="8" applyFont="1" applyFill="1" applyBorder="1" applyAlignment="1">
      <alignment horizontal="right"/>
    </xf>
    <xf numFmtId="0" fontId="41" fillId="0" borderId="0" xfId="8" applyFont="1"/>
    <xf numFmtId="0" fontId="41" fillId="0" borderId="0" xfId="8" applyFont="1" applyAlignment="1">
      <alignment horizontal="right"/>
    </xf>
    <xf numFmtId="0" fontId="41" fillId="16" borderId="0" xfId="8" applyFont="1" applyFill="1"/>
    <xf numFmtId="0" fontId="41" fillId="16" borderId="0" xfId="8" applyFont="1" applyFill="1" applyAlignment="1">
      <alignment horizontal="right"/>
    </xf>
    <xf numFmtId="0" fontId="41" fillId="16" borderId="23" xfId="9" applyNumberFormat="1" applyFont="1" applyFill="1" applyBorder="1" applyAlignment="1">
      <alignment horizontal="right"/>
    </xf>
    <xf numFmtId="0" fontId="41" fillId="0" borderId="0" xfId="9" applyNumberFormat="1" applyFont="1" applyAlignment="1">
      <alignment horizontal="right"/>
    </xf>
    <xf numFmtId="0" fontId="41" fillId="16" borderId="0" xfId="9" applyNumberFormat="1" applyFont="1" applyFill="1" applyAlignment="1">
      <alignment horizontal="right"/>
    </xf>
    <xf numFmtId="0" fontId="41" fillId="19" borderId="0" xfId="8" applyFont="1" applyFill="1"/>
    <xf numFmtId="168" fontId="41" fillId="19" borderId="0" xfId="9" applyNumberFormat="1" applyFont="1" applyFill="1" applyAlignment="1">
      <alignment horizontal="right"/>
    </xf>
    <xf numFmtId="0" fontId="41" fillId="19" borderId="0" xfId="8" applyFont="1" applyFill="1" applyAlignment="1">
      <alignment horizontal="right"/>
    </xf>
    <xf numFmtId="0" fontId="41" fillId="5" borderId="0" xfId="8" applyFont="1" applyFill="1"/>
    <xf numFmtId="168" fontId="41" fillId="5" borderId="0" xfId="9" applyNumberFormat="1" applyFont="1" applyFill="1" applyAlignment="1">
      <alignment horizontal="right"/>
    </xf>
    <xf numFmtId="0" fontId="41" fillId="5" borderId="0" xfId="8" applyFont="1" applyFill="1" applyAlignment="1">
      <alignment horizontal="right"/>
    </xf>
    <xf numFmtId="168" fontId="41" fillId="19" borderId="0" xfId="9" applyNumberFormat="1" applyFont="1" applyFill="1" applyAlignment="1">
      <alignment horizontal="right" vertical="center"/>
    </xf>
    <xf numFmtId="0" fontId="41" fillId="19" borderId="0" xfId="8" applyFont="1" applyFill="1" applyAlignment="1">
      <alignment horizontal="right" vertical="center"/>
    </xf>
    <xf numFmtId="0" fontId="41" fillId="19" borderId="0" xfId="8" applyFont="1" applyFill="1" applyAlignment="1">
      <alignment horizontal="left"/>
    </xf>
    <xf numFmtId="0" fontId="41" fillId="5" borderId="0" xfId="8" applyFont="1" applyFill="1" applyAlignment="1">
      <alignment horizontal="left"/>
    </xf>
    <xf numFmtId="168" fontId="41" fillId="5" borderId="0" xfId="9" applyNumberFormat="1" applyFont="1" applyFill="1" applyAlignment="1">
      <alignment horizontal="right" vertical="center"/>
    </xf>
    <xf numFmtId="0" fontId="41" fillId="5" borderId="0" xfId="8" applyFont="1" applyFill="1" applyAlignment="1">
      <alignment horizontal="right" vertical="center"/>
    </xf>
    <xf numFmtId="0" fontId="42" fillId="5" borderId="0" xfId="8" applyFont="1" applyFill="1" applyAlignment="1">
      <alignment horizontal="left"/>
    </xf>
    <xf numFmtId="168" fontId="42" fillId="5" borderId="0" xfId="9" applyNumberFormat="1" applyFont="1" applyFill="1" applyAlignment="1">
      <alignment horizontal="right" vertical="center"/>
    </xf>
    <xf numFmtId="0" fontId="42" fillId="5" borderId="0" xfId="8" applyFont="1" applyFill="1" applyAlignment="1">
      <alignment horizontal="right" vertical="center"/>
    </xf>
    <xf numFmtId="0" fontId="12" fillId="4" borderId="5" xfId="4" applyFont="1" applyFill="1" applyBorder="1" applyAlignment="1">
      <alignment horizontal="center"/>
    </xf>
    <xf numFmtId="0" fontId="13" fillId="8" borderId="0" xfId="7" applyFont="1" applyBorder="1" applyAlignment="1">
      <alignment horizontal="center"/>
    </xf>
    <xf numFmtId="0" fontId="0" fillId="0" borderId="0" xfId="0"/>
    <xf numFmtId="14" fontId="5" fillId="2" borderId="0" xfId="0" applyNumberFormat="1" applyFont="1" applyFill="1" applyAlignment="1">
      <alignment horizontal="left" wrapText="1"/>
    </xf>
    <xf numFmtId="0" fontId="5" fillId="2" borderId="0" xfId="0" applyFont="1" applyFill="1" applyAlignment="1">
      <alignment horizontal="left" wrapText="1"/>
    </xf>
    <xf numFmtId="0" fontId="5" fillId="13" borderId="0" xfId="0" applyFont="1" applyFill="1" applyAlignment="1">
      <alignment horizontal="left" wrapText="1"/>
    </xf>
    <xf numFmtId="14" fontId="5" fillId="13" borderId="0" xfId="0" applyNumberFormat="1" applyFont="1" applyFill="1" applyAlignment="1">
      <alignment horizontal="left" wrapText="1"/>
    </xf>
    <xf numFmtId="0" fontId="15" fillId="7" borderId="0" xfId="8" applyFont="1" applyFill="1" applyAlignment="1">
      <alignment horizontal="center" vertical="center"/>
    </xf>
    <xf numFmtId="0" fontId="16" fillId="12" borderId="0" xfId="8" applyFont="1" applyFill="1" applyAlignment="1">
      <alignment horizontal="center" vertical="center"/>
    </xf>
    <xf numFmtId="0" fontId="20" fillId="5" borderId="6" xfId="8" applyFont="1" applyFill="1" applyBorder="1" applyAlignment="1">
      <alignment horizontal="center" vertical="center"/>
    </xf>
    <xf numFmtId="0" fontId="20" fillId="5" borderId="7" xfId="8" applyFont="1" applyFill="1" applyBorder="1" applyAlignment="1">
      <alignment horizontal="center" vertical="center"/>
    </xf>
    <xf numFmtId="0" fontId="20" fillId="5" borderId="8" xfId="8" applyFont="1" applyFill="1" applyBorder="1" applyAlignment="1">
      <alignment horizontal="center" vertical="center"/>
    </xf>
    <xf numFmtId="0" fontId="8" fillId="5" borderId="0" xfId="4" applyFill="1" applyBorder="1" applyAlignment="1">
      <alignment horizontal="center" vertical="center"/>
    </xf>
    <xf numFmtId="0" fontId="8" fillId="5" borderId="2" xfId="4" applyFill="1" applyAlignment="1">
      <alignment horizontal="center" vertical="center"/>
    </xf>
    <xf numFmtId="0" fontId="8" fillId="5" borderId="0" xfId="4" applyFill="1" applyBorder="1" applyAlignment="1">
      <alignment horizontal="center" vertical="center" wrapText="1"/>
    </xf>
    <xf numFmtId="0" fontId="8" fillId="5" borderId="2" xfId="4" applyFill="1" applyAlignment="1">
      <alignment horizontal="center" vertical="center" wrapText="1"/>
    </xf>
    <xf numFmtId="0" fontId="18" fillId="5" borderId="0" xfId="3" applyFont="1" applyFill="1" applyBorder="1" applyAlignment="1">
      <alignment horizontal="center" vertical="center" wrapText="1"/>
    </xf>
    <xf numFmtId="0" fontId="15" fillId="17" borderId="19" xfId="8" applyFont="1" applyFill="1" applyBorder="1" applyAlignment="1">
      <alignment horizontal="center" vertical="center"/>
    </xf>
    <xf numFmtId="0" fontId="15" fillId="17" borderId="20" xfId="8" applyFont="1" applyFill="1" applyBorder="1" applyAlignment="1">
      <alignment horizontal="center" vertical="center"/>
    </xf>
    <xf numFmtId="0" fontId="15" fillId="17" borderId="21" xfId="8" applyFont="1" applyFill="1" applyBorder="1" applyAlignment="1">
      <alignment horizontal="center" vertical="center"/>
    </xf>
    <xf numFmtId="0" fontId="5" fillId="18" borderId="10" xfId="8" applyFont="1" applyFill="1" applyBorder="1" applyAlignment="1">
      <alignment horizontal="center" vertical="center"/>
    </xf>
    <xf numFmtId="0" fontId="5" fillId="18" borderId="0" xfId="8" applyFont="1" applyFill="1" applyAlignment="1">
      <alignment horizontal="center" vertical="center"/>
    </xf>
    <xf numFmtId="0" fontId="5" fillId="18" borderId="9" xfId="8" applyFont="1" applyFill="1" applyBorder="1" applyAlignment="1">
      <alignment horizontal="center" vertical="center"/>
    </xf>
    <xf numFmtId="0" fontId="39" fillId="5" borderId="6" xfId="8" applyFont="1" applyFill="1" applyBorder="1" applyAlignment="1">
      <alignment horizontal="center"/>
    </xf>
    <xf numFmtId="0" fontId="39" fillId="5" borderId="7" xfId="8" applyFont="1" applyFill="1" applyBorder="1" applyAlignment="1">
      <alignment horizontal="center"/>
    </xf>
    <xf numFmtId="0" fontId="39" fillId="5" borderId="8" xfId="8" applyFont="1" applyFill="1" applyBorder="1" applyAlignment="1">
      <alignment horizontal="center"/>
    </xf>
    <xf numFmtId="0" fontId="16" fillId="6" borderId="0" xfId="8" applyFont="1" applyFill="1" applyAlignment="1">
      <alignment horizontal="center" vertical="center"/>
    </xf>
    <xf numFmtId="0" fontId="27" fillId="7" borderId="0" xfId="8" applyFont="1" applyFill="1" applyAlignment="1">
      <alignment horizontal="center" vertical="center"/>
    </xf>
    <xf numFmtId="0" fontId="28" fillId="12" borderId="0" xfId="8" applyFont="1" applyFill="1" applyAlignment="1">
      <alignment horizontal="center" vertical="center"/>
    </xf>
    <xf numFmtId="0" fontId="31" fillId="5" borderId="6" xfId="8" applyFont="1" applyFill="1" applyBorder="1" applyAlignment="1">
      <alignment horizontal="center" vertical="center"/>
    </xf>
    <xf numFmtId="0" fontId="31" fillId="5" borderId="7" xfId="8" applyFont="1" applyFill="1" applyBorder="1" applyAlignment="1">
      <alignment horizontal="center" vertical="center"/>
    </xf>
    <xf numFmtId="0" fontId="31" fillId="5" borderId="8" xfId="8" applyFont="1" applyFill="1" applyBorder="1" applyAlignment="1">
      <alignment horizontal="center" vertical="center"/>
    </xf>
  </cellXfs>
  <cellStyles count="11">
    <cellStyle name="Dane wyjściowe" xfId="7" builtinId="21"/>
    <cellStyle name="Dziesiętny" xfId="1" builtinId="3"/>
    <cellStyle name="Dziesiętny 2" xfId="9" xr:uid="{00000000-0005-0000-0000-000002000000}"/>
    <cellStyle name="Nagłówek 1" xfId="3" builtinId="16"/>
    <cellStyle name="Nagłówek 2" xfId="5" builtinId="17"/>
    <cellStyle name="Nagłówek 3" xfId="4" builtinId="18"/>
    <cellStyle name="Nagłówek 4" xfId="6" builtinId="19"/>
    <cellStyle name="Normalny" xfId="0" builtinId="0"/>
    <cellStyle name="Normalny 2" xfId="2" xr:uid="{00000000-0005-0000-0000-000008000000}"/>
    <cellStyle name="Normalny 3" xfId="8" xr:uid="{00000000-0005-0000-0000-000009000000}"/>
    <cellStyle name="Procentowy 2" xfId="10" xr:uid="{00000000-0005-0000-0000-00000A000000}"/>
  </cellStyles>
  <dxfs count="39">
    <dxf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yyyy\-mm\-dd"/>
      <fill>
        <patternFill patternType="none"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yyyy\-mm\-dd"/>
      <fill>
        <patternFill patternType="none"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bgColor auto="1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bgColor auto="1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bgColor auto="1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bgColor auto="1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bgColor auto="1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bgColor auto="1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bgColor auto="1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  <alignment horizontal="general" vertical="bottom" textRotation="0" wrapText="0" indent="0" justifyLastLine="0" shrinkToFit="0" readingOrder="0"/>
    </dxf>
    <dxf>
      <alignment horizontal="left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left style="thin">
          <color rgb="FF9BC2E6"/>
        </left>
        <top style="thin">
          <color rgb="FF9BC2E6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9" formatCode="yyyy/mm/dd"/>
      <fill>
        <patternFill patternType="solid">
          <fgColor theme="4"/>
          <bgColor theme="7" tint="0.39997558519241921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yyyy\-mm\-dd"/>
      <fill>
        <patternFill patternType="none"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yyyy\-mm\-dd"/>
      <fill>
        <patternFill patternType="none"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yyyy\-mm\-dd"/>
      <fill>
        <patternFill patternType="none"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bgColor auto="1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bgColor auto="1"/>
        </patternFill>
      </fill>
      <alignment horizontal="general" vertical="center" textRotation="0" wrapText="0" indent="0" justifyLastLine="0" shrinkToFit="0" readingOrder="0"/>
    </dxf>
    <dxf>
      <numFmt numFmtId="169" formatCode="yyyy/mm/dd"/>
      <fill>
        <patternFill patternType="none">
          <bgColor auto="1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.xml"/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.xml"/><Relationship Id="rId1" Type="http://schemas.openxmlformats.org/officeDocument/2006/relationships/themeOverride" Target="../theme/themeOverride9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themeOverride" Target="../theme/themeOverride2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.xml"/><Relationship Id="rId1" Type="http://schemas.openxmlformats.org/officeDocument/2006/relationships/themeOverride" Target="../theme/themeOverride3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.xml"/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.xml"/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.xml"/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.xml"/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.xml"/><Relationship Id="rId1" Type="http://schemas.openxmlformats.org/officeDocument/2006/relationships/themeOverride" Target="../theme/themeOverride8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Ex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1" i="0" u="none" strike="noStrike" kern="120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pl-PL" sz="1400" b="1" i="0" u="none" strike="noStrike" kern="120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rPr>
              <a:t>Moc instalacji w poszczególnych latach [MW]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1" i="0" u="none" strike="noStrike" kern="120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defRPr>
            </a:pPr>
            <a:endParaRPr lang="en-US" sz="1400" b="1" i="0" u="none" strike="noStrike" kern="1200" baseline="0">
              <a:solidFill>
                <a:sysClr val="windowText" lastClr="000000">
                  <a:lumMod val="65000"/>
                  <a:lumOff val="35000"/>
                </a:sysClr>
              </a:solidFill>
              <a:effectLst/>
              <a:latin typeface="+mn-lt"/>
              <a:ea typeface="+mn-ea"/>
              <a:cs typeface="+mn-cs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4996740908754652"/>
          <c:w val="0.9413539756700704"/>
          <c:h val="0.6722308663326107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Analiza!$C$14</c:f>
              <c:strCache>
                <c:ptCount val="1"/>
                <c:pt idx="0">
                  <c:v>Małe instalacje </c:v>
                </c:pt>
              </c:strCache>
            </c:strRef>
          </c:tx>
          <c:spPr>
            <a:solidFill>
              <a:srgbClr val="5B9BD5">
                <a:lumMod val="50000"/>
              </a:srgbClr>
            </a:solidFill>
          </c:spPr>
          <c:invertIfNegative val="0"/>
          <c:cat>
            <c:numRef>
              <c:f>Analiza!$E$18:$U$18</c:f>
              <c:numCache>
                <c:formatCode>General</c:formatCode>
                <c:ptCount val="17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</c:numCache>
            </c:numRef>
          </c:cat>
          <c:val>
            <c:numRef>
              <c:f>Analiza!$E$15:$U$15</c:f>
              <c:numCache>
                <c:formatCode>_-* #\ ##0.00\ _z_ł_-;\-* #\ ##0.00\ _z_ł_-;_-* "-"??\ _z_ł_-;_-@_-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1.7</c:v>
                </c:pt>
                <c:pt idx="3">
                  <c:v>1.7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6.8000000000000005E-2</c:v>
                </c:pt>
                <c:pt idx="8">
                  <c:v>0</c:v>
                </c:pt>
                <c:pt idx="9">
                  <c:v>2.5499999999999998</c:v>
                </c:pt>
                <c:pt idx="10">
                  <c:v>1.7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94-4084-A280-8C96AF20A738}"/>
            </c:ext>
          </c:extLst>
        </c:ser>
        <c:ser>
          <c:idx val="2"/>
          <c:order val="1"/>
          <c:tx>
            <c:strRef>
              <c:f>Analiza!$C$9</c:f>
              <c:strCache>
                <c:ptCount val="1"/>
                <c:pt idx="0">
                  <c:v>Farmy</c:v>
                </c:pt>
              </c:strCache>
            </c:strRef>
          </c:tx>
          <c:spPr>
            <a:solidFill>
              <a:srgbClr val="70AD47"/>
            </a:solidFill>
          </c:spPr>
          <c:invertIfNegative val="0"/>
          <c:cat>
            <c:numRef>
              <c:f>Analiza!$E$18:$U$18</c:f>
              <c:numCache>
                <c:formatCode>General</c:formatCode>
                <c:ptCount val="17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</c:numCache>
            </c:numRef>
          </c:cat>
          <c:val>
            <c:numRef>
              <c:f>Analiza!$E$10:$U$10</c:f>
              <c:numCache>
                <c:formatCode>_-* #\ ##0.00\ _z_ł_-;\-* #\ ##0.00\ _z_ł_-;_-* "-"??\ _z_ł_-;_-@_-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6.67</c:v>
                </c:pt>
                <c:pt idx="7">
                  <c:v>5.65</c:v>
                </c:pt>
                <c:pt idx="8">
                  <c:v>48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7.5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94-4084-A280-8C96AF20A7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0120960"/>
        <c:axId val="110122496"/>
      </c:barChart>
      <c:catAx>
        <c:axId val="110120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110122496"/>
        <c:crosses val="autoZero"/>
        <c:auto val="1"/>
        <c:lblAlgn val="ctr"/>
        <c:lblOffset val="100"/>
        <c:noMultiLvlLbl val="0"/>
      </c:catAx>
      <c:valAx>
        <c:axId val="11012249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pl-PL"/>
                  <a:t>MW</a:t>
                </a:r>
              </a:p>
            </c:rich>
          </c:tx>
          <c:layout>
            <c:manualLayout>
              <c:xMode val="edge"/>
              <c:yMode val="edge"/>
              <c:x val="4.9384233053139381E-3"/>
              <c:y val="5.0113806259804661E-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110120960"/>
        <c:crosses val="autoZero"/>
        <c:crossBetween val="between"/>
      </c:valAx>
      <c:spPr>
        <a:ln>
          <a:noFill/>
        </a:ln>
      </c:spPr>
    </c:plotArea>
    <c:legend>
      <c:legendPos val="t"/>
      <c:layout>
        <c:manualLayout>
          <c:xMode val="edge"/>
          <c:yMode val="edge"/>
          <c:x val="0.37264099021302338"/>
          <c:y val="0.89718559352212646"/>
          <c:w val="0.25471801957395335"/>
          <c:h val="8.3188669894704831E-2"/>
        </c:manualLayout>
      </c:layout>
      <c:overlay val="0"/>
      <c:txPr>
        <a:bodyPr/>
        <a:lstStyle/>
        <a:p>
          <a:pPr>
            <a:defRPr sz="1400"/>
          </a:pPr>
          <a:endParaRPr lang="pl-PL"/>
        </a:p>
      </c:txPr>
    </c:legend>
    <c:plotVisOnly val="0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/>
              <a:t>Skumulowana moc poszczególnych źródeł OZE na dzień 31.12.2023 [MW]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'Wiatr na tle innych OZE'!$F$51</c:f>
              <c:strCache>
                <c:ptCount val="1"/>
                <c:pt idx="0">
                  <c:v>moc [MW]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FFC000">
                  <a:lumMod val="60000"/>
                  <a:lumOff val="4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1-DCBB-4A05-AB56-F2A1EDCC7632}"/>
              </c:ext>
            </c:extLst>
          </c:dPt>
          <c:dPt>
            <c:idx val="1"/>
            <c:invertIfNegative val="0"/>
            <c:bubble3D val="0"/>
            <c:spPr>
              <a:solidFill>
                <a:srgbClr val="70AD47">
                  <a:lumMod val="75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3-DCBB-4A05-AB56-F2A1EDCC7632}"/>
              </c:ext>
            </c:extLst>
          </c:dPt>
          <c:dPt>
            <c:idx val="2"/>
            <c:invertIfNegative val="0"/>
            <c:bubble3D val="0"/>
            <c:spPr>
              <a:solidFill>
                <a:srgbClr val="70AD47">
                  <a:lumMod val="40000"/>
                  <a:lumOff val="6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5-DCBB-4A05-AB56-F2A1EDCC7632}"/>
              </c:ext>
            </c:extLst>
          </c:dPt>
          <c:dPt>
            <c:idx val="3"/>
            <c:invertIfNegative val="0"/>
            <c:bubble3D val="0"/>
            <c:spPr>
              <a:solidFill>
                <a:srgbClr val="5B9BD5">
                  <a:lumMod val="60000"/>
                  <a:lumOff val="4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7-DCBB-4A05-AB56-F2A1EDCC7632}"/>
              </c:ext>
            </c:extLst>
          </c:dPt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'Wiatr na tle innych OZE'!$G$50:$K$50</c:f>
              <c:strCache>
                <c:ptCount val="5"/>
                <c:pt idx="0">
                  <c:v>PV</c:v>
                </c:pt>
                <c:pt idx="1">
                  <c:v>BIOGAZ</c:v>
                </c:pt>
                <c:pt idx="2">
                  <c:v>BIOMASA</c:v>
                </c:pt>
                <c:pt idx="3">
                  <c:v>WIATR</c:v>
                </c:pt>
                <c:pt idx="4">
                  <c:v>WODA</c:v>
                </c:pt>
              </c:strCache>
            </c:strRef>
          </c:cat>
          <c:val>
            <c:numRef>
              <c:f>'Wiatr na tle innych OZE'!$G$51:$K$51</c:f>
              <c:numCache>
                <c:formatCode>_-* #\ ##0.00\ _z_ł_-;\-* #\ ##0.00\ _z_ł_-;_-* "-"??\ _z_ł_-;_-@_-</c:formatCode>
                <c:ptCount val="5"/>
                <c:pt idx="0">
                  <c:v>17057.099999999999</c:v>
                </c:pt>
                <c:pt idx="1">
                  <c:v>293.8</c:v>
                </c:pt>
                <c:pt idx="2">
                  <c:v>981.6</c:v>
                </c:pt>
                <c:pt idx="3">
                  <c:v>9428.2999999999993</c:v>
                </c:pt>
                <c:pt idx="4">
                  <c:v>979.1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CBB-4A05-AB56-F2A1EDCC76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76751232"/>
        <c:axId val="76752768"/>
      </c:barChart>
      <c:catAx>
        <c:axId val="767512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25400">
            <a:solidFill>
              <a:srgbClr val="18468B"/>
            </a:solidFill>
          </a:ln>
        </c:spPr>
        <c:txPr>
          <a:bodyPr/>
          <a:lstStyle/>
          <a:p>
            <a:pPr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pl-PL"/>
          </a:p>
        </c:txPr>
        <c:crossAx val="76752768"/>
        <c:crosses val="autoZero"/>
        <c:auto val="1"/>
        <c:lblAlgn val="ctr"/>
        <c:lblOffset val="100"/>
        <c:noMultiLvlLbl val="0"/>
      </c:catAx>
      <c:valAx>
        <c:axId val="76752768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_-* #\ ##0.00\ _z_ł_-;\-* #\ ##0.00\ _z_ł_-;_-* &quot;-&quot;??\ _z_ł_-;_-@_-" sourceLinked="1"/>
        <c:majorTickMark val="out"/>
        <c:minorTickMark val="none"/>
        <c:tickLblPos val="nextTo"/>
        <c:spPr>
          <a:ln w="25400">
            <a:solidFill>
              <a:srgbClr val="FFC000">
                <a:lumMod val="75000"/>
              </a:srgbClr>
            </a:solidFill>
          </a:ln>
        </c:spPr>
        <c:crossAx val="76751232"/>
        <c:crosses val="autoZero"/>
        <c:crossBetween val="between"/>
      </c:valAx>
    </c:plotArea>
    <c:legend>
      <c:legendPos val="t"/>
      <c:overlay val="0"/>
      <c:txPr>
        <a:bodyPr/>
        <a:lstStyle/>
        <a:p>
          <a:pPr>
            <a:defRPr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/>
              <a:t>Liczba instalacji </a:t>
            </a:r>
            <a:r>
              <a:rPr lang="pl-PL" sz="1400" b="1" i="0" u="none" strike="noStrike" baseline="0">
                <a:effectLst/>
              </a:rPr>
              <a:t>wiatrowych</a:t>
            </a:r>
            <a:r>
              <a:rPr lang="pl-PL" baseline="0"/>
              <a:t> </a:t>
            </a:r>
            <a:r>
              <a:rPr lang="pl-PL"/>
              <a:t>w poszczególnych województwach </a:t>
            </a:r>
          </a:p>
        </c:rich>
      </c:tx>
      <c:layout>
        <c:manualLayout>
          <c:xMode val="edge"/>
          <c:yMode val="edge"/>
          <c:x val="0.23464388385149637"/>
          <c:y val="1.54131918717865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1474753077202039"/>
          <c:w val="0.9413539756700704"/>
          <c:h val="0.5725038150254083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Analiza!$K$40</c:f>
              <c:strCache>
                <c:ptCount val="1"/>
                <c:pt idx="0">
                  <c:v>Rozkład małych instalacji w województwach</c:v>
                </c:pt>
              </c:strCache>
            </c:strRef>
          </c:tx>
          <c:spPr>
            <a:solidFill>
              <a:srgbClr val="5B9BD5">
                <a:lumMod val="50000"/>
              </a:srgbClr>
            </a:solidFill>
          </c:spPr>
          <c:invertIfNegative val="0"/>
          <c:val>
            <c:numRef>
              <c:f>Analiza!$L$44:$L$59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F2-41A9-AB99-1A6EFE15B069}"/>
            </c:ext>
          </c:extLst>
        </c:ser>
        <c:ser>
          <c:idx val="1"/>
          <c:order val="1"/>
          <c:tx>
            <c:strRef>
              <c:f>Analiza!$E$40</c:f>
              <c:strCache>
                <c:ptCount val="1"/>
                <c:pt idx="0">
                  <c:v>Rozkład farm w województwach</c:v>
                </c:pt>
              </c:strCache>
            </c:strRef>
          </c:tx>
          <c:spPr>
            <a:solidFill>
              <a:srgbClr val="70AD47"/>
            </a:solidFill>
          </c:spPr>
          <c:invertIfNegative val="0"/>
          <c:cat>
            <c:strRef>
              <c:f>Analiza!$E$44:$E$59</c:f>
              <c:strCache>
                <c:ptCount val="16"/>
                <c:pt idx="0">
                  <c:v>zachodniopomorskie</c:v>
                </c:pt>
                <c:pt idx="1">
                  <c:v>pomorskie</c:v>
                </c:pt>
                <c:pt idx="2">
                  <c:v>kujawsko-pomorskie</c:v>
                </c:pt>
                <c:pt idx="3">
                  <c:v>łódzkie</c:v>
                </c:pt>
                <c:pt idx="4">
                  <c:v>wielkopolskie</c:v>
                </c:pt>
                <c:pt idx="5">
                  <c:v>mazowieckie</c:v>
                </c:pt>
                <c:pt idx="6">
                  <c:v>warmińsko-mazurskie</c:v>
                </c:pt>
                <c:pt idx="7">
                  <c:v>lubuskie</c:v>
                </c:pt>
                <c:pt idx="8">
                  <c:v>podlaskie</c:v>
                </c:pt>
                <c:pt idx="9">
                  <c:v>dolnośląskie</c:v>
                </c:pt>
                <c:pt idx="10">
                  <c:v>lubelskie</c:v>
                </c:pt>
                <c:pt idx="11">
                  <c:v>opolskie</c:v>
                </c:pt>
                <c:pt idx="12">
                  <c:v>podkarpackie</c:v>
                </c:pt>
                <c:pt idx="13">
                  <c:v>śląskie</c:v>
                </c:pt>
                <c:pt idx="14">
                  <c:v>świętokrzyskie</c:v>
                </c:pt>
                <c:pt idx="15">
                  <c:v>małopolskie</c:v>
                </c:pt>
              </c:strCache>
            </c:strRef>
          </c:cat>
          <c:val>
            <c:numRef>
              <c:f>Analiza!$F$44:$F$59</c:f>
              <c:numCache>
                <c:formatCode>General</c:formatCode>
                <c:ptCount val="16"/>
                <c:pt idx="0">
                  <c:v>2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F2-41A9-AB99-1A6EFE15B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507776"/>
        <c:axId val="110183552"/>
      </c:barChart>
      <c:catAx>
        <c:axId val="120507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70AD47">
                <a:lumMod val="50000"/>
              </a:srgbClr>
            </a:solidFill>
          </a:ln>
        </c:spPr>
        <c:crossAx val="110183552"/>
        <c:crosses val="autoZero"/>
        <c:auto val="1"/>
        <c:lblAlgn val="ctr"/>
        <c:lblOffset val="100"/>
        <c:noMultiLvlLbl val="0"/>
      </c:catAx>
      <c:valAx>
        <c:axId val="11018355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19050">
            <a:solidFill>
              <a:srgbClr val="70AD47">
                <a:lumMod val="50000"/>
              </a:srgbClr>
            </a:solidFill>
          </a:ln>
        </c:spPr>
        <c:crossAx val="120507776"/>
        <c:crosses val="autoZero"/>
        <c:crossBetween val="between"/>
      </c:valAx>
      <c:spPr>
        <a:ln>
          <a:noFill/>
        </a:ln>
      </c:spPr>
    </c:plotArea>
    <c:legend>
      <c:legendPos val="t"/>
      <c:layout>
        <c:manualLayout>
          <c:xMode val="edge"/>
          <c:yMode val="edge"/>
          <c:x val="0.13991319641745811"/>
          <c:y val="0.91942434987953869"/>
          <c:w val="0.76690900235408721"/>
          <c:h val="6.177919304642094E-2"/>
        </c:manualLayout>
      </c:layout>
      <c:overlay val="0"/>
      <c:txPr>
        <a:bodyPr/>
        <a:lstStyle/>
        <a:p>
          <a:pPr>
            <a:defRPr sz="1400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>
                <a:solidFill>
                  <a:schemeClr val="tx1">
                    <a:lumMod val="65000"/>
                    <a:lumOff val="35000"/>
                  </a:schemeClr>
                </a:solidFill>
              </a:rPr>
              <a:t>Moc instalacji </a:t>
            </a:r>
            <a:r>
              <a:rPr lang="pl-PL" sz="1400" b="1" i="0" u="none" strike="noStrike" baseline="0">
                <a:effectLst/>
              </a:rPr>
              <a:t>wiatrowych</a:t>
            </a:r>
            <a:r>
              <a:rPr lang="pl-PL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w poszczególnych województwach [MW] </a:t>
            </a:r>
            <a:endParaRPr lang="pl-PL">
              <a:solidFill>
                <a:schemeClr val="tx1">
                  <a:lumMod val="65000"/>
                  <a:lumOff val="35000"/>
                </a:schemeClr>
              </a:solidFill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3112162182476084"/>
          <c:w val="0.9413539756700704"/>
          <c:h val="0.5903432080456174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Analiza!$K$40</c:f>
              <c:strCache>
                <c:ptCount val="1"/>
                <c:pt idx="0">
                  <c:v>Rozkład małych instalacji w województwach</c:v>
                </c:pt>
              </c:strCache>
            </c:strRef>
          </c:tx>
          <c:spPr>
            <a:solidFill>
              <a:srgbClr val="5B9BD5">
                <a:lumMod val="50000"/>
              </a:srgbClr>
            </a:solidFill>
            <a:ln>
              <a:solidFill>
                <a:srgbClr val="0070C0"/>
              </a:solidFill>
            </a:ln>
          </c:spPr>
          <c:invertIfNegative val="0"/>
          <c:val>
            <c:numRef>
              <c:f>Analiza!$M$44:$M$59</c:f>
              <c:numCache>
                <c:formatCode>0.00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7.6499999999999986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6.8000000000000005E-2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BF-4A7C-9103-66EC7C3EDD8A}"/>
            </c:ext>
          </c:extLst>
        </c:ser>
        <c:ser>
          <c:idx val="1"/>
          <c:order val="1"/>
          <c:tx>
            <c:strRef>
              <c:f>Analiza!$E$40</c:f>
              <c:strCache>
                <c:ptCount val="1"/>
                <c:pt idx="0">
                  <c:v>Rozkład farm w województwach</c:v>
                </c:pt>
              </c:strCache>
            </c:strRef>
          </c:tx>
          <c:spPr>
            <a:solidFill>
              <a:srgbClr val="70AD47"/>
            </a:solidFill>
          </c:spPr>
          <c:invertIfNegative val="0"/>
          <c:cat>
            <c:strRef>
              <c:f>Analiza!$E$44:$E$59</c:f>
              <c:strCache>
                <c:ptCount val="16"/>
                <c:pt idx="0">
                  <c:v>zachodniopomorskie</c:v>
                </c:pt>
                <c:pt idx="1">
                  <c:v>pomorskie</c:v>
                </c:pt>
                <c:pt idx="2">
                  <c:v>kujawsko-pomorskie</c:v>
                </c:pt>
                <c:pt idx="3">
                  <c:v>łódzkie</c:v>
                </c:pt>
                <c:pt idx="4">
                  <c:v>wielkopolskie</c:v>
                </c:pt>
                <c:pt idx="5">
                  <c:v>mazowieckie</c:v>
                </c:pt>
                <c:pt idx="6">
                  <c:v>warmińsko-mazurskie</c:v>
                </c:pt>
                <c:pt idx="7">
                  <c:v>lubuskie</c:v>
                </c:pt>
                <c:pt idx="8">
                  <c:v>podlaskie</c:v>
                </c:pt>
                <c:pt idx="9">
                  <c:v>dolnośląskie</c:v>
                </c:pt>
                <c:pt idx="10">
                  <c:v>lubelskie</c:v>
                </c:pt>
                <c:pt idx="11">
                  <c:v>opolskie</c:v>
                </c:pt>
                <c:pt idx="12">
                  <c:v>podkarpackie</c:v>
                </c:pt>
                <c:pt idx="13">
                  <c:v>śląskie</c:v>
                </c:pt>
                <c:pt idx="14">
                  <c:v>świętokrzyskie</c:v>
                </c:pt>
                <c:pt idx="15">
                  <c:v>małopolskie</c:v>
                </c:pt>
              </c:strCache>
            </c:strRef>
          </c:cat>
          <c:val>
            <c:numRef>
              <c:f>Analiza!$G$44:$G$59</c:f>
              <c:numCache>
                <c:formatCode>0.00</c:formatCode>
                <c:ptCount val="16"/>
                <c:pt idx="0">
                  <c:v>49.5</c:v>
                </c:pt>
                <c:pt idx="1">
                  <c:v>7.5</c:v>
                </c:pt>
                <c:pt idx="2">
                  <c:v>5.65</c:v>
                </c:pt>
                <c:pt idx="3">
                  <c:v>3.07</c:v>
                </c:pt>
                <c:pt idx="4">
                  <c:v>1.6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46.5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BF-4A7C-9103-66EC7C3EDD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0228608"/>
        <c:axId val="110230144"/>
      </c:barChart>
      <c:catAx>
        <c:axId val="110228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110230144"/>
        <c:crosses val="autoZero"/>
        <c:auto val="1"/>
        <c:lblAlgn val="ctr"/>
        <c:lblOffset val="100"/>
        <c:noMultiLvlLbl val="0"/>
      </c:catAx>
      <c:valAx>
        <c:axId val="11023014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pl-PL"/>
                  <a:t>MW</a:t>
                </a:r>
              </a:p>
            </c:rich>
          </c:tx>
          <c:layout>
            <c:manualLayout>
              <c:xMode val="edge"/>
              <c:yMode val="edge"/>
              <c:x val="1.3023423704271888E-2"/>
              <c:y val="5.7059268475719363E-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110228608"/>
        <c:crosses val="autoZero"/>
        <c:crossBetween val="between"/>
      </c:valAx>
      <c:spPr>
        <a:ln>
          <a:noFill/>
        </a:ln>
      </c:spPr>
    </c:plotArea>
    <c:legend>
      <c:legendPos val="t"/>
      <c:layout>
        <c:manualLayout>
          <c:xMode val="edge"/>
          <c:yMode val="edge"/>
          <c:x val="0.15678297602665198"/>
          <c:y val="0.93445112734360758"/>
          <c:w val="0.75698683585971593"/>
          <c:h val="6.3533962187960091E-2"/>
        </c:manualLayout>
      </c:layout>
      <c:overlay val="0"/>
      <c:txPr>
        <a:bodyPr/>
        <a:lstStyle/>
        <a:p>
          <a:pPr>
            <a:defRPr sz="1400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/>
              <a:t>Moc farm</a:t>
            </a:r>
            <a:r>
              <a:rPr lang="pl-PL" baseline="0"/>
              <a:t> wiatrowych </a:t>
            </a:r>
            <a:r>
              <a:rPr lang="pl-PL"/>
              <a:t>w poszczególnych przedziałach mocy [MW]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Analiza!$I$106</c:f>
              <c:strCache>
                <c:ptCount val="1"/>
                <c:pt idx="0">
                  <c:v>moc [MW]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5B9BD5"/>
              </a:solidFill>
            </c:spPr>
            <c:extLst>
              <c:ext xmlns:c16="http://schemas.microsoft.com/office/drawing/2014/chart" uri="{C3380CC4-5D6E-409C-BE32-E72D297353CC}">
                <c16:uniqueId val="{00000001-8F6B-4073-83D8-FEE4569F858D}"/>
              </c:ext>
            </c:extLst>
          </c:dPt>
          <c:dPt>
            <c:idx val="1"/>
            <c:invertIfNegative val="0"/>
            <c:bubble3D val="0"/>
            <c:spPr>
              <a:solidFill>
                <a:srgbClr val="70AD47">
                  <a:lumMod val="20000"/>
                  <a:lumOff val="8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3-8F6B-4073-83D8-FEE4569F858D}"/>
              </c:ext>
            </c:extLst>
          </c:dPt>
          <c:dPt>
            <c:idx val="2"/>
            <c:invertIfNegative val="0"/>
            <c:bubble3D val="0"/>
            <c:spPr>
              <a:solidFill>
                <a:srgbClr val="5B9BD5">
                  <a:lumMod val="60000"/>
                  <a:lumOff val="4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5-8F6B-4073-83D8-FEE4569F858D}"/>
              </c:ext>
            </c:extLst>
          </c:dPt>
          <c:dPt>
            <c:idx val="3"/>
            <c:invertIfNegative val="0"/>
            <c:bubble3D val="0"/>
            <c:spPr>
              <a:solidFill>
                <a:srgbClr val="44546A">
                  <a:lumMod val="60000"/>
                  <a:lumOff val="4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7-8F6B-4073-83D8-FEE4569F858D}"/>
              </c:ext>
            </c:extLst>
          </c:dPt>
          <c:dPt>
            <c:idx val="4"/>
            <c:invertIfNegative val="0"/>
            <c:bubble3D val="0"/>
            <c:spPr>
              <a:solidFill>
                <a:srgbClr val="70AD47">
                  <a:lumMod val="75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9-8F6B-4073-83D8-FEE4569F858D}"/>
              </c:ext>
            </c:extLst>
          </c:dPt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Analiza!$J$104:$N$104</c:f>
              <c:strCache>
                <c:ptCount val="5"/>
                <c:pt idx="0">
                  <c:v>0,5 - 1 MW</c:v>
                </c:pt>
                <c:pt idx="1">
                  <c:v>1-5 MW</c:v>
                </c:pt>
                <c:pt idx="2">
                  <c:v>5-10 MW</c:v>
                </c:pt>
                <c:pt idx="3">
                  <c:v>10-30 MW</c:v>
                </c:pt>
                <c:pt idx="4">
                  <c:v>&gt; 30 MW</c:v>
                </c:pt>
              </c:strCache>
            </c:strRef>
          </c:cat>
          <c:val>
            <c:numRef>
              <c:f>Analiza!$J$106:$N$106</c:f>
              <c:numCache>
                <c:formatCode>_-* #\ ##0.00\ _z_ł_-;\-* #\ ##0.00\ _z_ł_-;_-* "-"??\ _z_ł_-;_-@_-</c:formatCode>
                <c:ptCount val="5"/>
                <c:pt idx="0">
                  <c:v>0</c:v>
                </c:pt>
                <c:pt idx="1">
                  <c:v>15.82</c:v>
                </c:pt>
                <c:pt idx="2">
                  <c:v>7.5</c:v>
                </c:pt>
                <c:pt idx="3">
                  <c:v>0</c:v>
                </c:pt>
                <c:pt idx="4">
                  <c:v>94.5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F6B-4073-83D8-FEE4569F85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21900416"/>
        <c:axId val="121902208"/>
      </c:barChart>
      <c:catAx>
        <c:axId val="1219004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25400">
            <a:solidFill>
              <a:srgbClr val="18468B"/>
            </a:solidFill>
          </a:ln>
        </c:spPr>
        <c:txPr>
          <a:bodyPr/>
          <a:lstStyle/>
          <a:p>
            <a:pPr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pl-PL"/>
          </a:p>
        </c:txPr>
        <c:crossAx val="121902208"/>
        <c:crosses val="autoZero"/>
        <c:auto val="1"/>
        <c:lblAlgn val="ctr"/>
        <c:lblOffset val="100"/>
        <c:noMultiLvlLbl val="0"/>
      </c:catAx>
      <c:valAx>
        <c:axId val="121902208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_-* #\ ##0.00\ _z_ł_-;\-* #\ ##0.00\ _z_ł_-;_-* &quot;-&quot;??\ _z_ł_-;_-@_-" sourceLinked="1"/>
        <c:majorTickMark val="out"/>
        <c:minorTickMark val="none"/>
        <c:tickLblPos val="nextTo"/>
        <c:spPr>
          <a:ln w="25400">
            <a:solidFill>
              <a:srgbClr val="70AD47">
                <a:lumMod val="50000"/>
              </a:srgbClr>
            </a:solidFill>
          </a:ln>
        </c:spPr>
        <c:crossAx val="12190041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/>
              <a:t>Liczba farm</a:t>
            </a:r>
            <a:r>
              <a:rPr lang="pl-PL" baseline="0"/>
              <a:t> </a:t>
            </a:r>
            <a:r>
              <a:rPr lang="pl-PL" sz="1400" b="1" i="0" u="none" strike="noStrike" baseline="0">
                <a:effectLst/>
              </a:rPr>
              <a:t>wiatrowych</a:t>
            </a:r>
            <a:r>
              <a:rPr lang="pl-PL" baseline="0"/>
              <a:t> </a:t>
            </a:r>
            <a:r>
              <a:rPr lang="pl-PL"/>
              <a:t>w poszczególnych przedziałach mocy 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Analiza!$I$106</c:f>
              <c:strCache>
                <c:ptCount val="1"/>
                <c:pt idx="0">
                  <c:v>moc [MW]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5B9BD5"/>
              </a:solidFill>
            </c:spPr>
            <c:extLst>
              <c:ext xmlns:c16="http://schemas.microsoft.com/office/drawing/2014/chart" uri="{C3380CC4-5D6E-409C-BE32-E72D297353CC}">
                <c16:uniqueId val="{00000001-E654-4426-8E49-9877ADE6062C}"/>
              </c:ext>
            </c:extLst>
          </c:dPt>
          <c:dPt>
            <c:idx val="1"/>
            <c:invertIfNegative val="0"/>
            <c:bubble3D val="0"/>
            <c:spPr>
              <a:solidFill>
                <a:srgbClr val="70AD47">
                  <a:lumMod val="20000"/>
                  <a:lumOff val="8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3-E654-4426-8E49-9877ADE6062C}"/>
              </c:ext>
            </c:extLst>
          </c:dPt>
          <c:dPt>
            <c:idx val="2"/>
            <c:invertIfNegative val="0"/>
            <c:bubble3D val="0"/>
            <c:spPr>
              <a:solidFill>
                <a:srgbClr val="5B9BD5">
                  <a:lumMod val="60000"/>
                  <a:lumOff val="4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5-E654-4426-8E49-9877ADE6062C}"/>
              </c:ext>
            </c:extLst>
          </c:dPt>
          <c:dPt>
            <c:idx val="3"/>
            <c:invertIfNegative val="0"/>
            <c:bubble3D val="0"/>
            <c:spPr>
              <a:solidFill>
                <a:srgbClr val="44546A">
                  <a:lumMod val="60000"/>
                  <a:lumOff val="4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7-E654-4426-8E49-9877ADE6062C}"/>
              </c:ext>
            </c:extLst>
          </c:dPt>
          <c:dPt>
            <c:idx val="4"/>
            <c:invertIfNegative val="0"/>
            <c:bubble3D val="0"/>
            <c:spPr>
              <a:solidFill>
                <a:srgbClr val="70AD47">
                  <a:lumMod val="75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9-E654-4426-8E49-9877ADE6062C}"/>
              </c:ext>
            </c:extLst>
          </c:dPt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Analiza!$J$104:$N$104</c:f>
              <c:strCache>
                <c:ptCount val="5"/>
                <c:pt idx="0">
                  <c:v>0,5 - 1 MW</c:v>
                </c:pt>
                <c:pt idx="1">
                  <c:v>1-5 MW</c:v>
                </c:pt>
                <c:pt idx="2">
                  <c:v>5-10 MW</c:v>
                </c:pt>
                <c:pt idx="3">
                  <c:v>10-30 MW</c:v>
                </c:pt>
                <c:pt idx="4">
                  <c:v>&gt; 30 MW</c:v>
                </c:pt>
              </c:strCache>
            </c:strRef>
          </c:cat>
          <c:val>
            <c:numRef>
              <c:f>Analiza!$J$105:$N$105</c:f>
              <c:numCache>
                <c:formatCode>_-* #\ ##0\ _z_ł_-;\-* #\ ##0\ _z_ł_-;_-* "-"??\ _z_ł_-;_-@_-</c:formatCode>
                <c:ptCount val="5"/>
                <c:pt idx="0">
                  <c:v>0</c:v>
                </c:pt>
                <c:pt idx="1">
                  <c:v>7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654-4426-8E49-9877ADE606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21943552"/>
        <c:axId val="121945088"/>
      </c:barChart>
      <c:catAx>
        <c:axId val="12194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25400">
            <a:solidFill>
              <a:srgbClr val="18468B"/>
            </a:solidFill>
          </a:ln>
        </c:spPr>
        <c:txPr>
          <a:bodyPr/>
          <a:lstStyle/>
          <a:p>
            <a:pPr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pl-PL"/>
          </a:p>
        </c:txPr>
        <c:crossAx val="121945088"/>
        <c:crosses val="autoZero"/>
        <c:auto val="1"/>
        <c:lblAlgn val="ctr"/>
        <c:lblOffset val="100"/>
        <c:noMultiLvlLbl val="0"/>
      </c:catAx>
      <c:valAx>
        <c:axId val="121945088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_-* #\ ##0\ _z_ł_-;\-* #\ ##0\ _z_ł_-;_-* &quot;-&quot;??\ _z_ł_-;_-@_-" sourceLinked="1"/>
        <c:majorTickMark val="out"/>
        <c:minorTickMark val="none"/>
        <c:tickLblPos val="nextTo"/>
        <c:spPr>
          <a:ln w="25400">
            <a:solidFill>
              <a:srgbClr val="70AD47">
                <a:lumMod val="50000"/>
              </a:srgbClr>
            </a:solidFill>
          </a:ln>
        </c:spPr>
        <c:crossAx val="12194355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 sz="1400" b="1" i="0" baseline="0">
                <a:effectLst/>
              </a:rPr>
              <a:t>Liczba instalacji w poszczególnych latach</a:t>
            </a:r>
            <a:endParaRPr lang="pl-PL" sz="11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4996740908754652"/>
          <c:w val="0.9413539756700704"/>
          <c:h val="0.6551448102977576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Analiza!$C$14</c:f>
              <c:strCache>
                <c:ptCount val="1"/>
                <c:pt idx="0">
                  <c:v>Małe instalacje </c:v>
                </c:pt>
              </c:strCache>
            </c:strRef>
          </c:tx>
          <c:spPr>
            <a:solidFill>
              <a:srgbClr val="5B9BD5">
                <a:lumMod val="50000"/>
              </a:srgbClr>
            </a:solidFill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Analiza!$E$18:$U$18</c15:sqref>
                  </c15:fullRef>
                </c:ext>
              </c:extLst>
              <c:f>Analiza!$F$18:$U$18</c:f>
              <c:numCache>
                <c:formatCode>General</c:formatCode>
                <c:ptCount val="1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  <c:pt idx="15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Analiza!$E$14:$U$14</c15:sqref>
                  </c15:fullRef>
                </c:ext>
              </c:extLst>
              <c:f>Analiza!$F$14:$U$14</c:f>
              <c:numCache>
                <c:formatCode>_-* #\ ##0\ _z_ł_-;\-* #\ ##0\ _z_ł_-;_-* "-"??\ _z_ł_-;_-@_-</c:formatCode>
                <c:ptCount val="16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3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8F-4C0E-A458-4EA25AB5DDBC}"/>
            </c:ext>
          </c:extLst>
        </c:ser>
        <c:ser>
          <c:idx val="2"/>
          <c:order val="1"/>
          <c:tx>
            <c:strRef>
              <c:f>Analiza!$C$9</c:f>
              <c:strCache>
                <c:ptCount val="1"/>
                <c:pt idx="0">
                  <c:v>Farmy</c:v>
                </c:pt>
              </c:strCache>
            </c:strRef>
          </c:tx>
          <c:spPr>
            <a:solidFill>
              <a:srgbClr val="70AD47"/>
            </a:solidFill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Analiza!$E$18:$U$18</c15:sqref>
                  </c15:fullRef>
                </c:ext>
              </c:extLst>
              <c:f>Analiza!$F$18:$U$18</c:f>
              <c:numCache>
                <c:formatCode>General</c:formatCode>
                <c:ptCount val="1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  <c:pt idx="15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Analiza!$E$9:$U$9</c15:sqref>
                  </c15:fullRef>
                </c:ext>
              </c:extLst>
              <c:f>Analiza!$F$9:$U$9</c:f>
              <c:numCache>
                <c:formatCode>_-* #\ ##0\ _z_ł_-;\-* #\ ##0\ _z_ł_-;_-* "-"??\ _z_ł_-;_-@_-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3</c:v>
                </c:pt>
                <c:pt idx="6">
                  <c:v>2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8F-4C0E-A458-4EA25AB5DD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473472"/>
        <c:axId val="120475008"/>
      </c:barChart>
      <c:catAx>
        <c:axId val="120473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70AD47">
                <a:lumMod val="50000"/>
              </a:srgbClr>
            </a:solidFill>
          </a:ln>
        </c:spPr>
        <c:crossAx val="120475008"/>
        <c:crosses val="autoZero"/>
        <c:auto val="1"/>
        <c:lblAlgn val="ctr"/>
        <c:lblOffset val="100"/>
        <c:noMultiLvlLbl val="0"/>
      </c:catAx>
      <c:valAx>
        <c:axId val="12047500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19050">
            <a:solidFill>
              <a:srgbClr val="70AD47">
                <a:lumMod val="50000"/>
              </a:srgbClr>
            </a:solidFill>
          </a:ln>
        </c:spPr>
        <c:crossAx val="120473472"/>
        <c:crosses val="autoZero"/>
        <c:crossBetween val="between"/>
      </c:valAx>
      <c:spPr>
        <a:ln>
          <a:noFill/>
        </a:ln>
      </c:spPr>
    </c:plotArea>
    <c:legend>
      <c:legendPos val="t"/>
      <c:layout>
        <c:manualLayout>
          <c:xMode val="edge"/>
          <c:yMode val="edge"/>
          <c:x val="0.40477722102918956"/>
          <c:y val="0.87646284887199399"/>
          <c:w val="0.24436331822158594"/>
          <c:h val="0.12197928296912172"/>
        </c:manualLayout>
      </c:layout>
      <c:overlay val="0"/>
      <c:txPr>
        <a:bodyPr/>
        <a:lstStyle/>
        <a:p>
          <a:pPr>
            <a:defRPr sz="1400"/>
          </a:pPr>
          <a:endParaRPr lang="pl-PL"/>
        </a:p>
      </c:txPr>
    </c:legend>
    <c:plotVisOnly val="0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>
                <a:solidFill>
                  <a:schemeClr val="tx1">
                    <a:lumMod val="65000"/>
                    <a:lumOff val="35000"/>
                  </a:schemeClr>
                </a:solidFill>
              </a:rPr>
              <a:t>MOC</a:t>
            </a:r>
            <a:r>
              <a:rPr lang="pl-PL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ZAINSTALOWANA W POSIADANIU NAJWIĘKSZYCH INWESTORÓW </a:t>
            </a:r>
            <a:r>
              <a:rPr lang="pl-PL">
                <a:solidFill>
                  <a:schemeClr val="tx1">
                    <a:lumMod val="65000"/>
                    <a:lumOff val="35000"/>
                  </a:schemeClr>
                </a:solidFill>
              </a:rPr>
              <a:t>FAM WIATROWYCH [MW]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945061687986652E-2"/>
          <c:y val="0.10452255913511807"/>
          <c:w val="0.93054938312013347"/>
          <c:h val="0.4493670816153406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'Operatorzy zestawienie '!$E$7</c:f>
              <c:strCache>
                <c:ptCount val="1"/>
                <c:pt idx="0">
                  <c:v>Liczba projektów</c:v>
                </c:pt>
              </c:strCache>
            </c:strRef>
          </c:tx>
          <c:spPr>
            <a:solidFill>
              <a:srgbClr val="5B9BD5">
                <a:lumMod val="75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/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'Operatorzy zestawienie '!$C$8:$C$26</c:f>
              <c:strCache>
                <c:ptCount val="10"/>
                <c:pt idx="0">
                  <c:v>EEZ Sp. z o.o.</c:v>
                </c:pt>
                <c:pt idx="1">
                  <c:v>Elektrownia Wiatrowa Kresy I Spółka z ograniczoną odpowiedzialnością</c:v>
                </c:pt>
                <c:pt idx="2">
                  <c:v>Baltic Wind Spółka Jawna Marianna Mazur, Marek Dawidowski</c:v>
                </c:pt>
                <c:pt idx="3">
                  <c:v>DL Energia Spółka z ograniczoną odpowiedzialnością Spółka Komandytowa</c:v>
                </c:pt>
                <c:pt idx="4">
                  <c:v>ELEKTRIO Marian Jóźwiak, Jarosław Zdziarski s.c.</c:v>
                </c:pt>
                <c:pt idx="5">
                  <c:v>AM Energia Wiatrowa Spółka z ograniczoną odpowiedzialnością</c:v>
                </c:pt>
                <c:pt idx="6">
                  <c:v>BIKO Piotr Kubista</c:v>
                </c:pt>
                <c:pt idx="7">
                  <c:v>Agrowatt Spółka z ograniczoną odpowiedzialnością</c:v>
                </c:pt>
                <c:pt idx="8">
                  <c:v>Centrum Innowacji Spółka z ograniczoną odpowiedzialnością</c:v>
                </c:pt>
                <c:pt idx="9">
                  <c:v>Agro Wind Energia Spółka z ograniczoną odpowiedzialnością</c:v>
                </c:pt>
              </c:strCache>
            </c:strRef>
          </c:cat>
          <c:val>
            <c:numRef>
              <c:f>'Operatorzy zestawienie '!$D$8:$D$26</c:f>
              <c:numCache>
                <c:formatCode>General</c:formatCode>
                <c:ptCount val="19"/>
                <c:pt idx="0">
                  <c:v>48</c:v>
                </c:pt>
                <c:pt idx="1">
                  <c:v>46.5</c:v>
                </c:pt>
                <c:pt idx="2">
                  <c:v>7.5</c:v>
                </c:pt>
                <c:pt idx="3">
                  <c:v>4</c:v>
                </c:pt>
                <c:pt idx="4">
                  <c:v>3.07</c:v>
                </c:pt>
                <c:pt idx="5">
                  <c:v>2</c:v>
                </c:pt>
                <c:pt idx="6">
                  <c:v>2</c:v>
                </c:pt>
                <c:pt idx="7">
                  <c:v>1.65</c:v>
                </c:pt>
                <c:pt idx="8">
                  <c:v>1.6</c:v>
                </c:pt>
                <c:pt idx="9">
                  <c:v>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2F-442D-87BB-425E413FD1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8036864"/>
        <c:axId val="108038400"/>
      </c:barChart>
      <c:catAx>
        <c:axId val="10803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txPr>
          <a:bodyPr/>
          <a:lstStyle/>
          <a:p>
            <a:pPr>
              <a:defRPr sz="1600"/>
            </a:pPr>
            <a:endParaRPr lang="pl-PL"/>
          </a:p>
        </c:txPr>
        <c:crossAx val="108038400"/>
        <c:crosses val="autoZero"/>
        <c:auto val="1"/>
        <c:lblAlgn val="ctr"/>
        <c:lblOffset val="100"/>
        <c:noMultiLvlLbl val="0"/>
      </c:catAx>
      <c:valAx>
        <c:axId val="10803840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txPr>
          <a:bodyPr/>
          <a:lstStyle/>
          <a:p>
            <a:pPr>
              <a:defRPr sz="1600"/>
            </a:pPr>
            <a:endParaRPr lang="pl-PL"/>
          </a:p>
        </c:txPr>
        <c:crossAx val="1080368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>
                <a:solidFill>
                  <a:schemeClr val="tx1">
                    <a:lumMod val="65000"/>
                    <a:lumOff val="35000"/>
                  </a:schemeClr>
                </a:solidFill>
              </a:rPr>
              <a:t>Struktura właścicielska</a:t>
            </a:r>
            <a:r>
              <a:rPr lang="pl-PL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farm wiatrowych w Polsce</a:t>
            </a:r>
            <a:endParaRPr lang="pl-PL">
              <a:solidFill>
                <a:schemeClr val="tx1">
                  <a:lumMod val="65000"/>
                  <a:lumOff val="35000"/>
                </a:schemeClr>
              </a:solidFill>
            </a:endParaRPr>
          </a:p>
        </c:rich>
      </c:tx>
      <c:layout>
        <c:manualLayout>
          <c:xMode val="edge"/>
          <c:yMode val="edge"/>
          <c:x val="0.1064542358077618"/>
          <c:y val="5.52036807259509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>
        <c:manualLayout>
          <c:layoutTarget val="inner"/>
          <c:xMode val="edge"/>
          <c:yMode val="edge"/>
          <c:x val="3.1824692918178774E-3"/>
          <c:y val="5.0446093626920485E-2"/>
          <c:w val="0.6648590628527471"/>
          <c:h val="0.76855784138001315"/>
        </c:manualLayout>
      </c:layout>
      <c:ofPieChart>
        <c:ofPieType val="pie"/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6BC-40C0-88DC-4518B5D0825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6BC-40C0-88DC-4518B5D0825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6BC-40C0-88DC-4518B5D0825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36BC-40C0-88DC-4518B5D0825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36BC-40C0-88DC-4518B5D0825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36BC-40C0-88DC-4518B5D0825F}"/>
              </c:ext>
            </c:extLst>
          </c:dPt>
          <c:dPt>
            <c:idx val="6"/>
            <c:bubble3D val="0"/>
            <c:explosion val="1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6BC-40C0-88DC-4518B5D0825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6BC-40C0-88DC-4518B5D0825F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6BC-40C0-88DC-4518B5D0825F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6BC-40C0-88DC-4518B5D0825F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36BC-40C0-88DC-4518B5D0825F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36BC-40C0-88DC-4518B5D0825F}"/>
              </c:ext>
            </c:extLst>
          </c:dPt>
          <c:dPt>
            <c:idx val="12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36BC-40C0-88DC-4518B5D0825F}"/>
              </c:ext>
            </c:extLst>
          </c:dPt>
          <c:dPt>
            <c:idx val="13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36BC-40C0-88DC-4518B5D0825F}"/>
              </c:ext>
            </c:extLst>
          </c:dPt>
          <c:dPt>
            <c:idx val="14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36BC-40C0-88DC-4518B5D0825F}"/>
              </c:ext>
            </c:extLst>
          </c:dPt>
          <c:dPt>
            <c:idx val="15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36BC-40C0-88DC-4518B5D0825F}"/>
              </c:ext>
            </c:extLst>
          </c:dPt>
          <c:dPt>
            <c:idx val="16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36BC-40C0-88DC-4518B5D0825F}"/>
              </c:ext>
            </c:extLst>
          </c:dPt>
          <c:dPt>
            <c:idx val="17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36BC-40C0-88DC-4518B5D0825F}"/>
              </c:ext>
            </c:extLst>
          </c:dPt>
          <c:dPt>
            <c:idx val="18"/>
            <c:bubble3D val="0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36BC-40C0-88DC-4518B5D0825F}"/>
              </c:ext>
            </c:extLst>
          </c:dPt>
          <c:dPt>
            <c:idx val="19"/>
            <c:bubble3D val="0"/>
            <c:spPr>
              <a:solidFill>
                <a:schemeClr val="bg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36BC-40C0-88DC-4518B5D0825F}"/>
              </c:ext>
            </c:extLst>
          </c:dPt>
          <c:dPt>
            <c:idx val="20"/>
            <c:bubble3D val="0"/>
            <c:spPr>
              <a:solidFill>
                <a:srgbClr val="D3D3D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36BC-40C0-88DC-4518B5D0825F}"/>
              </c:ext>
            </c:extLst>
          </c:dPt>
          <c:dPt>
            <c:idx val="21"/>
            <c:bubble3D val="0"/>
            <c:spPr>
              <a:solidFill>
                <a:schemeClr val="accent4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36BC-40C0-88DC-4518B5D0825F}"/>
              </c:ext>
            </c:extLst>
          </c:dPt>
          <c:dPt>
            <c:idx val="22"/>
            <c:bubble3D val="0"/>
            <c:spPr>
              <a:solidFill>
                <a:schemeClr val="accent5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36BC-40C0-88DC-4518B5D0825F}"/>
              </c:ext>
            </c:extLst>
          </c:dPt>
          <c:dPt>
            <c:idx val="23"/>
            <c:bubble3D val="0"/>
            <c:spPr>
              <a:solidFill>
                <a:schemeClr val="accent6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36BC-40C0-88DC-4518B5D0825F}"/>
              </c:ext>
            </c:extLst>
          </c:dPt>
          <c:dPt>
            <c:idx val="24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36BC-40C0-88DC-4518B5D0825F}"/>
              </c:ext>
            </c:extLst>
          </c:dPt>
          <c:dPt>
            <c:idx val="25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36BC-40C0-88DC-4518B5D0825F}"/>
              </c:ext>
            </c:extLst>
          </c:dPt>
          <c:dPt>
            <c:idx val="26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36BC-40C0-88DC-4518B5D0825F}"/>
              </c:ext>
            </c:extLst>
          </c:dPt>
          <c:dPt>
            <c:idx val="27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36BC-40C0-88DC-4518B5D0825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'Operatorzy zestawienie '!$J$9:$J$28</c:f>
              <c:strCache>
                <c:ptCount val="20"/>
                <c:pt idx="0">
                  <c:v>EEZ Sp. z o.o.</c:v>
                </c:pt>
                <c:pt idx="1">
                  <c:v>Elektrownia Wiatrowa Kresy I Spółka z ograniczoną odpowiedzialnością</c:v>
                </c:pt>
                <c:pt idx="2">
                  <c:v>Baltic Wind Spółka Jawna Marianna Mazur, Marek Dawidowski</c:v>
                </c:pt>
                <c:pt idx="3">
                  <c:v>DL Energia Spółka z ograniczoną odpowiedzialnością Spółka Komandytowa</c:v>
                </c:pt>
                <c:pt idx="4">
                  <c:v>ELEKTRIO Marian Jóźwiak, Jarosław Zdziarski s.c.</c:v>
                </c:pt>
                <c:pt idx="5">
                  <c:v>AM Energia Wiatrowa Spółka z ograniczoną odpowiedzialnością</c:v>
                </c:pt>
                <c:pt idx="6">
                  <c:v>BIKO Piotr Kubista</c:v>
                </c:pt>
                <c:pt idx="7">
                  <c:v>Agrowatt Spółka z ograniczoną odpowiedzialnością</c:v>
                </c:pt>
                <c:pt idx="8">
                  <c:v>Centrum Innowacji Spółka z ograniczoną odpowiedzialnością</c:v>
                </c:pt>
                <c:pt idx="9">
                  <c:v>Agro Wind Energia Spółka z ograniczoną odpowiedzialnością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Pozostałe projekty zidentyfikowanych operatorów</c:v>
                </c:pt>
              </c:strCache>
            </c:strRef>
          </c:cat>
          <c:val>
            <c:numRef>
              <c:f>'Operatorzy zestawienie '!$K$9:$K$28</c:f>
              <c:numCache>
                <c:formatCode>General</c:formatCode>
                <c:ptCount val="20"/>
                <c:pt idx="0">
                  <c:v>48</c:v>
                </c:pt>
                <c:pt idx="1">
                  <c:v>46.5</c:v>
                </c:pt>
                <c:pt idx="2">
                  <c:v>7.5</c:v>
                </c:pt>
                <c:pt idx="3">
                  <c:v>4</c:v>
                </c:pt>
                <c:pt idx="4">
                  <c:v>3.07</c:v>
                </c:pt>
                <c:pt idx="5">
                  <c:v>2</c:v>
                </c:pt>
                <c:pt idx="6">
                  <c:v>2</c:v>
                </c:pt>
                <c:pt idx="7">
                  <c:v>1.65</c:v>
                </c:pt>
                <c:pt idx="8">
                  <c:v>1.6</c:v>
                </c:pt>
                <c:pt idx="9">
                  <c:v>1.5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8-36BC-40C0-88DC-4518B5D0825F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gapWidth val="26"/>
        <c:splitType val="percent"/>
        <c:splitPos val="11"/>
        <c:secondPieSize val="135"/>
        <c:serLines>
          <c:spPr>
            <a:ln w="9525" cap="flat" cmpd="sng" algn="ctr">
              <a:solidFill>
                <a:schemeClr val="tx1">
                  <a:lumMod val="50000"/>
                  <a:lumOff val="50000"/>
                </a:schemeClr>
              </a:solidFill>
              <a:prstDash val="solid"/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 sz="1400" b="1" i="0" baseline="0">
                <a:effectLst/>
              </a:rPr>
              <a:t>Skumulowana moc poszczególnych instalacji OZE w poszczególnych latach [MW]</a:t>
            </a:r>
            <a:endParaRPr lang="pl-PL" sz="11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4996740908754652"/>
          <c:w val="0.9413539756700704"/>
          <c:h val="0.6551448102977576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'Wiatr na tle innych OZE'!$D$12</c:f>
              <c:strCache>
                <c:ptCount val="1"/>
                <c:pt idx="0">
                  <c:v>BIOGAZ</c:v>
                </c:pt>
              </c:strCache>
            </c:strRef>
          </c:tx>
          <c:spPr>
            <a:solidFill>
              <a:srgbClr val="70AD47">
                <a:lumMod val="75000"/>
              </a:srgbClr>
            </a:solidFill>
          </c:spPr>
          <c:invertIfNegative val="0"/>
          <c:cat>
            <c:numRef>
              <c:f>'Wiatr na tle innych OZE'!$E$10:$M$10</c:f>
              <c:numCache>
                <c:formatCode>General</c:formatCode>
                <c:ptCount val="9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</c:numCache>
            </c:numRef>
          </c:cat>
          <c:val>
            <c:numRef>
              <c:f>'Wiatr na tle innych OZE'!$E$12:$M$12</c:f>
              <c:numCache>
                <c:formatCode>_-* #\ ##0.00\ _z_ł_-;\-* #\ ##0.00\ _z_ł_-;_-* "-"??\ _z_ł_-;_-@_-</c:formatCode>
                <c:ptCount val="9"/>
                <c:pt idx="0">
                  <c:v>212.49700000000001</c:v>
                </c:pt>
                <c:pt idx="1">
                  <c:v>233.96700000000001</c:v>
                </c:pt>
                <c:pt idx="2">
                  <c:v>235.37299999999999</c:v>
                </c:pt>
                <c:pt idx="3">
                  <c:v>237.61799999999999</c:v>
                </c:pt>
                <c:pt idx="4">
                  <c:v>225.2</c:v>
                </c:pt>
                <c:pt idx="5">
                  <c:v>240.6</c:v>
                </c:pt>
                <c:pt idx="6">
                  <c:v>249.5</c:v>
                </c:pt>
                <c:pt idx="7">
                  <c:v>271.7</c:v>
                </c:pt>
                <c:pt idx="8">
                  <c:v>293.8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87-450A-BE29-D24080E18B79}"/>
            </c:ext>
          </c:extLst>
        </c:ser>
        <c:ser>
          <c:idx val="2"/>
          <c:order val="1"/>
          <c:tx>
            <c:strRef>
              <c:f>'Wiatr na tle innych OZE'!$D$13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rgbClr val="70AD47">
                <a:lumMod val="60000"/>
                <a:lumOff val="40000"/>
              </a:srgbClr>
            </a:solidFill>
          </c:spPr>
          <c:invertIfNegative val="0"/>
          <c:cat>
            <c:numRef>
              <c:f>'Wiatr na tle innych OZE'!$E$10:$M$10</c:f>
              <c:numCache>
                <c:formatCode>General</c:formatCode>
                <c:ptCount val="9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</c:numCache>
            </c:numRef>
          </c:cat>
          <c:val>
            <c:numRef>
              <c:f>'Wiatr na tle innych OZE'!$E$13:$M$13</c:f>
              <c:numCache>
                <c:formatCode>_-* #\ ##0.00\ _z_ł_-;\-* #\ ##0.00\ _z_ł_-;_-* "-"??\ _z_ł_-;_-@_-</c:formatCode>
                <c:ptCount val="9"/>
                <c:pt idx="0">
                  <c:v>1122.67</c:v>
                </c:pt>
                <c:pt idx="1">
                  <c:v>1281.0650000000001</c:v>
                </c:pt>
                <c:pt idx="2">
                  <c:v>1362.03</c:v>
                </c:pt>
                <c:pt idx="3">
                  <c:v>1362.87</c:v>
                </c:pt>
                <c:pt idx="4">
                  <c:v>812.9</c:v>
                </c:pt>
                <c:pt idx="5">
                  <c:v>815.2</c:v>
                </c:pt>
                <c:pt idx="6">
                  <c:v>819.5</c:v>
                </c:pt>
                <c:pt idx="7">
                  <c:v>849.3</c:v>
                </c:pt>
                <c:pt idx="8">
                  <c:v>981.6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87-450A-BE29-D24080E18B79}"/>
            </c:ext>
          </c:extLst>
        </c:ser>
        <c:ser>
          <c:idx val="3"/>
          <c:order val="2"/>
          <c:tx>
            <c:strRef>
              <c:f>'Wiatr na tle innych OZE'!$D$14</c:f>
              <c:strCache>
                <c:ptCount val="1"/>
                <c:pt idx="0">
                  <c:v>WIATR</c:v>
                </c:pt>
              </c:strCache>
            </c:strRef>
          </c:tx>
          <c:invertIfNegative val="0"/>
          <c:cat>
            <c:numRef>
              <c:f>'Wiatr na tle innych OZE'!$E$10:$M$10</c:f>
              <c:numCache>
                <c:formatCode>General</c:formatCode>
                <c:ptCount val="9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</c:numCache>
            </c:numRef>
          </c:cat>
          <c:val>
            <c:numRef>
              <c:f>'Wiatr na tle innych OZE'!$E$14:$M$14</c:f>
              <c:numCache>
                <c:formatCode>_-* #\ ##0.00\ _z_ł_-;\-* #\ ##0.00\ _z_ł_-;_-* "-"??\ _z_ł_-;_-@_-</c:formatCode>
                <c:ptCount val="9"/>
                <c:pt idx="0">
                  <c:v>4582.0360000000001</c:v>
                </c:pt>
                <c:pt idx="1">
                  <c:v>5807.4160000000002</c:v>
                </c:pt>
                <c:pt idx="2">
                  <c:v>5848.6710000000003</c:v>
                </c:pt>
                <c:pt idx="3">
                  <c:v>5864.4430000000002</c:v>
                </c:pt>
                <c:pt idx="4">
                  <c:v>5868.9</c:v>
                </c:pt>
                <c:pt idx="5">
                  <c:v>6327.9</c:v>
                </c:pt>
                <c:pt idx="6">
                  <c:v>7007.7</c:v>
                </c:pt>
                <c:pt idx="7">
                  <c:v>8129.5</c:v>
                </c:pt>
                <c:pt idx="8">
                  <c:v>9428.2999999999993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87-450A-BE29-D24080E18B79}"/>
            </c:ext>
          </c:extLst>
        </c:ser>
        <c:ser>
          <c:idx val="4"/>
          <c:order val="3"/>
          <c:tx>
            <c:strRef>
              <c:f>'Wiatr na tle innych OZE'!$D$15</c:f>
              <c:strCache>
                <c:ptCount val="1"/>
                <c:pt idx="0">
                  <c:v>WODA</c:v>
                </c:pt>
              </c:strCache>
            </c:strRef>
          </c:tx>
          <c:invertIfNegative val="0"/>
          <c:cat>
            <c:numRef>
              <c:f>'Wiatr na tle innych OZE'!$E$10:$M$10</c:f>
              <c:numCache>
                <c:formatCode>General</c:formatCode>
                <c:ptCount val="9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</c:numCache>
            </c:numRef>
          </c:cat>
          <c:val>
            <c:numRef>
              <c:f>'Wiatr na tle innych OZE'!$E$15:$M$15</c:f>
              <c:numCache>
                <c:formatCode>_-* #\ ##0.00\ _z_ł_-;\-* #\ ##0.00\ _z_ł_-;_-* "-"??\ _z_ł_-;_-@_-</c:formatCode>
                <c:ptCount val="9"/>
                <c:pt idx="0">
                  <c:v>981.79899999999998</c:v>
                </c:pt>
                <c:pt idx="1">
                  <c:v>993.995</c:v>
                </c:pt>
                <c:pt idx="2">
                  <c:v>988.37699999999995</c:v>
                </c:pt>
                <c:pt idx="3">
                  <c:v>981.50400000000002</c:v>
                </c:pt>
                <c:pt idx="4">
                  <c:v>978.1</c:v>
                </c:pt>
                <c:pt idx="5">
                  <c:v>980.6</c:v>
                </c:pt>
                <c:pt idx="6">
                  <c:v>983.9</c:v>
                </c:pt>
                <c:pt idx="7">
                  <c:v>985.2</c:v>
                </c:pt>
                <c:pt idx="8">
                  <c:v>979.1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087-450A-BE29-D24080E18B79}"/>
            </c:ext>
          </c:extLst>
        </c:ser>
        <c:ser>
          <c:idx val="0"/>
          <c:order val="4"/>
          <c:tx>
            <c:strRef>
              <c:f>'Wiatr na tle innych OZE'!$D$11</c:f>
              <c:strCache>
                <c:ptCount val="1"/>
                <c:pt idx="0">
                  <c:v>PV (wszystkie rodzaje)</c:v>
                </c:pt>
              </c:strCache>
            </c:strRef>
          </c:tx>
          <c:spPr>
            <a:solidFill>
              <a:srgbClr val="FFC000">
                <a:lumMod val="60000"/>
                <a:lumOff val="40000"/>
              </a:srgbClr>
            </a:solidFill>
          </c:spPr>
          <c:invertIfNegative val="0"/>
          <c:cat>
            <c:numRef>
              <c:f>'Wiatr na tle innych OZE'!$E$10:$M$10</c:f>
              <c:numCache>
                <c:formatCode>General</c:formatCode>
                <c:ptCount val="9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</c:numCache>
            </c:numRef>
          </c:cat>
          <c:val>
            <c:numRef>
              <c:f>'Wiatr na tle innych OZE'!$E$11:$M$11</c:f>
              <c:numCache>
                <c:formatCode>_-* #\ ##0.00\ _z_ł_-;\-* #\ ##0.00\ _z_ł_-;_-* "-"??\ _z_ł_-;_-@_-</c:formatCode>
                <c:ptCount val="9"/>
                <c:pt idx="0">
                  <c:v>86.715739999999997</c:v>
                </c:pt>
                <c:pt idx="1">
                  <c:v>187.59958</c:v>
                </c:pt>
                <c:pt idx="2">
                  <c:v>261.79728499999999</c:v>
                </c:pt>
                <c:pt idx="3">
                  <c:v>505.65713067682481</c:v>
                </c:pt>
                <c:pt idx="4">
                  <c:v>1529.2</c:v>
                </c:pt>
                <c:pt idx="5">
                  <c:v>3961.4</c:v>
                </c:pt>
                <c:pt idx="6">
                  <c:v>7681.4</c:v>
                </c:pt>
                <c:pt idx="7">
                  <c:v>12114.7</c:v>
                </c:pt>
                <c:pt idx="8">
                  <c:v>17057.099999999999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087-450A-BE29-D24080E18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6696192"/>
        <c:axId val="76697984"/>
      </c:barChart>
      <c:catAx>
        <c:axId val="76696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FFC000">
                <a:lumMod val="75000"/>
              </a:srgbClr>
            </a:solidFill>
          </a:ln>
        </c:spPr>
        <c:crossAx val="76697984"/>
        <c:crosses val="autoZero"/>
        <c:auto val="1"/>
        <c:lblAlgn val="ctr"/>
        <c:lblOffset val="100"/>
        <c:noMultiLvlLbl val="0"/>
      </c:catAx>
      <c:valAx>
        <c:axId val="7669798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19050">
            <a:solidFill>
              <a:srgbClr val="FFC000">
                <a:lumMod val="75000"/>
              </a:srgbClr>
            </a:solidFill>
          </a:ln>
        </c:spPr>
        <c:crossAx val="766961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9731710515841312"/>
          <c:y val="0.8873952296379386"/>
          <c:w val="0.32924320868726159"/>
          <c:h val="4.0657025952174575E-2"/>
        </c:manualLayout>
      </c:layout>
      <c:overlay val="0"/>
    </c:legend>
    <c:plotVisOnly val="0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_xlchart.v5.2</cx:f>
        <cx:nf>_xlchart.v5.1</cx:nf>
      </cx:strDim>
      <cx:numDim type="colorVal">
        <cx:f>_xlchart.v5.4</cx:f>
        <cx:nf>_xlchart.v5.0</cx:nf>
      </cx:numDim>
    </cx:data>
  </cx:chartData>
  <cx:chart>
    <cx:title pos="t" align="ctr" overlay="0">
      <cx:tx>
        <cx:txData>
          <cx:v>Średnia moc wszystkich instalacji [MW]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pl-PL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Średnia moc wszystkich instalacji [MW]</a:t>
          </a:r>
        </a:p>
      </cx:txPr>
    </cx:title>
    <cx:plotArea>
      <cx:plotAreaRegion>
        <cx:series layoutId="regionMap" uniqueId="{9C4A3733-07F7-471F-943E-55CFFFF6F664}" formatIdx="2">
          <cx:tx>
            <cx:txData>
              <cx:f>_xlchart.v5.3</cx:f>
              <cx:v>średnia moc instalacji [MW]</cx:v>
            </cx:txData>
          </cx:tx>
          <cx:dataLabels>
            <cx:visibility seriesName="0" categoryName="0" value="1"/>
          </cx:dataLabels>
          <cx:dataId val="0"/>
          <cx:layoutPr>
            <cx:geography cultureLanguage="pl-PL" cultureRegion="PL" attribution="Obsługiwane przez usługę Bing">
              <cx:geoCache provider="{E9337A44-BEBE-4D9F-B70C-5C5E7DAFC167}">
                <cx:binary>1HvZct24luWvZPi56cRIAjduVkQDJM+ko6PRsv3CkCWZ4EyCJDi8dUX3R3TVZ/QndOV/9VYO99pK
X5crIm9E+8GyLQ4HwMJee60F6a8P818eyqd7+8NclXX/l4f5p1dmGNq//Phj/2Ceqvv+dZU92KZv
Pg6vH5rqx+bjx+zh6cdHez9ldfojQZj9+GDu7fA0v/qXv8Lb0qfmrHm4H7Kmvhyf7HL11I/l0H/l
2hcv/XD/WGV1mPWDzR4G/NOrx6asm5//vfyP/9UX2dOrH57qIRuWm6V9+unVZ/e++uHHl2/8w6f/
UMIAh/ERnuX4NRJSUCkpp4gElL36oWzq9LfL2H/NMObI9zkRlCCKf//o8/sKHr9r8tc/hN88tl9G
dv/4aJ/6Hqb4y9//4CWfTeqnV+H1qx8emrEenpc0hdX96dVFU/bF/asfsr7Rv17RzfOULs5+WYMf
P0fjX/764huwKi++8wlgL5fwP7v0B7x+/tf/+38e1z8bKh9xEjCCEKOScfo5VBKgCjj2AyRowBCB
y7/ukk+g+vl/fMOwvoLSJ8+/AOgs/L4AapvH8v5PriX6mviMcYQCShjBQnwGECGvJZF+wDATnEse
fAGfi28Z1Vfw+eT5F/hcfGf4rPcPpnmss6Ztqsb+6UBxQbCPJJMBCn5htU9Jj7/mPvGFDAQGEKXP
v4DU+//S+L4C2Zde9AK79xffW239+ZCx1xgaFAr4b8UlP6stHLyWgU+oTxmlQH8CLv+B/C6+ZSd9
BalPnn8B0MXx+wKoGPP7qS8a759TXAARZwGAQQQmUDyf1pZ4zUTAOeMcYehUEjjyD0Adfh/eJyv+
601fEjxfQexLL3oB3eE7q61/hgZErymlhPPADwQhxPdfQiYlh5pikhHgRfklOvz5375Bmn4FqU+e
fwHQNci570n5TdlTWUDXAnH6pwp1AiBhDh0J8wAw4i9ACl6D5AAZTzD3pYB/f6Gu7r51aF8B6sU7
XoB1951VU3W/NgDYw58OFWMSB0T+RoKf1RMBywWyQ4BCRwEmQn7JUx2/bWBfAeqzN7yA6fjfv6+a
KscP459eTlj6yIeK4dTH0Kk+wwjz16AkOBhjnwfw5YsYnX3DqL4C0N8ff4HOmfru0Hn6s9kOvyYE
ESmgJT2LBPZ5LPFspRDcgIDqBCecfknuwfr+58P6Oj6/P/8SoNvvC6Dp3lbZz//zWfAB4Y1/vpsS
nCHoS5Q/29/njOgTxUfQa0E5YsIH2UcDjL6E1d3fRwi89Z+P8CuwfflVLxC8+84E+z9BT6DXPgsg
wORUIMElfUGAwWshobjgC7SpL4cVp28QOV8B6u+PvwDn9J2JCIiSinvb3v+5KoLJ18+tSWBI+gQY
X/GirMhr8E8Y+ULApQBM7xcEH8RB3zSyr6D0+SteIHVx+L6I8Od/n7L/+N9DU9h1+ZP1BHr9nD8Q
iMl9AWH5ixwdSDCApAkqCbS7ROiLDevnf/v20X0FsT++5gVq13ffF2rV/c//+ucTINQX0B5DnENq
DiX0IqgAxAjUF/uN/r588nH8xpF9Ba3PX/ECqeP/50z4D3z5p1nNZ7f8Vw+ngOMI84EDCabPod7n
FIjhxAOOQiCp9ZlP/nji8fsB0T8ezpdx+f25z4b+zz5v+sdnUX87vgvvh/vol3O/T46jvn71lwnC
meSLR3+L3H5N0z6b5u9NZPf40yv8vN5/O018fsVnUd3vy/Tr8v7tgaf7fvjpFYG8lvEgAC70EeJQ
aa9+mJ6er2C4Ahz4HKszzjDCEGTUjR0MHEYykIqQL4HtEiAXfzlA6Zvx+RJUK0KgVgIZwOkJhWOu
v523wjiWtKn/thC//f+Heqwumqwe+p9eBaByXv3Q/nrj80gD0KMM0kmIkzkoU0afA+P24f4KTnXh
fvzfAuyxFI4ApM6S4eTNw6GwbZwLdLD42rVdpZlHNaFLWE9BnJB+X4pM4cJEATUbnOZ6tI9DPoaU
FruC5NrjlVqaWiX+vPVHFrvyXe4f0/myzHaZGFTeY01Jo5FFuqi2dUHDZX0f4HvmnSe+i3GJ9eKG
mPlIjWWm87FV3XDfmlHlo1R4IffVWzysauk9VfRCTeyh83uVV0nkqFNueWPWXqVFf1a4XQ+fQLPQ
G1Ltxi7Mq/fzQPVIl1i0V213V4/51fsqvWkXq8R8JPI6qzd0ONClUIEsdYYD3YrLuj+vJuXzXJF+
4/WTxsQqn+ShtEevveTNNpBp6AUhSH+VeO/r8ijJAoNoQzPkYR0sqgnetvBSMp6cfyVZoWiYtfcN
NorlcTJuhyQLG97vO6tJPapEIi1Qo0ZztN6mE3tqhe7KXY/eFcEhL0yI7VW7Sj3luXK0UoTtHf4Y
9NuhZqpt5ydnZUw9ejUWfM/M0VgbLWOj6v5snLla/bDgk3JrHdUiVTkbN2mC1Mw0xwAaxxoN/qAY
zDHvik1F72obKEvekbTXAd0labxMSUhFPGT9gQRHR5wq2F1WPUiKVO/2PCjDTBZqbdZt5U2nzttl
a6fBGilDcoXkrIZZ7tYk0L3JNFmQSqWJ6ixRpZ/pFZEoseWRkMuKzQDCHAZ9aBGFsaJdRiWsbqlK
04WNyEO3Xej1JI3yS7GzSaptXx7Z4ut6XPe06jRKjsK/XoJEl9UaOu6OcvSUX1A1kUklyZUcfT3i
UfVdpUxxVrNw8FSX77DMVC5upAxneksZv3BmvFzpSdJWm7bWyMBSjafZnoncXaypVaYd9JRV0dqd
Wpoqzoqzal1VZz3ViHXX2ubRmTgI4kWcBexNnlyaLMzS2NqdN2yoeM9yVYls7+pZ2XpRJZTIlGdK
OHmF8yGaUR0vRGz6fI3a8lYUsGmKSefzHKE11eOc6GSyupHeAdWpqutaZU2pTG6jmkptu3TnZVvb
mgtqR43NGo3+HKIKKbQUukjvA7rxx7DfLIk7DijsxJu8o4q1Va7G2Wy51WvzZvWDqDurW1+RdyJN
zs08a5K1sHmhXptRzbI6lBnelOTerh8pue1KeONyMdkpSvoi7jq8qRw/CFttONM+9lTWm0IZ2ser
7bRYo1puMyoOfdtth2m6mYZH2vsqreety+6E6EI2l5vAFJsmsHceq1TlkHJob1ocefMpq++ZrM9Q
dzP2G5FPKuOwG22pXT+9z4v90D6Y9UOAGk2SUvEEtp78UNLLdSmvnKVqYZNOYEu1sN5+c5tkubLl
oruZHaZsiQsU7Iv0motVjbWNW1xGhpMt/HhNDlvU9do7Lfgo8kIABHZfNtkmqz46YKIAwV6yezQX
UV2RmLZ8V7Qf+oBq48pYsDqcmYs4lvvU3U7M7YkZQkQuc9QpSU+Vb+J5xdE6rhHj5Z4BXaS227iV
HpM+iFGSKlbYXZYjtXoHS1JfFdmUqznrt4ldP+TVGI7B29X4zZntJ6Hmwdw7Gvl51UW5q50aypRE
QyBrXWMfymUoxpisLFGBj5nqaWvUlDCsemsUlUUaVm2/X3Fw5HKqzhn3b6a5bTc4ob7izXJhbbGr
W5xp5oTT6/rI1pIosvjzRnLPHpu952kyK0Heoi57cFlpFPdEnMo52BOevSGQMW/y1HuQxj8EPC33
s0cOvZ/cVrywmzqwdejbkm9rThRy1W7xrpciz3TZSxcJmoY1yWPivF6VrfBC1tMl8jMg8jnvYiTG
J9yvXDUVn3TLi3lXSJFFvsyuC2hdXeagPuigk975b5ulVJJUraoH8y7ocKYoEgXMM/uY5khugdor
oceiTXXNuwu2bj3jVp1KV6symcddp7KszMNxbLTrKqPmljfAxKOLvdafFbskpWcjY0NZNXtTz0UY
DIvmtsKh6bKPfadHydpIIl6Gc9mgXefnT320DLCCXZttm2UclbeQTHdL1qlh2PT8bkjezRD/KjEU
apzKC5Z4hWpYkWzlbB+XKLCeiVaTX6zLPKpykdVucNPO5Egb0XUPJBsup4V9MCxll5JDB7eFN25G
m2V6CuZxP7boacbQ9boOiDFZzhOUxcPQB1Fg0g2zMS+D9nzsgo9Abp3ysRU7ka3Ab2a6KrMuuBpt
eS4xkH0mW0XKYTzhJHAb2h9LVC6bjKwY2Fu4qFmSmGXrGNlZ3hZz3e3LYHmfu+kDWao5alcBwDpf
tw7DfKubfrKlet4ZliiXQEUP1Zs+IbcrKnDIO3Fl7NthzqECZA8kRuvtjICTh8As2wWYhE8MioOZ
u64awoo0JnTrOmxc7sSt52qh0hTqQ9ppF2C6NwaNhzwr+3gS5E0aBOaYZ0GyTVwOBDg8dFU67glt
VA+Loypc5/txClFqc40L+4Y3TXk0Hb6buBChJxPQDLjalb3ttlPULX2qktSs2hA3hBMEkRsxl+fQ
DM8TlppTsub8PMfndhBYdRUIJDlX97zznRaieeTdiKKJESAt2KMz9bTlMo1q05xR6tLQL5c6Ggo6
nVDFrpe04Fu/bqGDUGgvWb7qHvbUTpb+NTNJscktEhvUsfOp1ZagqVdJ3qJw6BFXkzB8zxfK9DgM
hWbttJ2TPt2NM/RjuG0Jkc3cWZKnb/ygqNRwJmwgoOX5Q7y6SbUiH84t3AwdVbg4H2gXwexAA3bN
HmaXx3nwKFdyzSbka5ZXg/bdcMY9OsS9nM5k3rija7odIkNcZctNkct7O4pzwtzGs/QCfl4xpEPe
xJionGxZvxeJCyeQgm0zqwmaESENaKEDL7e5PavpTpB0M+dCEzvr0hs1SMtUhF3S6zGNS2dUWq07
PNyvbTThgz+e+m7VtEaqAsbkUxCmTXdi5b407w1+8JsDxU9UnqTZWBANJczA9NeiuvayIAZHcbI9
gUmeqnSX1mcSeRuv+Ojn58XQnleugjoxUV+opCXh6F84vB+WNGxbsyubfZvWsRPXydSoqa63KM3U
gNn9wq2a03nvKN8SOoVFnWwXVKtKHsohe18P1b1HreIVbN4iBp5RqTfE2AnQFKNu8Z3N3i1lEVeA
nhuVXQ+91+kA8HVNeii6K5DQwWTvGtCug1xjz3/fdnOU+Ocd7ve9Ivaib4sbf1h1B7sfVXva+dHo
3vXOXpn8NK9G9cnWL6sYdI4S+aqo8cIBYHcgqRxjIIkvxhHFPpvDfjJnwUSjpt/j9aqpCzUFJGIe
OjB08HFzw/CQKy7lBTinyDCkCnzOFxn13TvZViHCVOc8CSXfrJ7cI7so55bz3BtVhs/6ytuuUNig
fZpNS9SC+Fs3FnoGOVHVscUgJyQ+uHq/A609iy1rh4tsbjSGGqrlGtrkaIZWV+spIe3W8TVKgx0x
H8wcwH5dla2UB75injuFYFO5fCfQJSraaByNShwJrf9gipiOczQDVuU8gIM5CrmE6/xY9Fz1BRiu
lSkzPo2oVcsKJsmW0QxdzA+m0GeqkFFuD2l672w8Jxeo5SoD2VkeXVlpwZpjIDaFf9dvLLYgbS5X
czVOnhrHW49wVWMOLPcm8T2dguKX6xCV0OqS6rlg8K7M8lCQRK/ZqUsG3Th33tvifGFhVgVREYht
zxfwVWWrUJCeTAXL27JNwgKrcL6+GZ1U0JfDnKW6L5FqEl/PrYiCZtct5iKbmMpTGAXhIFP9aJgz
BdIlwzvnGy3oecovcHPRMuh23gVKrwS7cJMPVgvtjNx3Ez6T2TsyVxplNkZ0IyuqkZ/vp5mFDhVh
X4jQTo9+dpYEvq7spajAADj41OR9YYqQwHq2wRRnXQ+qt9ByrWPKBrV4iU5Re+WK5dpvzx2b9xSD
NzTBtu7bKKf1DgkTef0ctozoQRzHZrwTXrOh84F6h8DkcWdS0F1voXupcVl17l8UNTi04dyIHctS
5eX+vkR0j8gRijH3V104G3bVqqsq32bV26U+x3jdgd9pgstsnMOuyZVM3/spCIKJH9rkfsylBrfp
/BO1CYwPpTEObrvU6MF1cQbuqyOGqQx2rWgAgbfculvGoDcENG6WE8FTuCyeosSc6nbctWAvCrq3
NYtHdEw7MIQT6Nx1M/pVmIht5twNCW5mUD7UTJHkpaL+lo751vOeTYPswa3vxmG/tPVNX+Vhmaeq
ZOBG61n3QRbNtr0ePHaTJHiTrR/mjp8TcPBzLEtIFVYc1/MhgKFS/CYBlmBmAFbrYRMFQ4T9bQGR
xNx64TwfKjSGqbtaBqOc97D2U1QOoGuyPgkNONhJdtvZjmENEUSSbVvcbvI8iK1fdoqX5pTSStei
upgZdFvTK9Oc6urdJMTGT9udBzXQpeRUTfmHJgNqx2kQLWlw1tXVYd5RIC+cn1Jy3Yl1G5hxE/Rn
65qE3PjgJm7bedl5Nt0tnJ+RnfXtRrJ1HwTeYfUTLStPl+DhKzeChWyugRZir+uv67VUKMFh1Vcx
WJQ3yKQ75tvLFhozFd1Z1dVhWrxZIFGYm8OCm7BLW82veHDD+0G3pFBLRlK1LMVbmaeH0tjTWMSQ
1evebzdJMUbSQNdtyGWAzrBsN2hJNMJFprKAva8ELD07WeMdA+BGnLK49oIBPONydFkTprONciY3
ncyjAOmM89uZZ7BZB1CTkAmlaaD8ij7OpFTBCBD3b0gJjSbtDibxHhfhRbOsVVOLyyxYLwVYyKpq
Ik+8y9FlKm3Em8fZv+nXtzan+1wUoH9v/eRjmbWQOzBgewm80es2dzHtslo3Y3PpMnbAy8fO8Zik
EFqAS0j5/NDmLBJLs2sHi6Gd2NgPQMiWERHzoCo7RmSxR1NCy8E2NEUf93y+W8Ss0BxPaX8qszpT
1kIi4d6KpTqtfCMn2HpyhZ2ca1efCE8j5IKdL/2Qsqus2qIJaf95u6/nHhimATSHo2WUsH1Zo/AN
ZstlQeoY1+9y6WkDUplnLWjfp1neLSU6pIhqxz4OkBzV7amhU1wlue7nnT/v0wksGyP7slhgqUxs
6RnEKWGHjsmyKQTI1VJEWfUB1UlUWnPmMf4OG3mepJMugvTSPHeyuY8yeoW6NFc9O1/5lgfQOmfQ
LaTSQQnGNA2eo6kdr4/oowWJnZExmkBmpFW5hcysa25FOe7zstAWxZjbbWNgFQqrvKbW1IcqJt0+
SCbtgvmsCSR0IqZlf+6JSx8IkGn4LY+ypm+bbItzuS8auWlMe4YaFubgxtrk0FMDszeXyXJBjQWC
BXKlp5ZXh6Ym180EXvGCrs116x2GfN9UfQhVASV3lSVMzQjaj/0gzXjDSKfptIRDS0EqfhzNNm0T
1Zjlg2s47IgkTKpCZWmiMlTFHiHXWXcLfdTmd4n8MAYfzHAeyJuKTNG6LLqq8b4ad7KqNhCv+V2I
vbdrZ+4ySG3s2kCvWUPazduUNvGylqGr+rimYYf3U51u86zS8lr4ccqUwLEP629yLZMzduH3p2Z9
NpqDrlOIRyvdELe3y3VZQNzRT3UoJn+zwBxxUGzbbII5TNuKn2Mwd8E4bZmtwfGAI3X5Mat45Ddk
T2PGwV9hDcnEUAB5kE61JnvjIKzKkotqJOpybeymzAYIEm+GUhzztgvtWugpvUbkIMwYp/lbmbFo
XsmuH6e4pf0uyMYjVIOiy2MqQbIxvGmhOFcLf4AHiUAK17smB1B6IJY0iafxWXnFa385EwaBMmhC
v1OuuCySOSYgVWokH4qRhrw3umlLtfAiXtEdTrKonJaHznwsCy8idA+2MhrsIbdgbnsXl82hntxh
9ldF5ps+e0Jo1FBuKpktuHU/5LJRs0uiihCVkou5B+YxtUL1Ci2Cac9/F/AlNBIyAKDVBRLGoWzB
Tp+K1G4XLmAmNVCqBEOXX16tpdlldR+lSwMxGXigJQfrX2rrxn1VQs5ZnHLa6DnjCo9G51BujWku
l8Fe+T08Apa0qpLz1OX6YRjWRFUoOHh1H8sphhgEvDlSAdBRITrdPDVAfdCW+oVHiMaQDYFm7XcO
bh+xp12lWpnFKXhlCQnAWEJYyu2+LzfZVETcbfwWNE4KIq4+8cZXa3Cg2S6tzLEmtRbjaVqSfV+c
Mwk3y5ClsZOQ5nUQq7AhshD/MAyhDjsuxaC6wm1zmHA/HeRUhLKxWydqNS3nbZcpYyCFFI+CZGoZ
IZmrJ0iguw2rlo19VlHtx3K+6826zc0Yeo7EIyS8eQlqTmZbMYYtsiqBKh09EtlhBLn4boW9bJeH
wsrIb/utI/cp7qE2Vkimqm3QbYkfBtCrUaGqDS09PXR3Ht/QsQQJ1asWlmFuj9OKIITrdD3Fk6t1
ng3HOT9ly32QOd01qXoOfSUGuhDAN8DqLqlAfRfg2vc1W2NRbjE/TrZR6bKfhrPVK7UI3vK5ULk/
hU26leVp8HcenGVMWaPruYum2oXjm3xadOZg9w9nFUiMrjm0/pGUCywdtGBxQksHzLkXoKTbIdm2
7E3dnxI+bMnsqaG+afn71kldwthQdl56EDGlFs5HnMLV0V9PyPEoLVUK1mksH1j2Zp2WXUCn7TIk
2oxQBP34jsrLdEWKpnkEVgbEzKb0A5U7q0hwlme7Ap13TRvBgc6Klu1cpmqESBF+9SxapLerjssC
+i5Yw8W/dnzfQjybziV0m0Pnvce20QzYv90PPijx/MFWRVjk6SMdnkp504ONGqurdlo2Jb433fVq
P0xy3EwFCCFMIwaxmnB0i+a3vlz1MGTbLjt0Zo9SP4ZfgNsVNNU4q1XueWdLQqK+N+DSheZt2AP3
DAEkNeJ6mDoFjY4A72Ww76owXbmGXNzwI8Wlyhv/UK5PeIEuwBa94PvA7igDBvZmCMfUxLuwI26T
zcnt0Li4DtrI4eF9A1r0Oe71WFxB+rmu1xx4axQlnPA81EDjdBDaIxADoGWzFvXRL8pn8BXmxXUW
8H2Ou52DYzMfzhhAd6V+tkmGSrsplua+mpqjv0CAE/lVERPcwjHFqsUUZnAGJOZoTGfVTkAVax5W
+SPPl0iK+jB4x7a7mUHJ0GUM5zSD9XnvcaPL8UBFG0MwtIBEdctFT6dNguxmHeRzpAI9o7tz/Nm5
96HD86F37XFpra4knN5Up0Ust8HQxUk3KrqmKkjzLQSMo9RMtntetEoKTxn8zpgZdNq1KY4Cp3qt
sjcD7KUgScKyvmzxRd3esPmD65pdL1rITJaw8yY4yfO1TQ81a7Q3fGzbaOmmVEHIcwZnn6oil8lU
AYh55KeT8noZ4eXt6u6WIOTBFr9NxoegUtLNkc/rjUtvm4Zdl29Xe+qBs2ZE1MrcbQGeukDoom2d
xt0Ace+6n9idPwSRLcZwHcVVut5PFRRXIw7w+1dnDhLMwitDi4cIYtzFIVhxR1Vb3aymjfCaNUos
9t2M1jelgXTMh57OFz3V/baDMCiVEoLtd2szhokFkoNW2xJvKyYeNfOHFewiy98s00mScMF+uJBq
3+EmSspBye6O5nAK5ZfvJgjmAiM1ou5MpIsaXH9dcnwAlb4XHYaEykcxGaaQlOciyPcpCuK6yHYD
P/OGgxTpGweanwMvsuTOgiUYZ7spugH6Vg6rb6Fpp9Ec1JBzezccrHfu7ZfcRfUsQ3CVYV3ltwxO
4po2BzPIVD1PeiDTpq4v8uJGtE3US4jqpj5Ok0UXWabmJAGxI25MzZVEbGNQdcAQe2NZbAf/LZsN
CEiznQJxnHBxxv3LdQAH3EB8CeYP2SQ2qRfW4saXSZSLd2V3N+b+7WLnh7FalTyvMdN07FTvH2hD
IghYQ+f27XBYqwBi6lqX5DbI2qgYbuVhaM1pNG1MuguCZr34B9dNyiA43k6uG3LKsHGqpLfJWmPF
nYGqBEEHYbD7WAT9qS/qjVnNJnfuLoFP571/OdkqDuAcDI3DbsE0dGYN2+6x7/PIiv5gwfusNj8M
fmhEdvb/uDqz7Uh1rUs/kcaQRCO4pQmidYSbdJM3jHTaSY8ASQh4+prh81edqrphhyPd0mitNec3
tUVfn0oXdvJ9+b/WqCejt8TQ+ONwPes5P3iejmxdxtyFlj3i6ZoziJsHXIdt3c3OhGFkPrpQ8wv2
gUK4n/9iJfDVU2HOdMuq+bqEL5X7XO4YCi6bv1CJSXltqlcxuckU7LbxrW4fg/q2rl2sb53kp9GP
7NOg90V50OFO/WLuoZkvPN83JKvXSIVNPHZtFED/8P+M7fa36dhuIejsSnenuBMzrVQ0e5iJ/CpZ
DbTwvsvI4KG+f3fMPfrVuGdS7VZTv9XjEkn0TnDuIOmKRxvcNASOzn/eOnMitsuKcWexvuutvvR3
jmBYnyoABKOq/4Qrj7xR7jQ8GbfjiWAsnQmH/viwcT+9Gx9ya3aL7dMaTvw4D4cGzQZ8wyOF4TCi
wnIPbdTS4to897gxCgmHvDhWLkxdFPh+WrJ2VIm/qL1a2oOTf5Dtn9+XmM8WVMYhVrx87+Ym3ZRI
5AhTlGEZ6KIm98/VVEBxW1IrYTkuBqLebQnIn0I8k7B/cvmjq8+uDZIGFreSUD59DjX3LVBQDlq1
RNsOibEnYUjSrGvmiU/O9gZqve5ZovJvur6jm0+7Wrw5cowL9pvKKlLmD7fzBWuBCzN52DC5NQ+6
vvYYBDjWKIEbb8tlJHoWCzVgZscYO9jfQ/PHr9ykbE3GBqz1oU6KVmfiU/MSQ/CMP/ZjdgXUjjuP
wXFVHqvgl2RBrIAHpPNG4Gy1MV3x7PJT9Vvk8lpJNCw0rlv9ILtP6X30Nox0V36TEcWyy29hMceV
/fTIMTReUvLXUtCLlnmmcW8T/m3Dh3Jjb+i+gZeoWJHqS5g2DeZxX8OkJTUkzQXud4mq7uqElWgn
SEZR0OGnxnXpv/biV9H9690ynvJrBzmscdZrzVi0okq6zZza1o/KTmE2f5L+muTURJs6TEsZs66L
p5aktN3izf0bDOohsGHm5+WL9NYj4l+H0BF7as7B/GutC0gH0FLQ29nwze/+eT3OwTGogl0NDVi1
u7zfYg/VdYSs5rYwNPNockB3oNcGrZK6JXkBiYEVAEskLgvGOTtEnm8u0mCoFSwxrb+37YMY5Ip1
vd6XbZlwsxyEa49FO+8NKZ+R/Q9ae5s1+ct1mI7CHDe6Qc3UmR7a4zbICMR5PMNo1d2UFkHqarEj
ffsyT/W3KDcIF8AK1m7nbd/tnJXjRy0WzNXzlSonUsM3n1QUYDYIYBlpd7mSakIr9eoFcLmbuGjz
aAB00Y/jxQnzt5U/EuHuKiZP+MLT0LSwZPBXvJnt5T4wwJL/0D7OXbPuBQ8N7q8ZoteAwQdT/T+0
UfuOD7+60NnVY5Q/GQMpL3eHgxd+sU3HoamySSuQSEe1OHs7qF9ND7UK8EFt3tqGZoD8vwVxVByE
z3KAyUTrOGDutcrpVdq9RLvh5rVG68CjTo2ZXuaUrt0ZwvuJeeSp5utBTfJQlG1ccLSO0ATkwLLJ
ZFTZBynMwZZX50tC9LW0/SNgeeC0+PKBTujAOXt2CnMCEXAezfRv6XdtAfBi87MhcA+l2naDZ7Mi
KE/Sh9pTRUU5XMr5xLGcFaSIBiYg/MOX9Kx/cEwOnOUkVzdiE9/lMjiGC0uowErjhXNSGRExBTe2
20gssUqxST8Hi/nr5Do5Nf50sA2uT/20TSgwbQ8lb3wUKGurA0nefuaugrfJThYCIbyFp7AxVbz2
eRRMUQjww3TmCbxIOvEuA4K9cxydEM+POURqwtm73uyxRtFiZHsRnhPJBrQOoX9gCCRdLhJ0n4cB
7BDcybjNH61tI1MNN82msxDgsig7mFlhovgIrIKI7xdJMMkZ33tJ21XuhxXdtJ+nRYWBu5Wp1/iP
szE7wZcbAbmR30YyRysaZiBK83NThh9TUKDvtdFof7HWhe4GPsvYtCq+SoPuBDe/ZDStMDqO7qmD
r9gT98y4/r10BADKrwnNZlU7hyIasQSYPfHgMuepD3duW7+X7csQckDHlKxtvtt6wD7cnaJm7r/d
8q5762PP1UGhJSPlCW2JndRrf3/ySjR1yhw28S8AvtTLJZvWLZEgj/qmj/xpiyTgoFaIeJv5KyC/
xMmDZOlbPJ6huLF5TvoVPWhmMZrkUv/WjdyXNUt8Dau1zgZl97Vu4ep9BBq1aYIYXRRkP/ckNnK3
QLPo0AnAKLG4OXoLjmnMVvWodXlp1iXJcd5dF74vhmsFtQWoRe4LAEhdOgRVnLNxT+4mXEFesWgm
srn57O47210zPXjudvJAnYG8OOGEPLAcN/eaNA2J2spci3yv2LzLrTjxqkg9XuxZCL5LzVEBiR56
SFRUIN70sHMZiic38ST948D7a94VyfQZ4IY0IAPvVhGUdmBB8r2Xr8Tya6vvxR2yQmUfh6pNLfgt
7Fzw1GM2zxsozZgMe39K5OM4FfBD50hM24F4BOd9eK7NGivZQ0D4cN2PakMjKjCK0ERY3FJbFff8
BJPhVaD5nWYBbe7SCC9qzfwy6P44eflf7uIplsuwr9z5iTTOB1dolZzezxQ0mI7SdFr10dFNNhry
sKzoivoOata2pxWNOHqlyBY0VTVPXIYTzzGFQ78Y+U4MG2SN0T5UwRo5i3MgBcScoNw1mCLrXa8D
dOINNIT8q8rNrsNQ1jbFL9KG8Sg20C9DchvDPhtKJw70dqy3rwYA26LmWEvnPa8PM/yt1X1zyfcA
IWUBwRj27wFbs6KG0z1+rU7mcEwH5VWjfuarSoYQEB1/IQvbr4MDPb96HAp3L0wdiVhXfhzK/DAW
Jq5he3NwdLq7sNmJ/bI+uE2XTGDj3OLZ8X5v/aGj8240+G83g8z7HMJnXpP94Hlx3pdw9h82+lQM
T3z5Y3uIQm5ah5g73DpZcWYtA/DlqEezBd+ig5CCyoBWVi94SPo/snQw5XvPZWdPJfEitI8XWZHU
OkO2Bhv0MB07Xn1eZ/VZUfvBOhYxyyKXSBgw/p7AKGHoBEWYEXJZpMU4AFAEi9mw6cfFoHfxseoL
14PSw862mqPQFhooX/htRfkxQVqXXoPFxDGXCYufWWfMCcvvLceyoD5lV6CV6psLDOrGmR6woHre
MyWdiRXj8bZoMCpz/t66LC7xaHYPgENxNxRzNLTrzWzj8yjLi7c4sVo5+AB6uuOMwRBZraEs/52h
107Dcduwzcuy1dGQuzpuhrvePaHS7Fx0apJ157nhXUo2z32DuHvzPVOdmpIW2TZjePUX+mpD96to
6FmX5cesCvkWFEsqN/Hah+MaD8Qb97Qsod7qCe61v2b5tEIb7VV0B6mKJ4+Eoog4Gl88xOgRIjmR
4ZlaOKNDmTrCxj1w0NnR3m9jXRp7bjdfGC52t6kpaX3TQuBcwFYF7UcftDsh61s4m2q3ThVseixz
21BAj9ug3i2wpTKAGm2L1SBvdLLkjsCIpb8CQ3I0jUH4lFdAk8IQEGvd4/br3E/Z0PJYG5MngWEq
CSrxD2XY33usALlRYvJx2UnQu7baLwr6zlRkTTu8lXh+GwUd0FtpyoEihLUT+Wgnt7JJKduOOn8l
Z1ZC/nO/Qv6gwxWG9XvRPi5yOaHzSe/4BW+Gg5+vaaugJMM77e4dOhgefEOQkG5M62uAehkWey5m
GN80Jm6dSs7BntUHlb/pZdn55XCg6GcH/9BT3DFQ/uDkw413TqxYn/PZ5qeusO2LGwBK4Za+dhWG
xe51dVFsprp+GBc9JG4Nv0qLv7PGEuYvrn1rfdWnMLYiSBBhYkkPrKW8WT5gNjSHebmvCFIfK9Pu
m1A72TzXPQzNxexIWTcAh2H2SguTC6GjZK6VifMG9s7idH5crJiCFwX5EQyqg/YSnrrfTrvCeR6B
JI/MAG+ENr6AfOSgktitpPV0ZOPyWUOQ2ls5QU9b5iUGsEZeGAVhzvpoqwYBH6OhGPZ6J/X8q2Jg
F4ayf1lAvqzFQwXr1inKRM9/N2huXU3h94N27qEEof6F0NfybU2DETzycrk3VhALY5cdw3WO/QGC
xgxX0FZJjkZIYF1wZpRvl6bCQyUroAqBYHB4wuZ/LebQqQfR5/5yCr23GpXZBdX3pKB1hcXnCM4h
wNWqvT+kayHy1FErwUfQJHCTpgzQFXwJB1avj96w8OLV4KuLILrD7LJpgVAve1UdF+931+udlOaQ
e39nMNnEA5cT/mI1CHs/WjwB+y6MZIHCP0Bn33Os8LWf1XYH6TNexqzttx1zMHxXQ9Ja6GTw+QgE
88B9770/tQvvST+gwE7DSze8BRCNZqoOd451k0eZu7DvHmW5RCGB1xO0AI3RxIJ2qWYMknncjXuk
zCNJ1bkSZ6zbA0y7zqmThv62dIXS+CYh2joNhQgJfCV/8ekEx+Z97iHtojgqH6rBhnFpQUF326jD
WVNwz6v+xId/GCEImoNqxepuAR2waPKvAuXCEc1hKuHob9Fdeu7VcQCGs1ZN7Fkbt89QnFbMwPpM
qxMkDC+/+tDqabPuSp1ni5tZTPrC+z2zp0GoaKm9qFx3PqxtuaWl40RjPmP8PIQkT9HEx2EwZJ0K
Y4Lq6EJ6Lr8gi8adPoN3wII/xdBmm+qrrCVEOgPwBU7y724ABSCv+fhwN5AIDA7gx+P4R3YIHsC9
6GC50TZ1jIoZmeF7AUeoxt2CU8PNOYdy6puYiPcQEq6p3gecmsXD5+CqSMDPctyZuUoCQLZ3ElOs
6CLeNojSHnsYVH2SzhD5cwVsGwri8F6rw9g1sc6PNYIeEKEGdirmb57fhlsO33ZGsbP8slD0kbCQ
1iUmiFR4J4ukgMaMPmxPRIPdLtuETCeRv3DAIgLrfd+Ak2tfuno+NhjRy+F5tak7/d1GYPT8NpZf
Y3VUgJzAGTX2sobf+QxttRiizu3hJqUBKqxjvQg+xc4DZbvufcCTPUDj71BNdw/40OIhnjCZE0/v
/PCf32J12SByLl7s+d+0xGBoU73hr8AIP/bH2lURc3/RJctRzkypjnmdlvmpqn/1eok8jKEN31XD
P5CgUR9gbNpLF2BNC8Fox/whytsl7rB0s6OE5Fbm2eaBUHbJYcFSYugjGVNBQNOwq4ORRQXZCjBt
emeFf7Lt3wLdrNFBlMvXxZ6ovwvWjFYqvd86G1z2GiMQHWniD38WJEGmnbPc5bhjCGWzKFgEvm/t
dx1/n5p/KLQR9+ZdgdXSqSTGE9wNtYq6Ea0di4fu4DQvm/+t5n3R/vYAfI5fsmoSGcbgT/3OTUj+
yxkAknjjRPdiVlsstn7dQS5Q1TLcAvkkVqr2TGEqmcb572qHIpGc+Qe2eu1BBBVLJLzaUfQYtjAJ
7by8LRGNqUky3ek5ouVjA6MPIsu3Q90PfyNAmNfKwJbw8ufQu1oMSYJV7iupwmSw0Nr5WCyxHdev
0uuCVzVjksqL8X0ysCkrKWEIGAqpBq65DKAgiy5bluAB1rb3y+jfvK9F2re8S+wCaSogj6PfF09u
+zfM5xYGGpYq4moklXwu0DnO/7phffNbVE/gYbiCj7IFWVT5zyqfgqw0/s4v1AeDsfrZjaWMOkwK
LuwsDJYDNDeDBZ+UlKUlt8Wuo7GxoGauBRuvq/lF8di7+EUcUcEJeWQVHgbgEyF+DuwKCLccjnSA
SBT9XBq67/unvjmbcAXuCYMp+BfUmaC3VTYvK0JEfr8dJ/4v19A0rcw2+0+L/WRfRnIO2i+X1I8V
Ti+YaIFm/rWxQF19BJ9MahwIcUBprD8nwujId58UQJICMaWyHcEbX/rlNZzdhzD8TZDbIfOPsXgv
jk5roSO7aVPa8+Tirym7Y7MAPwHHbW+Szn3CMcjqin60E3/YOvjnesLMvOVh7HnjADRWYplX4N+U
H/s+i1oSsC/IrZnrmeY8z3Gdl9ttrNShJGh5OlGjPvpduSuk553apR4yVP43TRLVjvbqGaeOgg0X
p1D+vm5ImKFTLpBbOld981DNWO/AEaH4MQvHqvGfW43WS4xeIgldIj4MyyEc8YDoDvMKHz3wC7ZG
uIaKW0vqcw6bc1ixOONZYBGH1rgbnTVurVp2yN69BsMsL9xMZTo3gY3M1p4Dx0C6gDX+lLsPMLCe
qlYL5OKUTZw7sbV1YEql5W5EtH+dOmjl3WhlXFU+uMIj6/mSWFvy+I4dq2UdLu0G/Bx49L4cm88Q
21TdG2KWoac7hEJtuFKJkeSlBCscNNep6GTsYSpLa6LhMHW/2ToXGDI/V48ukF+bhChvy1Qzws5u
2m9IOHceB1gmHlsYKviFcDYQ8mGvsvIs7qEb/rgK3V6wQPCvdlOO+j5NgGd8A4CvIvLYwfaMRpxO
DN2rh46RZXkpYM30ECSqcj+EvY6qsQzicBJ9vCkSxkVdQOSYfUhOkJPvyS+ih/t0gk6xoIvaYaJW
qWhKEBhl+4wgxh68BPoIgJ/bCDRBdij9E5Mfva4PSAYeCxeVryjn27r4zln4LU7kkJKiDvem78DR
NxHmVAFvFoz0VsCZRu1jFXCHZZTo3PLq9POxO1IXckTzvC4N3MH7oWmJwrR+f/nz5s+h9cR6rLnV
sCXvL3/e1COBleLM13AMwyOGD+vFPy9X4DZ9VDBEGH1ZTzEGdnQyEp6moj09mvthEfn2n8PPe//9
8Odf/7/3fv5Va/t/f9nQb+UxmI7SwS0Y+zj9x3XOAbMwVdcJIdA1hKNvISuQVqjQ8EXD4sgTGWn9
Py9pJ8B2h3TSh2DMY7MVwwnkoTz95x8YlleKtELQrkcyWGTjPGrW438Oc51HtZ3BBnPEdKbVF8ef
V8P/efWfDytvODgg8kg9d6ey+d8HbPPVxDwoCGZLtzl5QK4gzHonOGpbBjQ671d94oQgXng/eDW8
Pud++P/ey0fSHkg3Q0uvBUqtFqefV5jjIUM1KzQJ6Bku5ppo1b3Dd2gRZDbV5sPmDtNRj52Qz6YN
WrCPeb+TfKj3EEBvpfHcU7A01YT2tfLgvVr3RGrn//m4XIrtVL799xN+vurnU02PpyRnfp9udCFn
aLj/czDbMJ2+jYDRlNP69HOwoYNJ6L8fOzgH8EcNhAMX+YVsyekfzSd+8rwesZpAjABaW+95m4O3
QWvwDJhLuPtI+o495CX0D1JPD7Mj0o3V6tF1dHWEbfubIxcESgyEOsCWILMaA4g3Le2lsAitGh4e
N81AKCOjk9oFRJbL6vLs1/wPAB1vp1yqIgQsILRCwTz9HBDwVFCBCNAHM4ynpeoCvCRYQE0f6pTE
uZicU7Gpz6YpNOhowDJgJVQuSToUxa8id0eYcM18EjC4IFihj+8De8mniaQlFMaorpDxo8N8mgzA
mJHQp2326b4T26HrLbACtciDL9CjhQBNB39FErmBHMdKtZO9k3n+BmCMjlO6FK2AdWyude7KQ2Vf
/DIgrwV4737GVME3r8w4x8QG1jw/iLAC6FuTbIa/nDpbuGNkSaQDwtrtK8xmDmYrTfi1aJDuo5Ta
aCtJeeSYeqOtgbkQrHqnR3r3MqqnPoRspjbdnmUxohvr1E1eNqEJmnZbppUHlb5iYBqDFjLZOKlr
2UY/P9pTOcIPOfVO/YAsgq22l35FbHDN4Ux5en7xCeIsQFN+PnEdIaMzDJuHnoN2caT2M6+F1jqH
UHRWhJICzDPpPFYjTD6pd4ubA3aZwjoeoDU9WoBb6Oa7j4nWJmWmG3dlhxa0doi/7/ye3nqC5lSM
W5ch/7PdQqELpGxnSPR6+6DhZh99JCEFmLaGq3XPwaaVW/1PtgWwasaamxzoZd4G5w3XgqeyG0Rc
brAmXTYUGVpak3BfAxlrm5dGLgoo5501zYt/PV29EwcqnHcHiEPQ/xupLrWzEgDYy6vXTc1OtfP6
u0I+Rgz9dCt087QGXfDEoBANFRHwEox40tyZMw7haMDJLhfuP7rh6D8KkLeYDZ1u99/3xvquSnMP
JJVZzNUoChCS6tu8wb9H7l1mNaSR289BdeUIBKF54g7dkDkT5dXf+Dnn99SoxMSqepwmxQqadUM4
nZfKaXYMu59HlauLU8dIcYJE3mXSUdirPYJiI1AIdXluB784o8OmzmVufBfGdBXep1RIanwtMi8U
wwXkzHAZC3QRchjC1LQTVBU02julFx4J3smHUQc9ElDelPl3SU1No7zk+QiaVxgAMR7iKwXE8mQw
Zjmj4a8OTt1e9P1ubDawz9sM+IOZAKyidvQY+6b4dBroZkVo2AmxSQRRFw5/tieXWTN1JgiGL66h
Z6NdHLihsAkNpJng4qOknFpWiVvJ4JrmgP32Coh6iEDhY9OWNB4mhlzu/XuNHQ8Sz3VvepwhGfXu
9MiJFrfeQzqJ0MQalx70KpZ3gdkJTqrA4/LLUwGgVJUjwoMG0K+NuAnfU0+NyN9agOhwpmD34GfQ
QFexR0pyqsYaUSETcCipW3GpTcWAFcPmHeuHxZT0NKsnNbXQiboweCiQfD1RLdSpWdYtQqQ2T1dK
54dWjvPDwopHv0CeG5faTbq1zB+cZgxSjo4wCdjMEgJyZx/wMkZE0X8snPB10GuI2oexjs8+/6Ws
nVM3ONAZazNYdHuAR/LkGARNQ+pfZKj5frF2itaxbsEXrS8zUPxz60H8qI2Tllu3/RmC4cVyhMDz
mo4nUnX1SzghYAPJBJe9+YVeqUtzdBEHTps5YQ5IlJF0lwEG6q2HhSqKlyCsOKJZy4RIaudlZgQ9
97NI5R5E826ogTKU/MkflbvXgcUIDOzPIEuIrKGYVnsaO1xtswh78tyqObRUpDkDOeRNCBK6qyxZ
NCvcXEHZbJCD4YHNhXaPDYAEVlf/ub8EUjyEW3OE8ggC0y7lRZOz8gqJL6nAAS75OHzYraZXxwO2
2c/PNIcHTDVMf38U17FcyeXnhgobyGFU1kviVUW1R3t+sHPYnFC+VDoOwn+vwNLfwalhr7BwXSfG
SNYHEuSwZe21Kcvi6j8XkpFrgcVqxyrbx2wY8eH9vQC9xZ5zRB/CHHIx81E+Z8cRD/p+KL0WgGy1
0f880evsXgLJt4M2gOgX+fDzwG0WNmbd4dsGs0YQhKjzQNDYFXNYAiEIIfW4JVdXZju2n3BzRjDC
kAei82teN/yKAYZfsUEBuoG+g2Qx+pnfutWDznUFvrSq//NKaQ9KrgEMCdk/LZYcbqmHQxKS5s1Z
FQMpxp0kwGbhhwZbBRTlxONFU6QAZ4TUl2V+X0whL7YCzBZARWscbAmC9Ex1d1iah0XPY1IMQebU
vIHg6i03vQb/VCnqzA/a/IStLGZa57t1WL/DkhUJU84uz6mIfafqkmprIfyIxk0pqXYjWOQ9LLCb
A5sTFCFFuj3vQFEXOQxQi4j9IhGWwmaKp9GDuOL45r0edrPoy3+UjyB8hsr5NXcBCgoU3RU5OE/n
9R557frYeoCVVeMhrIXSHyoACTnw3Ey4827t7HXhbhL26gB4F43O6t0QiXoazbZXZR5bbN+z4xRT
36DDp60qXlrs6bBkFqj0scp/u14XPnvMB4o0tXUsxzSswGkaZwLT2JX50c9NXK7IoPVuRbGqbNdt
mnZz4zQQy4YmamfvsZPDfgt6TH5gt6y7771+RAu7yl0HC6tz7rmAhbx1i75g/jQXeodJxgBBHYKe
37f5tceZFtihK57n87oEPKlqV2KPi+DqDpjJaVDpo51XBOiuq9Ogwo300C0N1uHpBjEYG5to5NCx
uYAPzi8eRHs1c482o/mL7WeK07DJKm5MD6use8WmFxDh2nTAZOwHPQUbrOq4mYo/vG6duB/BEfh9
fgpnzvckuJed7XMu6gOlUCQp2cazcewbK0CfDWy7sNH+DgSmLa00FiMX/HpgwN3SYYhq7Y6HkcIa
dIHcNgvCb7XnPfWVH8JisiTuhLhQPDUpq3x+XKUr7o4SxIbmjC0AnwkvknDZvnkF6R1aA2Cv0hRx
TWS1I+3b6mOnEsAKU0ypck/F6pwowgcKa+SjI+2DcpU6Fy57KPpwerXtDHSjw5++Do9hsIkI6513
LTTkvK2XUOFBjh1bgKao1hpsWjdHeYXNAfyK7xR2BYDOWB5KdzI72Bx3mtYvE+OFHyXHti1rM51D
rxwfcijoADN42jMDwSUngCynx6luyQdVVcYD/dyW/DpM05i0nToShP6QxOZbgr0O8eva+op2bdoj
XU4Ohtpjzyh2PumwrYT1tpeltf2zQJbxjK7t1Tjl40/799P05Uw3RxLwz8AZgJ9YHw2s7DMYEAso
IScz96ABFXmbrWytQAuASfcqAyJVouwFNQysTl4WYIOwqXRc0zXl/mx2sFtVvLWfVI+vfomNB3KR
Iwgy6XSZH/NazbcgdNKKD3Jv2mXF9QkRqsEUOuP/3hIDnfhDyxz7q9DlE4gAcv9+qON5yKfEluNd
rEY6bcAGQxa/N7hagw4eEZsA+3nu1fqXrZPGlkbdE064ga4Pt8oNbZAqXNjJrcGFI0aYuUp8Cul6
J7p8bYEHBGs9aocPGYLbH4wWPMHO2N6FGg9x9BW7s9sP3ZMioWMNwGzl2bpInG/uIhhrp2+CvRiS
tSZVHChAj+Xj5oHnqkCiIi8yzkkL0Qrb8MzPi2i2jBhIy7W5ISjMo5Z17+XK/zFXOFFbD07ScYhb
HQV4XwMJz3uQ+Ru8OQO6OMCKm4SagSPH7XfCLiAOLGbt1G8KQ0Sq63FMeijvX+F661X7V/J2bwTy
XD3DRSWdV8edx6Z0qmF0td1EYiDkO8onmmzB4EQEYmKJ/Yj8Zexj4Te/uVjbnVt/YBvoIrNG/S/K
zmNHdmTLsr/SP8ACjcJIAoUeOOkqPISHFhMixA0KoyaNaty/1v/Vy7MeqjMbqAIaeIN384qIcHea
nbPP3utgCdDtTVAKjDlDjQdB0/z3xlOjJoZ0efGmXf2S1kmULqi1jms99qtgvtxvUUvNuhjezM76
I8qpuB4IewcW16BJ4QlXpODOaoq929r6tABO0AI0iBNvU1V026F1d+6YZ1sbd8rgVferrt5TlyH6
6GIonBIG1z6aPDlKDkDoG2GmsqtlyB8sytKu/k08I95XeetsTAFmIEj+2Kp8yxZAFH5KOAoV/5Bq
J9k2AVSexU9+ncmaw1ERg3cM8aeWKTLzNH8Kz3iupgozeMW8ZqGSkVZ6bXdAnILJuYWyQFlQ1z9O
/+bIacZa3n61AcV7vHCDG6L7WGJKHdHLrdQ1rjB8RY1NRTyOJu4MRLC46ENp+dcDI+J6SastFm+y
yGu8m8V4W5Ugl9pN/WRIOnRtMn+p+jcaHqI6C/enZz+A2Iije7fKP7uiJembFCj8HPCxnN6S9BI6
1N6fpJ7tfVKgNOWkz0y6SHgg4kFk3yqRT4Mn9864viyKoVLblzbKAkNC0TJMcY6Op1Q0yNG4Unn6
bCiPseWQU8HUn65OcebX2N5m3727RItEbO1cZzY3Vdzd55aLVJe3+yzrOVx8VNbggo7oq4UJijB3
XUOQftKX7ytzjl5D3MYvcB/Mqf3irAhj0p0jJb87VXpXwWXsuzbMZWn3fWAGhdltnb59yalGt9Aw
9iyIOsXzHHUqjqaMkyGzcRICnMnshu6OAbDb2MWOmoo5s0TO9RZieBYZfaGIN/ZTG2Eefcxn75Rg
HBz9FSpCPKC9jcE1qjPB3sXcKWN5blpC8l1acN9MfEFfrvAelhxbCn1LEXffzsXNaX0OYiwJNXof
ysbU41Vbd249dFrEjIZvrYyzt3kcnhauTsAv8uCnZrtNtLevObZkSV9EIh94TbZxqvKspHdTY4mt
aPrN/Kx9iD9+zXudV3RtZZP8FB0PifYaohvmdUsKADxHcQVtDkN77B1i8QCXxgzHmButx0XlIBg0
1ePU4dgwqlALzzyI9CdJ5+8S1WnjZFjb6T7DqsJyzjGHh1W0n0GP5Uw0xf1aLleVae7zqsqeMjyj
E00Yr2QbZtVUhHZccrtwK4HqGV8GMHnHFHWJx5jhrFni4YAtlm6XBdwJ+JQT2pcdqjaPZlU8O1V3
wKj6YZoP09A8NlUFJsHunNDXdoiv/PLC4EzsluVqrDl/4tg5mG067nRc10wJunsnT999FZgbl0tq
0/fVqeimcltmn0ul5Na2gbO4y3xvZiQWrHjE3QxojXq023t5caCqQgfm/u56s90NMy9S6zl7cx62
pglnyQhI93nqscocYkvlsDf1qOhcg+JYBg5RQPnQNLhH/Lz/k8XLRl/ShETG8Cg2aIU5cVOo1BKb
3P3EIxBXHdkM1X4X+SJ3naOhQ8SPTFnIhs03Cl080ppJSju1N0hO9zmRh0N3ef1GD8aNmGlE0yC/
MgPirEI+pb57rQYDn8Osf9uyiyMpRpgp1be6pP5sx2vDmQDxxrSdV8sa7E21VClEB+tHD8UZ69yA
sAjbbkmTW2Uj7NVrfmc3ZhmmibszEvnKN7kyIczfiiUtQSbhuVmc9QawH3qZL1ANeQD2ayMiryPA
Sur35AXMQWFzTV2G+zNPcYS6MqKLDptLhQfEp8XBAnsqE4sINdiIRUL2sh1qh9rDh1PXJtoIloTG
KHDGTHg9FdlTKCKvY9DMW0YHfJC71jtyqR+Lxu5OhmJ2BfdgrYrrho+Tb8vpoGZ9HXBIWRjinMp7
E7E+cTSfdBL8LpKBHEhEXG7QoxbLeURpA3SY2tzc6mNddbdPyuG26LxX5dWgW6p9Xn8lRnPDs/rR
/oXoQZusSNkQaCr5mDXmyU+smyLX10synavYarcp9R6TTZdykTAPPznZY48hiouDirSMBvnTQgPr
lQxXbwIN1HC7AlD4IAaHPDKK6s6w5ffUN5/j4m98JqQ7u8JAXTt3Xp5MV2V5rF2fEEz3ujBe5Q2U
n7nHW26tTh/N2gwXg/o6NLgxqAkK+3aCJrNOYq+QJmgC+yTkJ0cQkTNJJ2d8WvvmGY9PGVU95X8q
WnMTrP5w1XOrU5h94D0D2pE4QA+QjU7+MK8bXoAnXOpBmQfn0k6jeiLFNvkNTEPLe8AwjJEEp8XG
yJbXgKizy0FfDHeTZb/IhJ9fUBrHBoO5VQMcVDzh9CkLLmYDuxUWDMZpD0tvk5owDNAsjfnjXbtr
xwlc6CrKlccDBEcnWgunPVEkvXYzw3h4MNvaa54resUmT5uDKtpgMwFe8YoMIdcmdKb602pYXyuB
scFJeibPikRNSvG/OgkH9aXqfSiNjrPAK5iYWC1m7EqKMJ/bIpR+XmwBsaS47hTdETDExYEdBjbs
sE7Bg0hJFEjDW8Opd1O+GIpuPfQwzFqcoj3GuA7VWqGdhpbkL/djcGjtGGCLQUuncwsUiP9aivvJ
i6kRQZBszEDh3e1e/QvFxxrjl77XH7rFYiAH1Nei3il7OIjCfuzteb3XrIShWuRvL0OJOd6Z93M/
6NDd5IW0brtMneJ4xmU8LGnEHOauSUQczpOJmaQrvsVkc5r6yXbyi1fuDD7ISSAwZs58GDt5QqJs
t04g76xW39j9i6tsAVlvjIJ8whfvl7tkzD6IelH2i/ohRnDYxrl3oy9u3zqbux2008ehBpMUFDZW
zxhVfOnN6x6AYowJZh8kFt60UnzkKyN527OO5chhrhtx5CHkWMmtME7lT5PWMbdAAjTR57Ae+mSf
ZCArGxSrwie8HMuOhFls8Aq7IwkHt2so1Lir/bV4YG5HDCggGmUU9ZOuYzoCGz1ybaBd2cl3iSxI
TQnphPnHUztbd7WNXG0SVHZWJXYrOjoqX7P3LTRiMx8WEk1jt+eE3QVGEOwMHIimJsRvOMyn43lS
N31V3vQBk0/Zl81dPlNbuT0mbD9r3EOOQlUk3OxppwkXAI0SGcmfxU53tqrMQ9wiy2smqqujP/Na
Aau6b0nHhdQuhKxtEoyJlZ/KbN7R+6loSj4rM8b0Wqeb2kJ+rVcwdvUE2iGIrajwGEhWCnVGlIw/
5hJGRbzuujJ5KXArqMt0Pa70fcklnRRRU+KBgzfGgP1UxoHa9iMeVJEWT5VP14YhFZsSsW5Ajd46
nlJBACX24DCasjoPyvgxy8YgN+LNYeI396tRXw+T+NDIaGEdZ8smD8T5r19BCqyjqoBHmjBTiDxG
KZs+m4pDwpEZ2+aw8T2MW/1C2DEpEo50yQsdTztLQuZpCkbitpn/Dv0EghauXY+jvs3SX9CTWN0s
f72QHw/4bcZnbTVXFHfVQQYYfnKXeJvV4GlKM0fvTIlz1qzOOsPOlJj41ZY8363EMUPLgwo4Cv+Y
XK6rzOSd0wkZqcqZdvU43IpsvMITeRwNNZ+zZf5t6UypC+zQszzuzJ7sQBzjzm68+bQoImPuMAWR
DZ0WUySWoIyL6fLxgN3SgLW5cHZqyj27GD4yPcw7AzpA58wiHNT4m63V6xg75dY2tgMdAo/ptEaa
OFxjUddPDqBKp8DskWPmCeIbRkWMH/zs4tEmAcGxOA5/TDN5KSE+Xfdr9VE0aqFuGu79WaqT7Krr
2G+x2kEczFRX3jAle23NegrdNIUgZGxiGymV+gWHTmeve0fyauSl8UqpuVxXvmKosdKF+qnBNIVH
rraXUzHJ/ExROReow8scC6qxat43Y3mgjD4ZA8QHYzXNcJVDGvGP2Zj7SIe6h0Gkhxo5qIcRw7MP
kmnN5n2e8Q+79hrltkfuttLRmGGzbEpHhazewQI3lMkWjYWPSHk1mh7STOpGUsPpcBd+FgkgodNA
B2PSWKU3OXj5Fqzxrd3jMzG/G57L1DRSjl1+DrPqHuOh5YaralokDH5ps6ZnsyCZshIRTzA6cctn
nKpEB8qp87nm5t1qJNNxyeAMrfPvwsRzM+ve30nmDydTGOcid5MbfLZAcvLXKcjsncrsDPAD+fE2
gRZEvqPtl2jqHGrsFlogwzWcY2O218Q9epIxUebgQQ/SdL5uBB9+fu8hnXAeweJQsG751idskxVl
lY3po2suBwZuHdWU/P2csGGbnGkJs4Mj2ydZC5uZWLp3Zo5mvXi3RZmcywJDi8O4D4wHrWoLZksn
eYFCUh+79qPJP8x2cOF4zlGwBj72Autrqd0vJ+bn6CuILlN6ISa6ams74mN21UNfueQ7K/3cSRLl
awUltgFigX+IkxtFRBXY54Lg0/djXIbWrVTqG//9ixHL3VjnHwu9RThb/t0U1xBFZpKhS1XxyJm4
F/p2ulos2IlixJBV6adCN2FeDwwKMavvln7Vz7PTg3OulyOZmRss+xj6dT1sVbXKcKiw96I8b5SI
uUnADe6sGHYJn/swT2ToYpqfPDT2LCFW39c5yEGaq5HQwrZYExzretwXjAZDu89LWuDuYk66/Amf
jKVKHsRocrXiBPUukq3fnRhXzRuCg5zqCtukNUB7GsRv02X4XIv4o8zS67UlYwCA85u4AsZS+K2m
fmcGEWFTgHZsarGdlPxaivkRQw/ZyHbX9lhareWxYI4fecZ9YFz1NhJpESP2VkWF55r9B6HMBOi7
AlZeP47HMo7dU0KdXsWZc5VyoODMGkgNYMVeS/pl0VXhksB9cHvYkExmgqx6L01E03EZDI6g8Wqd
fIp9w5221j6bmjSMW+UfWgz5Zl7l+8DMP9CLG0gQcGwHd/zxGrAaklCfOfXlHgp4vBkhaMwlHLay
wmzfEinCTs6PhJKP/73N6l+viAMY3vG69yb10mJCnsqOi7oCnIQfZ5uNKdZqoEKTHyD0DmdVExlc
XSaDskZkMZCuZUOy0eKNNwJxmIQPww1LHG+YZfKWKKmIsSoaDNyHnxlxEXrQc5F6aE6dc2dW1uvY
YeZsW4uXwgu6DVbrBAV53Xa9kOSlqhqLK6GDBWcldZeoqSBVmKFLb2TsUuo1BAlHF30oJi2cprjG
rASTjOFfYvGp+CmK+rmFJVZZRn7SFmgBkj68C2WPQ2Q+SdyMG8eZ34tKkYNx1Jt02u7o9MmnmZGs
NOiEdb+tTVg43dCMB8s1b+PFO9Rd9yQsJGlGhwAUkhtNu0vIqPppumQGiOW/22XwWSsXtG1zZ/r5
k05xQSujrUAoFSE15L63QW9N0DoYKzGVd7lWef55NExSRIQrGXhOu1F2pId8RSqmyTEwoAaZ2GEa
ZRDcBdjreyARQSEfnYH88jgZVH202AFTYoJqI+ddZ8NNmO9WWbsX/ve9oUhiKZzCwnFeuqH1eVO9
IkyLLyNmSaLEbeQJAgSolEACSf92pgfCcSSxkuLJSsb6NCz2bybH72HEcJg2sw69utkxUcQVHex7
iJvScD6YAH4m5hjzsYN0Dsy49LDFJsRjqphStG+/jExfGXYdHPHz3Mmka04La2A2lT3eGyMxvsFA
pk3+YAI55TOUuSDJvogwvaxWZpBDMrCze++4yeg0l/ZYcnKgrTpYc5mydKRCwnEuIGONL8H7ODl/
pLS4l0af6gpBpJjlZ0wJH474e9QKipd0hY1/Md4rc03DpmI0NGGbJvY175yeB7fpRjQqz9kM6fzX
ufVclhcC+7HgIYhHguarndzg6dnxRrh7zAdE7syFA4zEwy/UDLiFembGWNqPecwgqUTaZ4VnA3PF
J0vafcwFefmJLayRgMwi+RF6UZN9zIG5sXLo4Lq/VbDY0RCL0O31qaB93K9L/KR9X5wGfZjhHV71
VrMDBZUe3WH+TjqZM1QLPISXKgy8dHzEVY9LbFLXBSfzEuTdvp3EndIBEbwGd2aHNzeUaroyQJcN
w6Puhp7jJIkcxw0Yk4RQwDc5BiKcLGe0pCNLIQDptZC/tdlf8qEw67Jieg46soODMb0UqD/w2II7
R5r3yoG708X+F6cyWrC9YoxZuLx6Q2NYSmYjipto6PnYrDGUgQYZidKRAN0dgNTl04arH+W65STo
4dpXho5D5vbDgbIDXcBy0sgOqq+q4R9Ii5eWeSkDTSxaWdaF2hhA5sTtAXqiAl2urrKRkKdCC7Oz
FuPE2P4ZEImnSfyZDLhqFacoPwJz6577pF9w3Fgdn/F5hTZBxESuNGVuJrdthyTfEZWcmKJfxD3R
AuObUazqedn5BZjMfqSkgK2+ZUp33ficsFreGPyMG7sLiMwl894t63o7lbMbWVRa2YhxvsoG8HuT
+VHKGVg/CAwH01iFsjOhpwCAa/0on/19t4LTqWkwtlVuvEwLh9Yq4WAQv4H8gObmY7WoBxBf01q+
rus+V/WfYfKurISvVrj2fgFlxRdCfk0cBn+CUZaxMikb4mNlBCeREf4qMGcHiSmPZrLcVzO8EYFp
Z+MBLq3N6pXaw9zOPgkkHB0lVvthXFNm8z4jRZfpe/88ZO1jh50IeAUgp2FBIdP2I/3VXtsCCHxb
XvgR1Yl2A1HFdrcG3Q+yBkmoGdMVjJXreF2fOGn6jVrYHZBzoveZNBnyXBpjRRLBksVuMTgF3M49
jhThoRP78Gvh4Gwcq74vppO3gNWW2Z2ZE+YY17c6fZ8N6+iMuOQsky65qjRPn2PfZKimFFgg/Cvi
LC6rFwybEcycMX1nTr8LmPXw3Ch/e/lwNGRlmGSVOCnm+Sat301uyNBh4sS9375ZqDuNJCdY58tL
VughnDUny+TUcPrDLAWln88/fBfXRebdXULA09xfA+F+bocEtlO3VVkwHtbKIAmKpl04AJvXZHr3
umDZYHlbKo9cFmJtE3s1WFvz3AV3YxoADcr6l9SHKxo8Vun0paDr75q3NadaaQaAvF4jb60ifaPo
bMLa6sRWO2+coAJP5HReB+NsgA7F7ILs3N7yEJ682T1gYdcYASUhm4DJ/FTlP40g7YzPIrnICEY7
71JBq73aWI5EgI5kWdBTPUB+wrQ/GZlFRpoxEc2qg31hs6qvGc1131c1ddZEAm5MUUyr4CIxTYdM
tzZwrT1NE5QsS/r71nXB+Q4gilerWiN5mTQOxosomoD0DEpQ0tfp0Wiei2IGTQ6116JkooiCMmIz
lGGKszc7GM/5yklieg4aoBhOgvniMpKdsqekCJd2vg6S4iEp3d9yPTVkUgI+5BnKZNilgQ8MCLK6
nFBoU+QdKmyyfa3sD0UZXPdi0CeipZdGHeAiKv7J951Xc+URV1U7bnP5bTig/AK3vZ2EIKGR6KeU
9XGHZqxeMMATbYo5Y1bU1k1XxhE7Nhfu9r5hADAxg/KY0kywqeGjfTqK+RL+gy8/oWxy/fmpQDqK
0mnMYRegyLsCVZ8yS0Xag2vLm921Z4YSGAl856eU4tqfA3+HxkPGoiPx3ANdSFcnWlv3UyZkE4ng
WgRYaZYYQi0KUcImCpVVwJHmVoH89wvO3pX/bnBkb6aDYSx/Urt7zVN3T2PzMLM5pLFisrHOmSd7
xFuFQpr6wNtSFxmc+KAf64iBzohxlSdPWIfE5UHyEEsqoOZJVspNUcXGnnUlPuxTO5rL8Wwrqz0b
mpyjk3bHkhmnLHu9L5LxVrRDtm1rGuFpio++23zPjAiMhZFVnnqYgjWhx2K8qwlm0bzP4AMqI6J+
4ScVShxNB70HMs2R6jGyAhRnr7e+cdNJXiTOA1YYbPuVaTowRSOqq/w7nY37qi4ec2d8XWNsA2jC
33Vg1duBwqwZ3AO+i++8C9QRK/u2IGtn2d0QESbqD4GUW2sG4tWkn2wF8uDNVNcuGFUydLGPFZLk
uiDmCDV/2ZQD6ZW+BTQdYOVnkHWTmKtxpR3jGVPOVwqtcptM49uSzcwA0mcT8G2oS9IZ4nFdEApc
TB6rKkFAD0gCE3LbOntIfEUB7A/7rGrUa6wo0TvMtWxfEu9Wt6AIVR/c7573U83ds91RqhsxK0vy
/twY+mpQNCD1XH3kPrzFUrz7c654JBnwqy61t62bPYz2a20Wh7XN1DWm/FDHW0EEOlQEuoYedL4x
fY62eK+64c5RzksvKCTHzL7Cag0ptI5mIqj07Z9Eph9Fh9unHy0wom6+tWs8s4JZgic1jaQwbxkT
jJGF5rLNeGFN7dQYK6q7jivXmKuXZXCbK2/i/6ANXQk53WUt/m+dwMVf3ficu8THE4BKRPkgZIpZ
PWrTZ5aKtDkPz3GAdCo9vMdBod7amt0VedNSiO0Ccn8p+e9mpzvYOMRbSJYtF6YEZOCxyK5lhoOd
DBAHZDdDhYBDsnPv/Gpk0n4JZVitBWzSqd8CB+FjWV4TFxSnVacngDAVX89pt5Y+S48NR5ohgkvM
OspjQDGsJqeTXxJiufpygyJ+TSnJ9t7aBot8YWsK3NwM0ah8w/LY7kaTr4Qqgnsd5yjPjyP5bdnP
v9WiboMyaDdWudyOWMCirMsRccUXhsbyZAUEXTpkdz6esDpsd5cqYu9xJe/MrHjxHtEEgwNYUwjI
OeZFVkf59XTXzMN5LWSz8ynJbe47ysuV6L/hHu2SsW6b303dpbhZkqfRVvthHO1bF06TtAhh+5o7
3kzxyblZdxRt/itqdej7l0I1H146pFC29LmO+ZbKKXIC772xOW5arJpRkQ4X4bjhDbaDQ2yJ33hi
BGS1XSSmHG2rhIKU4BXHWLeT2n0EQP/SaDhMYKKjStJcVa2xHTP9IVWJoDLN18NQVLtKD1a0DhiS
va3IQWD4vutHgbDfGmFEmlItwmT4nJuotBbrnyKDHWgbPS4Q4CbcW9g/id14Fenq8idnSh9lvmft
HBxM6mLFE+XywyoUCo9hftLZymuHiLDBwnkqLHe9AF1JLF/QYB5IscVsxAbavBTPmY8PDmnbjGwP
9dlaGFiCTbjsDjKOAxx0bAhbgnVfCauksth7dx1oiqOPljD6LyZS/b6RjB5r6FlX5J6rWjYhjoYO
Lkr/0tRBiaMVZESis8i70B0KHM6kYnEnLwGEVqN9dluoJUQ5tQMDRefxVZlyb5u5wa0kXW/jU4zE
Nq7VOGPyO/T6kNvWVzItKFs23MGW0C0gDg/sObrBfJ9l02HKBwSwC8VryZyWhHjz0TYeb0jVshRD
uX+SSX6sPrtyapkx3qN9TkXJFeGq65uagXxYDFwCte1+L8F7DvbCIkwTgdW6BMisJ3C9eTjjEIps
PPzRbJi4Y7xLYMuCHFey8WhgIjiDR4tY6EDoLyWO5afpq3Y8GXFdHrn1lshOjOPaBQ+GjcZLACPo
nD2cCWOT5Oq6uew1Y7ZBlL7wn9H08TgOKx9NYaCCTy0LSqgVel0AQgRoysCOcrL1/swg4dnXw64e
QbSOkThzque5qChhcrj/PdBOlMDBvR/sH7fWvy5vxG4spR8J9d34CPpsLQoLnBRZjNeRxlCHwQiz
i4VbzigLDqWK+Flt7rhDYupaPJW+mGmWHOmTcmOg0FesfkpwS+DDtncDPrDQSCpjt9gML23L3Jt1
L6BMeOd1bK29SKAr1KsdDnoOHbs8u8mbN/U3oFFOEqBe3j4b8S/C4tm2ykca2AzmBNqyLNxt7ubP
2mXG1zXZHzIlbxZrk+AlatYtCOGCVAGAEIzrbkmZB2VZYx1Mw35mNVkty5NXk2Np0obz1WrY2cDH
WQ0X3mn7UWlO7QV/1ihxz3kCuBWO9DX5bBMslP0iKwZu6XOl+4O+HCh+eTI6/ZNYC/xrXvQ6h0eD
d2fj/viN8Ska29uNWf7r5lazHy0T45ijwGOs9NxcHTdlp+UtIufRJRd4hXGUEHJsUv87iM+tJNCK
RHLD4IxDOsAyXsTAs9N3xzXeZjqInRzrF+yej31gDiTEHgLRd7vV0r/WTBa0VWzlcCqsKA0ftuIC
5sAPgv1HHn3PG44MUFbeJ774/DDj/CkF+wTgNTK4Suz5iAbzg7VpWyVfHF9gxC8YnEt68nO97Pqb
vMvF/HBJu6T58rqKAiPP++BMDEUhZZnNMYOc5JRynyaYuprghDEC82LSXFHn8+3UV5qwJbkWMKRA
iZ2QHQKrVueAg0TjYyxhStuXA57Y5xofOq0OY1C+t1QF2ZycllW9i5UjyZh3tf/eWbTlUwwFw06/
lME99N1W8tRk9+272yRnIV4T+4Mn7mriFixgAMFnZDIYXGGpuaUwivKm+5LAJHo2O06vBGZZ4KfH
52CcbxjTR41/MVTwLcJN1lP11ra8Cpp2wO27EygH5RRhieuAS4bq1NzPA+5hsbWrYBfcMRvZui5I
iULcU3h8dKOz9eNzjJQZJM69C6mksikYLq4EOTOC0PEpLsAZZ+UjCe7Z07+JzRh0DOxlM7HBZwrE
Ueb5QVvpq9uAcaBQ1bwydKTvNa5ryviNra196s1PSa+uKoWPsz1ra/yxxLNg3RGnyabK1DZXPJ5Q
Rx35sJgJPcqySQ3/Vle3y0IL9NeS0X/tPz3/fZnnd83+ySxJh//Y7fmfv/yfT3XJ//798nf+73/8
93/86ib75qqof4f/9k/t/9S3n+Wf/v/9Q//4l/nq//ruLjtQ//GLLYavYfnbOtb/YuHqwx8O1OG/
+M1/bGP9xwbgf2xjNS3hStP971ayvtb5v/2P18+uzP73/+oBAd58YqD5+6Lrv7a0/uc/9Ofzr1Wt
1r/5VDgEAzzHkp7rsQn+X6tag38Ttiv8wHSlHUjHd/6+qtVxPFxsluu50rcv+137/1jV6tqsfmWd
sm/ZgYcIFzj/P6taBX02q1j/vqrV4stLk02/vu3Yjmua/P7fVrUWDJ6sPikyYJ6mQJHP1whWRUnW
0t7MFjYHoXZmJWh9111sZOTlaXINyzrFrXeLfgc5ExPd8VIssMzzO7WnP40xvnNp7+cxe0XPuskW
/JdLXR/Nwvk02zVA4LlAcRCXs6L4KECP9Lr5HJyY2r3xSRRC40CmvRkTtv6MOh8/XYMlr663jyf8
x7ipEFWskiehdmvBgtVsNxZsb51GShhCBeSBu5dU4GHjnMS1QZK6HtztsMwkDVJ0XVuf47b7iIfr
BE5YGYuPiXaE3ajSomfAksRcmikWs3Xo7qCuFPklWASnanTA1KXs3BloZKEKJCzfGhB3ck5H9s6E
TWP81sDs0k+3bW+NMTtbUOSWujj1MF55iTGLzhRHWZa+/pAwUqABlo+WCX3QMrFMoHZGbUbvm5P4
C9ZC3VHSb01zLq/ySgAXMlUQOUDvUbxUHtnCPQR9Pu9sN32Bv18eZ9S0jSo5H2i8QnphDU6jRVeT
xW+eY5U15Zu7ONd5UzjbIBn8Xd2rJ23wjaWcv6RP8B4fZzN4TrS8MMehTTRkzSY4FpHwSMvnA2vD
uqnCH+nETuS09rOlCu80U6YHpu3djeMNR+/eXCg60gF3QKukATYaL747HiYmgsg2oVjqD7dj5jMs
SfXiXAYhRv1UGkbPLU3PmovlI25o2Qz8LvxE5qcB8NeywN+SIo1PTZuy8O2yci7F3TJPkFMarM1x
b8bRchEUTG9+UEsGv3O05zt2nPa3igvTl19qMt4sJa+I+b5MXfwUNPooJjaIpsYHj9xmFuWLoZjC
BwQ8+SgR8qiDU92AbTKHFDHRDz4cg/ziJNjqahnM4BDJpuTGXpBbVjMQLG2g8jJ3QS+uGm/UeyYM
IO5UfZ1XUPHkOh5itLc1B8UTd6hmEgJHSIaVINE03lOdUo/DQE9SgtGafYJZZXUAO02AruXURwhl
M6ub2CXCDItBodMMPR1d/O25NIwEdO0rlmG+tnFmHChJTDGfUVXaTd5vdQ3Dq07sAIMWevWEcgp1
GSm3nuYbF9EwzIqyiZbW/OkKDIPouGyEaHP2EeBIMufu3LHh4daiFRzkZccyIgfxNWj4DFlTl9Vm
KGz5Hg4DiHLcef7wXUiV3fY24ZrGZXZaZHaxH1EFUr9LDkXWfcWxtu7GiykAMuHGE8OE9odm4E33
tVPttOHWYFNmDIWEG+08ybaX/iqBBo0pBKPwmoLs80Zspma+K3ms8Luc8omhCaIN0AgXw5Ad1CRW
s6ObYnknyMqWumx4l3VZngUtWCGS9m5Olm1QJNNLVgf3Do/5GQtsOKUjxghK/pLR71tetQlZ7I61
wZcoqbSGKwO1J2LT9FT0FAXKvcVKsJM43k+VwZuTwfLd3NR94+8KOuPEBXH7f9g7k91YkjS9vopQ
e0+Yu/lgtqgNYx4YwZm8d+Pg6PM8+07PpEcQ9F46nqpCd6khdfdOAgroTiALmUxeMsLD7P/Pdz5o
xXYzczJhDhc/sUvhfaVoksudPjn0xcjgCPh1Luy3UtovThjkbPVkdWOHzqdgYgp3GT07HMsM4fJU
qA36cfuQfqcwajcdAi/sGO9cvW/dkcV040MRgo2YL3M5nSNFP1Agkw/OuhG5ZvfeiCA7gosBuMt2
5Xl2suHBgy1ZWW36MNXJu6O8g1fHz0HoXXF23Vf4HhJQ3MBn1BTwveypEvBHdvbx7PXUg3G0t2l+
MXsuVJotybZv38z5zwgmAEXninEdVVxPBn480yz3uQHMaLF3mzJWTanJ8Fel7UPGe6pkyZQT+ePc
j6UGqexyS+3HmyYT50RwVjQrB7udbD6tsJDbTIrHWI0l4GV4QJTS4Tsy6jNE0wea1GqXL5Uxdtkt
6F5HRikZxVPiWa9WbdubssvQDs/5NbJOklXJqeJnxcTQotqj619bO0FJHdjpwa0N3GMc4Le8ExVH
85GGhKImww3quaXCYGuzJcw6Gw4BBKlCEezmRnhXV7wgdJjG27GhMLLJ6vpEt+ar35jqzEz1x8+N
H9LQS+jeIgbBi3Oqrb3R8eaj4I8bPF0VyIZ84LGo4brCAo95LQTYGPyQyLvWo1GiJawbrp3qWPvW
PRbn61jW09ZL2N0Vycw4Duvd2izYLtrjLNa54OjsLvsBa4Lb14bHBZgqMctqP7g/nvzS0TsrougN
KJBvf8yeif1x0i7FpvNTSn2glsMiega//x1Vi3yG8jk926hlB+TuZppcvI4qcs9yP4yRQlCDdQiz
PTuDY3R46UVIJ70AuNoDja3Hipxaf5ta36iYu2vIPI2PNQpIatzCln8OOCFb4XhoPEqRBE1vSPHe
BqMukWcJ8teZeK560NuiTiD+grlf/dPqwi3qn1YXzqz/n1ldqMdmC61RjSJAO4STmaz5rCSrObsf
caWRjyX2R2bpAVW/j16LPhJe7iMZJVhvpZlLrXtOg8Q0Hw0KF9a5wd/4XHb7BoQ+XbLAdnW0h4k+
vaI8JYPjbPyl0VL7dzCXzamtZjgdshmriEDL0nYKPYz4PUCvczUGOe/dR8EzgtIzY+vPbbZmULjJ
udkwxjPaldVTWxnn5cZpITCqzLuPfIoHokZhyWaLRoVudzBQKicM71WKQbwuhTzUYOM4i4n5ENta
C4eyx6WjWEVU1HkOZsd5jPZVxdF8ZohJ9IGVq4sHz4h+NP+fpv2wDn2R7K06eJ3C7qHPF/gz6r8z
Hy+WPdYeIadrFwxEihz2C9w0KPsuns1BEIViMnpWwtgnvc8svBpwWpYmu6BqOmA0/R47+9GP5Ldj
4UcORO0eZkKjN7Yk2KFmJoEitpGNqPikpX3f5p/DaBebukq+Fac5ck0svH31iu96AQHCDTi/3ipS
/pzm0CKOMdNAzvc7Irt0Q6YkcGRHeZZjh0cNBGjQExVi54BGB9NCamQ75rktKmPbTnZwKioq2xxN
BiA1q50ojVvddeaOykeKy/BHp0x5hPeZzUnIbMT+wLuBdE29mWULNbBO0/QNoHndsvJftYNPthEv
wkPqGPvCNWvy9sk2TmBsK6Ij0VJEZOs8ZL3XY4IrPXlIG/T6Mn/SWu+L2b+GYXFLK+Zo+uW+sr2J
x711X2JTg1FmPW9TsD3aDO5SwpwoSxJlODdEzmiy5QLhT6z0WtuGFU2MaEMrM8WDYf4xqO7Dacgw
BFP94/XltZwJezmmNRJTnRjwIR2ofJbofCzQOupcJgVZMc0CiW4bfcWR/ogyKPaRLBxIn/fmImhs
fOfIr+HWG8iLAXpgkGecLt6TlPxpP8b7eGKw3Elq0AZk0oy8Uvxz/nAqOLhul91nHGFT9bg26pES
gdRFDt+pvRL9vjJiIsWl8RzYvnlTCCwnvdevKxvfAumFalfOaptkXFMNz+Q0GGnWTlP9khfDY5/N
7BUFR1npQq4iysxqCr6i7tB1k7U1nG2lev6XKfvKoF3DmLm1IpZmtPW9RKrapBGzjPJk0rpNfwVp
Ytk+lz11rHH0zgckgZdp8sDu7VeSyKchNq5VAKTeZfzzyS6vm992yHNDjk8zTUuEAPoLE4UBHyrD
AKi015A9Acf5bJfaAZ6Qgo31xMU8oCnVqOti27ANLIBTsbjCSXcYbN1oog6O+ovt4C6h1jkByOrP
zsCpRUxPobLvcor3jLB85th2ba3uqZv7+6pnPQZQ8Vr30D9tZBG8SadfeSFYSFgvboxPHqn7vh2M
5GwqlyF2azl3k5t+depAdu0BnLWnQLrKYXLEVDzOzfye4jZFB7/O8+LLCHmTT8ZeeC1LSKd4LFp5
17vxt6jkidPK3ZQkT3DtN2VWPPqd/jYjg/d1/dRbTxIg4na2uTSEhUNwYZ4pmox+AtoB+FPu+umd
6sjnyiGJEImcOaWiyTllzES5pVopjGhUBuTPfdLW+6AiqVJAJKYWCeHYDr90omh0DRm3wifeKIOV
mBZWdIyx1XTJpoumx4iQE4+Wr8b2UnznxQgUNz+Pbv7tdPo8tdGbWdD0nPLVYgjKMMuOczU9B5UK
9sKW/s4q2SKGwa8ksE/JZ2gIqkdYIU4ZXDMJg8fePEg3O4sgvyeE/mpk3oMZ9E8q+CQ3dsij4CW2
Cs0luPF2bu3dxtlcbES0TcvJO0rTO2mf37tlfkeGc+fKfWfHj9ybbpUDY9DoSxKEl14AiggBgDhN
m5IiZK5zN54QT2bWbGKV3zJaZjRhyK2yus94cBjV6PDHUP28J/iReuHPiOR7/p2HBj5xsrm1/hXQ
2c405JLhQ1Fu9yJS/ctxWEYpz19rm8VsAZEFORhQxwYXMKiXOAjudUTiKPZwThMOmdXbZFDcGll7
arOEkk9xw/WrLPJX1yluY0v8arm6hF57iqbouuQNrM59z4R+zTOLz3H7rEcnwENHv48lzn5UHYpH
m/xkuVjOlU960Q1jwhsVvgCXT4KcksaSJ7xHEjWqyuAUeh4dxA3TY02xIT2YTb5TQJ19tdSJ1YfW
keOmcV3qRRLnbVQz/saZLzB7ASpFHutgfGrlZu1tVYpbLZcg1MRFosKDuq/h7DfaZQEwMfuBtyQX
1aufIjPuZEf2u360UxzVpJo9T1mbaRxpokMpQeRNqyPZnjfX9M5JbeG6Gci8unuvx7JiQ0aWU8hC
kh+1U5OQ6EjZkc3BIyrB2GeSP+Usq510SWkMXIUujcWFB+WRAVCXhIvOCSfP8rhPU/ZCf/6tITDi
F79LYH4CfuuJlS+0eP7V1fjgLPtVT3A6nX/vlsaumtM7XevnfugWV5Nx63QeDTlVfzDydgE+1cOS
XK/m4jlwuXyVFVz7ZJCAshBK51TONSmjHuOCaxII0Rw+5kzfxW0EzgXfaBsVhV8ltQ3shwavvvL0
+o2SRtKKhevWihEoCOMh8SWfAGAJSSPeyI3T/R0qLJg4qOrGfVQ6RYzoZQTo5UtlKERifbMLgp4v
zHaJMAn3N3NRmIyamvoi1VcDM5UuZ8gXj4VuXEUfignuTWcM2PzJqVbD+BO38WugMS22zH+m6pbl
G8vZuvjqHIrzRnTfQXAy/B7enpTOiocM7JrdfSZtGR0LO6Kj1cgODUDdLga1iEVd7P65dPhzdfFE
t/Bf//J/XzqgUPt3lw7/47/+9//2NSfR979ZWfz5b/9t0yD+YJAvhVKSkz2TapYZf9s0qD+E+nPG
bwO+2/wD/7JpsP6QWknFKQfBiePYfDN/3zSIP5Rj2q5nSutvS4i/r1j+YY8UfBd/+/v/knfZXUFM
v/nrX0wpzH+zadCmtrWU0nP4so77j5sGJFIhLkwSuulC2JOMwNSQHQYrCG6SgvXtnNDg61PEl+ph
w6I6AtZcKJROHorWUsRfp0vu1A8t54GVrx6rKv4gnm5uSzOUN8RIEXy8pjY4lgzJCEWAH06BnYHu
LLVtEs1qoBUPHlXjjncVVvY7wFO4JpD1oOvslCXEBMg9Sk1JNtCwKtyXiBgFpA9+g+GHiO+qjJr9
NNJB3/cfRpV9RKKCETNCbJPZY1gRSa0R5aRFRsObcZ1HDeqTZZvEbT7HpGw3TI72zcy+d45EAn9G
+XYXYP8o8SvVVv5dhJHa5fIxKEt+Ehkafek3DzkdjDeWpPi4HZjlpXECHieeUvJ+GzO0y8fEb5s1
NpJ45Q/OncIpuDLS4SEq48/YgvcTpZ+so6G6dhVNUs4cX1S3xLyi5K2u67tgLmk3y/JpFSRKcgXA
72ck6HIQIWUmLXDdFL9m9NkSpVwwq5AolU+BF3Vux3IfO9V4E7ktIVfoj9ECkkvHfOlaIIRWTfEW
lJF2uebTLqhK7rTzPRruHfWK6DzDaUNNg71pUlqego4s4pgyEG/brWAWv6LlEYpOuJhDFefuMKL5
kUulv5It+ZOuKXauzXM8zWI2u+2JVLG6iROud6JeyTlCqVJSFkGWGYFtA4Jr8WmfYy/l5Ma5XROP
4SRLVi70aYF0jBKRVNjxyJ/WbgqmPPDnOObCfYRGZvqIS2OFCEZx3gSy59/ZICmB6wNeUd74XNok
lysSQWXKI9/TsB46qA6mE10geQCSO4FWAbHlyqETm6h0/27RoUzsjWzXkHQ7xcV5NXPdoKnh06Bw
5QSje9N7VOjFbVGusSJnx9AqaSGYzXPjI09zXTwa8JUtuopdOQzEt7lc40G2z4WykrvM+KkFEXon
QaifhmySRhZWqYGimmkzewwDRxUCvizDAapTykOH4ldhkV9xw5bFxMQ31bAGo1reUMNrK7NvJsIr
LwOdbnsKWnHxc+mibMhMOV5MzBFvyCQy/G4tlj3FE6V0G1wmoFj+PK6sIf5lcUjHVe2tlXUsTK6s
dbQcrOgvuvEkJYMyi0mdCyr6PO77qWXcK6KQq6Ikf94P9LeU1NdoRGgyRCCANXXVo2PEzPasSu7y
ZVEUW8VWZc7H6ORHBT8kTcVsQG/nHXHVgV1FeG/1GpcLR8WaFeJU0ya0ZOAt0ktg/86D501qh+tu
Y7YJnnzHIu1fx9WqpeWucMnnSv/ZNHR8GWL0ujV4HYE3fukcKfnFzrm9nypNI2VgQOoTIyUXi17b
UVCHktcy6b4UdcOJt0iw5EynlZuy0ERzUA4UQ1SKnrROcNG20VPNeHE2YADZCqaKngA5UvBk11wZ
6dQNpCjOc3Md4M2vJpwNExtge5OBdAf3ynwhoC+SzmsQ+BUPbyL8TI8thyDFbMFD+7zTQzukjdeg
c82ruFUw+E4i8kU1FyObd8IgQa5YANZPk2/zxLRPbhpmHP1IqluJhdhIXDOPiFofeMauoKm3ruZr
giNwlRb4tYOIqyT/vb6ubgl4MvhwBs7bi/VYpg9ZBbCiRaM55rUXv2PYHgzZFuzi267outIpdqfC
5kzUN+X0MuZUtvez4iUgaWnO4+Hc1MRMvaVBtIi7o+zpA6pabhxTxXjLooI3BNKxTOIPglHZTliS
yrQUw9LcBcTCfB6Hubt1rA6choShy25WAJ2s4oY7x9jQ/xmRyOJFEknyPvwug+HBboeDLLE/tZIg
koI3IU8OQu3Qvozx/dOzx/s5rDisAraswK+twNv6FtOPjvt06prgQh7olxbQvclz0NK4TRDwwZbp
BwLEe6Mk5AT2uG88nklhzUMXvHxie7SJhiVr2djVOlPovThRWohK2Lw5NlPBOMb52bpmvjH8DMCt
HlcO+VrIeDLRA148RugFy1QqAkKMAdyaWFvwnayomfZXy1odrY35PNigSx0RmptmsaZ51CMh/2sk
HW4B9faC19VqGOdg15fiGRsU373ruLvZhYtJcuKfbQ6QFuVPwmXz7A14RobcftQYtlapQC9m0UQy
QZkiQQv2PUrmm14S+ZK9LpiMIBlJ+tfGEPZxUi9dhoUQ6UXNdC65c3ipr3ujxMnBfkSUBH8YRPKB
mne/mo4q6hJp4dEO7PWEfmoTm2QT/IHPrJRPjZqQiijJDoTpfRLg4snBh4cq/1WNBQ30Y3OL0gZQ
qiM/6CicrfNn6wxUjbZ8PscMYqs+zc+F6ezGnHlVw1EmL1MmW3x7a9+kucYaQg7ajn1fGpk8kOPC
f0b7hYp/bG0R9Q78O4QZIaXMmMWI6XMil84H8o5gZ7YTvQeBg7YGTdiqdvU7Vz2g31KILbHaMF3Q
YrRza2PEC+vLkxJZu9fQpExFMxJt5KBD9i6Q8HLDZpUmSLhchY2cGSk4cG4DR1gG2xdW7wScTawI
NoOFpOKS7SX7Atv52iQf3aLk4vMhO2MvOiSEp3jhJ1eQyYgPVpgK8kvHfFbETSjcYtFIOgqPB8+h
7n6ZFiIq5HEsvVVUeRgAVAK3OWPOXTXA/4g7otup6LhPZzONPKb5lswmEpwEQ68VxfHRIKkZcQdF
rBjKfe/Be5RMdP0MaD4NWDMd/PhznmwSZCmMhDMlH069hDMXTQmDE4pfG0q467DedR3bR9PO9JoN
uqLE/FiFNIrioaEEtd5ygiZWkHyzN+93QT07lxgcjFEcKSxqHXiAuh3P3b6Fc2PZRuKZJJPvUmrK
1HaAPGhKPMnFxLOlCb9IqBi084wMK/iVuIJuVIOcjaRw4Zg2ITS5dMQ57Lt0C4sNeOc6r7nJCzVP
MFEneCvDoNyWXfWDgfRoBEB+CfBhGEx3rs6Ks8ebY+f3BKNCs7Vvneai6lAdIo5Ax6pm7VXPFldH
wy946IpVZFUVSk8wgdDiY6jkgyxlDoFe2EXa4h/hGJZInvrISgtBXLCVQfDOJIq+yNj4SscWiK8P
8YW4T5ZnNXxqlRsrsbd9MfDqU8nI5iHbBIEH8dqSWB1KumN99uxB29EeFtUoXNB1tM1z7us3PAxv
Wi6CIamHvW3BqIwFL3oUGfs65iFZL1F53O7ABINvR5sxby+6CaF4bTaSvcFOuebolC7b7HGId21C
kAJdOg+iWa7RlTHcgCw3WAUjO1Uw2QxReQl596Vi9Dg6I0dC5aO9WdKQNgVQUclRb176DeP+6MbV
nZ3CimSpK+E0uHZ3Zr01AdBvetIWEWoRsKTptTeDdOc2T84Uf6rIdWH7mUeEPUGBIoPld1CJbxvP
fEyqzGEiQuGmmxxixGMrg5BRFFJi2OOqZEzAyVgCYMw1JQYiAe+exxeR5yeRj8fQs55SD4ksyGl+
MwWGwQwXm56FzqWfpwMPvpoajKI9AGKeM9YtqyTgRF167bZkqrRGbf7pDPN3B/VIF5iUdGERuhx0
c/C7NsaYmAEhFTGlpYvJC3kmUVriHoLKD9+5+h4nmWZqyA7k8Yhsj6dus6C5de1Qc8fvJczkF21b
TM6kdbYKcWvZyOEwfJolYYi5x5blefK1jsZ7o+a453AjoUJZVxh/42zdtYhUmrEeVkLG1laXS3eb
cwaLoFGyHO54NE03Ot4Jm9MxbQkFsEj00UwpHtcUq4wVfWBjuDD2RNuOvsjqqNKifXFFCHDts81Y
R4nLn3c0IRrktrGHdxlTyFhH1etEoIzHln8DNZ+tJ4G5ULsca3WfcMAKpo5mHGyM1HQnAMJ4qvlC
lcvHWpddrNl9DmX0k5h40iMZo8a4dhZuGpElP5wN3sqWf9r3xgNSpLdBsTQqa+cZM8CaBCfLO8e9
VHZk8uyYGPkbTHYdliCRgEfAaooswTP3sWmJdQ9YsC696qmvDHe7mHHp64rOJu4z2BmuIs3UbehE
/20YWb5HWvnaZqhzbDaDh36cjzAC9pYD3sGO4/u2n/ybNItYlwTxA2weXDmx850lp0eZ+DizPfx8
WGt+Wy6H/aTgyG5YqNaAZNdt3Rsb3YZPHQ//WQfu2kHEsJuFIhDGDa0fjHntjxRANQquz9dUNakp
v05kF8yAH1EKhsFDh0Cru7yuKrScIiF4a1ioM3AKp1ztoNvJlo37hOciittguJCU8AzvBmENAkwk
ePB/NG4AGvdmSMzQdc6Euj3SBQHSzSlb295Hp+wzbUjUtpWsA5rl6uNTSHFTULRgj+MOJPgyBm+G
AjwwvKbaRFQsbIgBYEGOfpCDmXtHUYBte90eU0a34VlGtlFSJZg5Np3ann50By7jnYkDq2DHZ8cZ
s00xvoA18JoTnBDJYME+eT2YVRgiu/OGagPDws09YfEW2C6mPZY2k/2SRtrfrjxz+sL6EHNeRuaa
RMYVveJLZQrzBCBhHEuTht9mgEdU/TTvsngarzQ/si1wTLw6Myx+5//qCQxuqtgPSISuiwb5QsLZ
2P6l/LBbt2EHjdU7DDqSH1iUuxAujmkIolTN2rOOnHTDlEFT9cOPlgB5feqVbey4loWgaY3eltp/
g5R5CPQiJWhFdDPwywqqbCIDTrMF+pCrNDipNGEM5qUQ3Nrcl0PBdFRRCucn0/0cDyOjkxkUqeVW
FCn80cpjltMG/WPct6+Yvl8TBROVTD2ig64wVu5v/lwQKhYCcA5TQ0jk1e4qRuAe97keWVzYcYaV
yRcoEqL0bOAg51m/IZ54ycIe5hTsrUYiTTgSiOF7LgBPXi7lvmxDKZnE++geaohu2DQTJ5zpB5ts
MtZh3pxb4xFu99vzfyLN7wCMyV6LvHp2S+KgCKj2szdyR0TT31D3Pvoj7SoEAJOleLqxOKd6zkHQ
7LTmjvUYSPwy2CruDGeINzzS6KAdSl7k9IwWfmmyAUJZaLv3QccHwAzIU9UnIdr7FjIKvSdhDB3u
Q7enfKRiNt19DnP0NqUmaoZuv4zjoPOmRW/djFRmw7srEu9NRsal6JP8mPkNndnSMFjVY5GmgATj
qx8Q9IeVTBdvEj43UvHwjKxxHXRASXW1PeJLTUEYMG8FhB/pT7/HHunN5Woe4+eomCOapgN318HB
oX34BliobkV+8H1L/UIK5KungvPtRmXgf0jPsWUIluSO197UqiYzWg47Kbi7vLhzihKnQ04vv8qw
D2695TWVA08G+aX3hb+tNdf1CFvN1BBFGGVbU3uK4yuRihyBfnY7luJUbT0ySoGmpIl45UE90uTi
0XFLGyoZEDwHYeaAyAYsWdscNXzfHekPuGTQhHcaDTybJmxKVuHhYS8b9zwjgGgz2t/qvL4PHe7k
RpBS9YwkPDxlmRVctEkvQZdOPGD6cjeq6TYoxOfcyj3xAHPTBJlHeGhmgtPpazPj+Gn8m9ZTH8Xo
EtRMeFcsWlO5fFw2XPQD5j6EV0GKCYN0sRQb6VAAnaTIKyh+rgOLvAC3iE5jK7JprWCyIr2z1buH
1u/uqiB80rnNE9xlNuV7Dl+Eh6rfjemhtB1/zSrO21cC0jVTyrqH4jjaxsBta6y+MOhebIWb0jMe
TKkYFw394ucvWNcUNDmFWBQ8rBs5r50V+XgADeppquAw3Otmy5Ozn4kfF68iKcSqmsucVCedCSRK
ucc3j1opPLAUK6xcL/mlRyH2Ja0EPES6HS+fkKtG4a2MCR9lY7wPdTgBMPCC46cxk9pim2N79MIu
ZjmCusfWVs6mmaoQ+Ru+HuZ+XvHErnYgNtXTqKv7B7OyHwwACWi99jNmjAUYF6abxGlWTuY+OiJ7
N1Du5sYw04Ns/DCMGJbNlkMR5RtqAc24Sw4bdmYLvUhpyDkp82uQduipW8wD7imIqSsjDE7X4CA5
SE12tvrPL0j+Y5ELghv83/8euPiPZTf+341lWP/uhgTb+fuwhDLuiqz4P4Uy+DL/a1Vi6j88x5Gm
djQzP1ebRC/+tirx/rAcy5Iat4HFssLi38mLug3/+heSF+xVbIf/jb0ItRTsV/6+KmGLwlbDdcka
LqMB8hr/mVWJbS+rkH8MZbCosbiHsCoRQku+i38dyqj5zmJu2IqPxnAvG54+ETdv+BsBio5SyrB4
hE0tA/UJOvkonFJhQ7oEy81QL3dEScHjbmqH4hxwgYy5SPrLjbLr46Nm4xktV83lzllw+SRPbpOD
V6/aspFOKJFuaUszzyEKlFU9T8nRTrltsXzatrU81Yn3PrDnPZqo1uxouJdDc5N7wUvti8ek7t6k
0eKJc9Yk469Z6O3rs51XLlnI6J2fbro2Z6lJbaIalslEqgt9CZFmPrCQTlD9lp8Mjr4bLj1yZXh8
jpvz5LBi7Q7a9rNdVcZfYzetWBAzUfKuZDA/w45weZQNu16+TPARJgebJlbroi1enW78yRz1ZQj8
jR3Tyqbt3X0Yqot00dzFgzefZlotOUXxSamT8dTkDB4pC+MWW6gVoXZ6CobXmV4jp5tHIl72T1EE
z3OfPziz/9oZzR7nx8ELdcixL7oYAwUBGTIXO/exSooFoypfhba8VUbGcp1RWljbCJswryEnyH1a
6fh87ybJiI/ELjJktQ0y67VNaCehfORTArJup4gv1ImSSwQ1sPTuSYxPnHBzwTXdtKunpEe9NBg6
2zaKn35OvlLJ4brM0b2iYMfccr8o3PxS4fZbc8rAkM9wBk5YcC9BN4/nfVokaF3HaTXvGYd2rc42
ri6xaxdg0wgmwgvEdR+L6kJt0Ivn5f2en87NUEJ1p9wo6qp5KYLuDoupZrye3/ImJH1Cs9NaDsNz
NGT9lnxjqCpid7H71OejWAsG9UiY5XMX+u4DV0VSN+yyx/retkomVyUd5Toga+u1xUORvM3cjbkB
1M9T2HY3Ez8JDnj0pd/7stnTfn5XBvPvDFxiG9XfnG2YHLXyzRj4TzWWT5WuP26TuAh29qyTles2
zf4p4YJTmrwWccd92kwVOOEaTzMTaKYE/CUv7KfGvWSU2dPUSMKBCXByw70ja9EFcFzHNVKd3Lx4
bgr5FcXrFkItMG6yKJ0PXq6/PdmxTqdnJb21nfo+67xHX9RMQz192+oy4qyGG9Gzu4cwRJCFMxRf
DHMdesSvPJQQ6y3XISmDx8lGKwy284RO+KYdOwdzPX1eqUaUZHz27jlNmElFLh+SojiR8b10zB76
Fs0lIpAnUtIVMtnfI+KhMUquSeqST0nj/ZR4lEvSYrDSQ7JLneE1KsM3crAXPcbrHBecHpn49SGB
Z2pRzVsD4cXawjsMlh3eOvkyTBH1wh7y0kEmt55Nvtt+OIsuQSaL7G2ciy0Dqf1CE/IAvB2bhO2X
mW2l2fPGwPjTwQw55RcS72oFkv7ZdJTQ8mrxCWaPx5F9pe9qnonyZKKYVVX3opczPcvOlSM5qs3J
x9g0X8gr7lWoAMz69L0bqWQ37dcw8i9tHTyoMroUiX+wAkrLlx422ykvxOHrrT98sUNv7/wuu6a6
VVy6cy6wvaPPnB/fNYyhocgiQNi2G13I7yYuL6S2bnViUJtVgnNQFsJ95Or4ut3BW7xmKFOPTR+/
5Okv6Lg9p+wfZgofdcmRJaOHd2SAThxp3NWF5BbcWEvxM533eJXKXUSKCUHEfUyH3jYyOW1VLH4M
I1TbmgQVXPydqqL9NFDszWJn5goXHKo5LHZOqJsNqmD6sMB/FpSmXaCaccFr7AW0SUmJ73p6TIhL
kG0GxukXLMddAJ0SUgdVKMs92B1jCoJ1P+0n8tFNOzQboovnGNqnrzNNLg04M1pq4KnYkZzG0PJC
CIVd+1izh8zCeweGaPbrahMPPCKdmtbvBTSqF+QomIGP/AVDgvu99eCSYIr53INUEguyVC7wEj7V
djNY1ltSM1Moucpv0vhQzxyPk6TYyjLNd06MU7JoeQNHCyIVL7BUP3Ez5d+fFoyqh6eaqh41DYSV
XlArXGtMJBf66tHgmhBCZDWQWc7MNSLO5XlmHpzDbkkYLgKI95EVXNu8OY2us5LZ9MsN81utktec
+oEbExrMRe0GG4ZPER7rF9U4bBgMmwkspe2wZCVMWQFbVi2QWQlt5i/YmeZH7S4gmgmRpiHTWE4T
+e4uIcRaCrkGfb0uFpINom26Q8H0PdpbNJrzPk+M79ygeUXDwYXwcPMCxiUQchakHPjSU/pjLpvX
qUEEqS0+PiDrYhA7yvAuysD60la3PQieJ/cxQJ4DmOcvgB6gHpp2PuMjmFQIPg+UTyxMX/In3VdH
L8kgD17wKYD/fCBADHKvSVjeY3k+058wgArOCzPo/ykgASNMPwVNkx5ooYX8lmWtvwvcONzns3iO
wBATcMQMLJGvj54PUNFdgEXARQOAMVlIxnZhGl3gxhjIscvF4xLIM4wtGp+Icl3wL96EcJEcAPyF
lKQk/ovCQaS3UfYULjTl8CdX6ebPeiEtG5DLbGEvMWeUqzrKLp1o5F1pog51KKGM0qe6TDJvE/bl
sfPa6uAaXUZtQPTVhG7EoNVmqdHGzOfjtz7sPvr4rXXDp8IKP4cyPbn0mZb+FnHUeVApdUnite3R
UTBPeYjZ3O/+LKf98y/ssJIT/4UzqdF8P02Vf0qFOHMAkJQ6j85GltzBAWOo7uDPEsnfQVW9V9PS
W1Ue44qHLmE7+3FoLRr+hrG/iqbstolmjA9ycHAVzJ3ogkP8AVkH7kUQNPUyutnbjHAQvWi9w1qI
dSre/Vu3efNH6fEeYD9ktOS4aqxWeAN5y5QzYdPGe5pM50J/eN+2zT6bmmvR66fQOdV5RRZXm3eh
2/1itfQrZjIfhNXEDAYIIu0QArjxpO6zQNcb1uIjQO/WjcYXNTNErOr0MCXdLYVM36ieV9kvLZse
lQZSuIiW4SNovDxW5tQR88tfMN4NJwz9mqs1uXu7dMJ1M/ocDqnWA5DmLxVUCCNJoNuuvfqUrPlc
uJkP0jTpVPdDVj3xc/u2wr0ownCTavFlOf7LmLD9TeqJsnumi7Z5x1kRF0+F9cxvIrXVjIIJ9KEP
iZkHV+Wnm2ffAyNFHC3BuCEi656YJuP8rYp9ZPP47sv3CgHRRRU1/XVgCf+TvTNZrhzJkuy/9B7R
BsNkWPTmzfPjTDo3ECfdHfM84+v7WFRmd9aipDv3tUmJDAl3ko8Yrl1VPYqC1h6xm1r7MnkDGcZh
ILtP9cQ7oXCOJrnbhr6MVWdTDpcU+d6dppvepnWZwOBXZpfaxubuj9SwG/VbiLV0MsKXxYVtZEoK
JyHgpuP0KyxcbM41uvM8vGj4xlv27hXyU2TVPR+jZkW7xds8/MAPcqjK6b2Mvc/FKg9LmVN2WL1Y
sgKG7SfnFEdIQRc3UFpkMCNHzLFkNoFFQjDzJ3J8RGt3eVRteun/kVj+GelnxB/4YtbFcfqP3iP/
wFyFOMikbaR8bct/R/nbo/m+xP3zUgc7lMoXI0E4hO9n7uqYC5f7aUUfDQ/+uDE2JmFIeCnBuRXA
r+caJE82jeMeMlcH0AQWEPaQz8idAdqbrF8nf9jPNMixp8Pas3BDcC2z46TpSekxUli4zrBgIpd2
etOj9AxbPYAIf3Bipv1s+clHsMZczbvVABTTLUX7AJrpbAzZfdRDdmgd4gHgLXvpX7V2zNiziWDT
xMRYo7VdhooPoqUiz33qzRCIKBX0DovxJ/0PbljRAvNU88hdLy1jku8l3ylnLz5x/qeZ2fCQ/qS7
M95UNcxZXuK73mQHOHrmzvMglAfkzwnFvwPKQL6BuLnD+bCXQUTF0PJWi1luEomxoWX7h58Ke8nk
8uqcGoI2VfHHndXv1swfOV+8sZhFBBsj/QU7ig164gRSWKS061GBQKwx4wP6kgUVBZ3zizjHbomC
x2ic94mgxQZVpxqi8ERdxE3gnMGd5GrnsryMFYVgYXsovJlR1XuxNMTVBSw7s6e9LcpFFnR4DAvz
0NYdDgaRvViFw/7ccd/aTDE4TIOu+6YTd+nh06zNykcoHMTNCeOnkpXxpvSDaJ07E52HQ7ybkgnc
Ml8xyT8FudqHbgiyTZ7DFIjRCNdG6feYuAU5YxIwdZuM5APgzPLe8LhI/VeyzUQIWuMJ4lGz8VAs
MPKXRD/MH+lEfdjQN+OWwKjjwTQrIiVeEqv6gLPkXhu3da6+Iw52NF2p0HRZTc0MGNSn0JVXT2mD
jA7dzw5NtAcXeipHSqwVKFfolMbBFDF0bSO80sIQ3ryC0SUOXltZ07/OX7f4MfcZHhX0x/zQleZh
qSeAjfSHxKbVntIe+qEu7rNlkN1KJkT8VoXmrzAfkFd4car8WbKTBD21r/rqT6NSvCsqy84oVHjd
Kofid/qc0qk9jqaXX7pcR1jN4Wc1jz9wZL0R8wSy/oeKJEq/Uxj9Na5OtVTtmfHnHDZ0PA5texI9
qxvj2Rq6VwPMOdfifLQa5vGpRkgph9LfFXZ+8ehro7qEq8dJH5Uwv+qwIifv2BcFsniDwaLETk4Y
2VjPXf0WjcDwjYQ6kijQpMXRn7bG0JvE0spTgG+xcNvHzoTWLeiGqT2juzpGv00kTDyZP0Gh99fc
CICHE06Vw1C+jETguc9AMKTQ9kLaN880S4Y7k7zLylU8TWL0DwgRS8QpM8eR0zMy0kOLGsSqpTNz
RRZWQrLLMdQV4Is01JVaR5bncBngWcxxSeRMeds5oRg5S9vlZMf6AV2R0uvb13DKQffXyRUC96Pq
RnUGlP3U0fXDaRS+WyyeiqB76crkLAL5zYZHM/Veyx7ZYCkxYUIg9jmmkk0iHC+dJDvNpj/zU2EM
xWP12NntyZ2tk9fmH6Nf/66RukNBvkUzG6TRg001Gf89HjnSJhLXB+b41NmL91DlKceC0jl5Y/bB
QvWxNZJDhoNQkR1jFQw8YhFJuVIttc1uxNkxSF+NnOr39GfeRfd6QBTCyL8uJpeSPcNGp5xsawvF
O6VmkUFJ16gcKJh77vrshz+E/ln08k2FC/qSaj28v5m7hUrRcVRTK+DXEWiP5LmS9t1sDGxdvLEW
p9hFVQtLLKg58aLNWyigFtezstrfeRGCCXMQG/tAfLlLnh6p9Bh2rcVlzt+FOddoQXipcJd1Ccac
gcZEI7vbBcNU2f+oRveU0dBUMtWixzS/pQDYBkXzw6qD01SMRPLVpT2Y4XT0gVgs2bapsPzRJlhd
55DT2RT1VDHNt7EtDmPJqdNq1HPhC97Px8wfbo7+SoGD8RdI0QzCtEqOrR9N0A0xNYvavkZj81nI
9G0YnsDJIGKYGvtdFA9tdyksuAZTmzW32mn+1FmQnROjeUM5tXdqsfeSsOWwtBrdRlHnPFlih2Vv
QPIPEnilkX1IVM3QvCxnfA2MjR6u3QlYqNE+m37Nc5XCeeQgKpvUd1XkVBrT3zFgDVksA7i3v8lG
2iDC0r1D1v2qsvHBKUsO5/NzCAyUuX1c0RLYN9c46pE4H2tiD52TX4FN/WicZ7w66Nbhp80mqets
qiAVHr+6GTn1Olv457dcvIACPGKr/OpHPka3qw64Vl9SXmbrOG9TTXt5nKLIPA+NN4L+y3/20nuh
XItbiJe/6fbUdPEKh1h4NaV3El508urqcSrMh7TjwyhNXZrE6GV3uG4F96/Nso2jo2YuNdbOTf0/
2dR+Wa0Ak0IDoLLvdce2jKTZg42/N0LRTuVjF8TJHosqHrzpqRRlc20djSruUe+bAOnGk+lBBKwU
89jXxEAwud17Z8A2QY+ogKnt8XPgKPX9CeGFrCoIG34E4n4+affK2k5Br5ClHAjYdUBcNzanfdtA
pxxz/E79UN5oSUmOJSAxCCKGd7CdrDyRmHwtW+g60i0+ktI6+g50EKLFa/PnZBYe3hmAz/niPhre
TOZ4I8Zl2KQFbYjYo1+TeHkMx5GCnTblbUtjlVXy7M7sU6GbhDnw4ULCfOVl47fjNtFKOcY5wdu3
HW2SpbEc23s7TMENiJxu7xm/smR6zRr2DJ2gF2rGubSdQKTNZXHxFxeaUA/yB7MmQPNt1IjzNBVY
+MDRFPjzZE3T/XAK2+6slua7ExjYWGqIK71oyabOjessH8yYVhejt77z0OoJiEbnlPbB8wBfL/On
PRcGELcSj6PlkZWS5vxl0pRB4ZXwVzj/PS6bbmXOhli3wMmg33DGZ6vCxpMuMSS0sZGfTc5LcBax
v+8KNwW0gLjrw5o9cDwI0Gorlt6NhONt3PMy/TGn8SdpQ7Zr4jqBx18t4+QdAcI3eGW6Y94mPrIy
I/XoUAiPa+DFM6I3nFd3Hq44ItgaLz0asRU/LgXoTcpP4FhvB8fwdsivPHrgINrmZfCy57zxnooo
/ippPFyDcec1KuW70oghxxdP7qgoXUnMZ6gkx9ntwkNk4Z4V9g0i8xObnTeEbtxwQ9nt2goONRVL
lpGdjX2U+g+BYZ0cyzs7ARRQl11m3kQDJ7AuOv+3APb7/zsi5Ir/d0To8+d3VP4qYqpM/msBjL/m
HwKY+5dPMZMSyFyua5oWiaB/CGD2XyYQJeUzW2FpESbS1D8FMPsvx/XZppqeBwNPo8f+RQAjX0SK
CAkMohm1xv+WAOZIvrP/JICxLfN8pb9Di2Oj4/Kl/lUAw+7s2RS8kP+WxYHEcUs8hMO2ZJcX8Oak
Vusn5lWs3B2U696XbxWPMB9wOeI4hhbaOg4kvS3YQv7Mki/LDDI8rX30LW6rgkatfeXY96ViNZqw
Z4pjjDbeixyL5RAZwRHqULirTXzVedZdAC3coLDAZoV+gpudGH098Z1g6jIT493sxq+EjNHKEal9
GpziiN1xVdEychoqUihzg2MtGExFZer44Blxu+M/fEdPsGlHoYWaskFAobzCSLwukQBDQ7wPr3yM
5aW825ORM9K9z2HrXFJ2axW/G0wXxGqsPv4gFc8KefntpNpfVUHRtJmSwBmxqx3bU8L+7zAY6h75
cid1eUmFVpYL/N5BG/GTpIfZwMrn9YgZMJzHzqeEp/gcZ3EopbiLXjmQGKZz2fBedIu3fqFcMz2n
Lowfp6PQxokwm/D46S2P5bRl0PNM2dRsXY1FfveHKuneez921/OCzX/E4jSSQxljbMaWT8kYIFOS
rrjn/SG+cPJfq8niqKqWS52POyto3ht1dOoQDGdyhcNc7JfAz7YeAGdCSwEuRjz/cUvMyVfhjTPh
1W+UOOKxex4rj+go7IO7kZH8IdVFcjgx7zj25SmJvUcGsPIQSvthsbNdHyM1mWXPNFnVxp1RvLhA
m6Y0XvOaeioEBSy5aoDQn06a++zXv+IO7jwIXByJLgtlFct125uvLlHkVSDwxVdmQnQWZwi5mXiH
+rL1e4N0AiCyojtOyKmMxZ9EVettLjlkBJAjaMb1p1PsLZfI7i9FhwHbntS5L9idqMLCTTHaT72H
hy3O4OY0YgTJEasjAR5EIsen1MqExaD7S68W4VyRcTprWwBrgeqa21wwCf79P40PU6elrDlxH0dz
+tMPvOpsO0XrxbCtoh8eTRwMwqCOEn4sWraKUz3OSGytzgTU0t1ELvsty3gj3ssbuzd11yXBB0Bl
Wg57zQm0rHobTCVdCn+I7O/9BrU4SkemjJEdRJmmb6TqSLhOkb+JzR+ZUVOobYRfC2pPUAS31Ime
g9nVfcHi7sufdfa2ePYtbsSzpfal1f/MY8giUVn8AZnxCDpixMeVpRaSCQzjlIEufCt9tQc7pv3p
FDIPd6jwbzk8xNXCpLEn7nOzjfQxoHw2pfraFdVb4eUHm722phBL/32IB6oUDOd9QXoBwVKvF9Cu
rVN9qLp4zmoLOJhxokL3THiEqotQUXhPICDow/AB/+0efeQNMAes5YFCMSU1XSIpGxAS9i4pDXQ3
BGvSAKyHOLN/4Zh3jl17N8kS3uZA0pRAj9HKM1hnBzn9xcawcmdaS0cmFgLp2LCiZHrDtXdOgMSF
PabWpPdeaRu6d8NwpvhhbTpw+R2+b7CiIcI0NkyW3vHqwrT65gSNey9DOC2LQUGxij4zx+R0wI/H
FYAe4iXtMfNIp7Wyo2bAZyi3IbFdG1Jd+zowARt6mprguBfMyafeaWNI3HmxiRwfgd/OPpfRbi5j
+Q09GWRJ7xnbCuuvQWUtBWvFE+QJEGCApWh1M/44o/kEQW2fR6yrDCNB/pafgLw+Zf0aVDiGFE0Y
KrZv56YadFBet8lM8WMS2k/Y1NlMpnuvp4gzQx6JRop2eutklcsD/zxtvdS0yFYm5tpv/R9liiF3
jLofKqx+xxNWrBDq2+NY5OM6JHi27Tm+9/5X44b9EdNEXH4V4EHYs6qrn7EtzitSSeMxB8Dtl1Dz
CZheHN89wd4Ed9dQ7sryLnXFgwvlALSJvnn6jz9OWVBqURCOEftc1FcFi2ZWp4n6wXDOct5TyetS
DpgYy/EoouBn6LZidU1M/7VNG9wchfcS2OFL6s3vcmIqnhRtCP7y0HOP4el+kpToHMpwPKOB3wOM
DweR4AawGve5oNosnPxVNZGRwsA76Xn5pYhndwNqXNfWxYdJ903VJHMpRtS1hPoCnYxfHbjmIDkI
I/scfbI3cV6cnHjgaRffioTFzOzi15+tct6R0+Bd5OFdNUR0MGhJdnZzwAILy9xtsOWWpvRfEX1M
FXaA1BsvpgU523Sch8AB81DVz9USUh9i0yptDoqwadpz5ubgKVz6Kgq7vIeLfHVkcrCy4r1uuL8L
6EYLqR1b2Pj/CHDMMzOu57f9doTbA4yMMlVhY1I8D7rNoKRj4NjPeONC1WHjK6lZHJo7PW3RCr/D
vU0rNrq5ERyCwIARajt80Inzzuo5gNaQbzPaYVYtfsKtp5JjmGPclXbzw7QRkfIafXuOXHQJY35O
ldwR6qxPORR0QMTRuVFYZfPa/kCg/UVxHyTI/kCB9K8sCn4ZHOAJiUX7wDYOnT1l+wm806os5q+B
ENyluKcOpeb0RK+skv3VFEF0s9A7qKCglTvvWYVxtwMRAvTWTMEmDnC+5xS5ePV0DpbkR+/VMahF
kkIUiTcjeUQS2q+kKlDAXvG8Dps4jqncYMnIe+87N61X7sFw19m6Ptm0zw6L0FXfVmAZ8egeSh8q
UY2LyOpK2uPcbjkCFbjDb8wuWR8JUlRl/bb0Xr6DO4XlvUs+KjiDWcbqz1Hml4fng3LANy/AAUw5
baNyMom4RuhK8k711HwQ4/ZUA6REw85RcN8m3LX4GEiRziNZWMzBX3TAfsQZy0OQqGtzgiaf5D8I
CIKyG612VwuD+SqISYMY8u4QIDS5mq74ct5zKCxNueBlaPcRfoYsjVJSydJfZ3Tz7Ae6b4NKXwS4
TrAKGZ08UMS1nCEebgMXTGCNQXiHNWgPevQQErdcSaKS9FBjfK/cujxxztXDIVTNYU4O55Qhx5ki
OoZVwhRhsBpcSjCMRpM8mmMRHEY1/uCN7Cuw1eTE1yYtDCgXy2qyzK2RLxvPgGXf+ekPqSprk7aM
HgsRqK0xBneleemC7thqoixFhszPi23uMtth+6v/TweliGLi/dw21t6szfepZdXNeuW7hFkEBgeF
vsa+64iZm7ZnPFssvcoGdiHzhMBJBLSqc92AdFQ0gClxqzvn0jWO43UKq+LmdsPeKkP73uMcTXwO
oc04s31ZnkJDLWd/xrdctyEd834ZHPqsgfNbtjvXXHSReyXupcJjEuTmU0c3SV3ER3dGtVGjiQti
/jRnt9zQFQnWyDbBm2Z7O5MX019ueXmf+/ZX4Y9qj+P34mGlYxs869MBm0AsTaJGBZUFBYZ16VIl
7bxHEYxwaVOs1V9kP6Jg1MaKtj/0ZxKuRdJWDwVvj8yNn+h1qU++o1vLWwZCJ716bo73wJBvwwQw
YO6KZ6WqE6r8yZjaZ3rpnrCoEPn7zcP2kxkdg0curC2Nb+RhM24gc9uVsftjjrEjhULsZWjdQsE2
NeYVknvUvFb2MRhbPHqR3Fv9+HNOwks+01NRZOG1fRtHVMMOX9K6dDA8YHy0NGC524EvCQ+zG/xO
YZ6cYtUeiH8eLDL4eBXyozkly1M2ilMwMAKHJWkQ+7tXUNGXMAPZxSGJRlbHKt19jP2DEOk0r3RA
sTXtig6RgvawZDwXgqZnynZR30lNBMHob60GXrrq1ePQ2j9GVZO9moOtctmATRRuF7PbbAllquEt
8eQW+DF/ecsc4g6fhitepOqPYcLjKbl40Xel3gwJjUyNr1mpnroeBRoiTByqbdk7u2zoLexdXIWx
J8FyTSrE4WvvzBzTVRV1O0sxFHHoxdXgfSPIoURGy0/VIMiGEmAWhVhZqvY4YXj0RMtTa6sOGLPN
xs1ZHuLWHfauTk21k3W1XNem9U6eooCbc5Ax7ng3u/miTjZCBOKCMe6rsQxo0TSUVzX57tIc5w1n
rXTdGDnBynA6VCoszwUlzZvGlCj0iFQQa4dyM7pUuo28D+OWYK07LRxT6wrN2em2zYzGWVqtcXbi
ca+wKr94zkdSL4hO3Xzv+iC/YUxmDV7egW3XPAkpwhibF8/0EfhlDT0vao/CG96WYZTbkvcYXon8
LQvmEl7RfqBGcyMSoY5uMp25OExikihnjoVgkOOMvI9s4kC7YsQGnXNuw7A4lBODtoDknXFAeM8o
TWEjVA2beTeoeIAT9YdTCyt8lHzYSqX1CGMwH6rgPgg321sNQ39I2CTpJpcWNMacee5Ik7ideS0N
OqqD9FILfKNYfRyAFFEOsADPilV/EkE0N63lqgNXA1b+dDjP3vA9FG2/m4sEFWnyX1SeST6VZC/d
ar56DPXuBFICrj4OVEfalzSWu6kPka05/296N6HTDtrb1klInGDhfOsdNzrGGFGOvWE+V2IQV6Ze
nqUe6aEEDPCZBsKrW4X13p2HJ0DlFJel4yZjIPa7sTjJYPiWczBchkKTgxYe3rylF21oUP6cHpQT
Hb2B02Fjh/QLFXF9iHr13PT9dGmIla0iJ0TwVmN4seJwx0dfn0aLbpqO5f22abIX5IpP3j82c0j5
O+ns+eBSNXhvP0S0TLeMyWMrW6AjU6vms2NQLu+a8T2nSeHU2v1j3OfhrWeEBNjAjerQJ7RkSLdo
O3BgZZOdlo4Qn2AHcVDPppWXt8rqgOL15p9FHyoDc2FMxMa/qa3wjvdkuUKApy08uoZmm9xYXq1M
m1Np7/HaKYJAkNIbtEJvHKPeubei5QyY49NyFIYPdr2t/vfNeqwcbkmhHiKwW3Hfmvy6WBYH4w3L
B04+3z62Qrywys2OzRYeBKg6T9wsxtDO4rswlHxJmomyJFK/HtdOKX+p+iC5nbeiybN9yLyz8WuO
daZPVDNvIACQCvb2swzsfUkWEPbX9NRJGNohghUKQg4ALIt2RhjGhzF0sXUatEIuGVr4tGxpJjIg
Nk+kddicBoIRJQmxW3YAPDsLX8GEUWALHQEJzkM69COTXHaLESegttMlN7KJF9BZuYcFWKD41yRT
DnlXP1i5gYQ7C3eVBjmbAVTedZKDqywGcnLpnG0kYaKO/jPLbfNtZYT2MfntFWOOoa66eTYuYvZO
V97ocgMTK93gNsU/y4LMtYJsN8BtAVr16tnmS1BCvVZD9mlHx2pcxrXb8bKRZnIKB8gjqTwRBFYb
kY0K8yb+u8mMSQgp8wntNN11wv4z8gJal0P+LJziCx/L1QnlR/D3l6WZhPBb9Njjy6VUDh4BDdmv
lNtz87+NvvMBBKVZuyytIWi1yy6NIrigBME8b/KYEsojUX2oamoWxHnKzw4FfuNZkLgZvTJEiUVW
y1lmwXHhoH4rOmpalOYj9jR1bib8Q9nCCgD0Bfjv2bliBqbKOcHcNyYTsBN743WuZorS8xEGac2f
g6UQcOsT9HDkWv4BbjpuksShq7nweRF6L17l4QFKB+yGgT4eNHD8jIZYFYzQUDYlw1gXY1Ph70Cm
PhXylHkchwz9R+GmY+VYjvAcuM3ZJyoCznsylbT0ymdK/gRGnIpjGbBvpUZqtIs823QI7XHBdEYm
Jt1kM3nLacQVDSgm3QzTuFl0Llh1LEZk2d4qmJpmzic2mHKHaSDcueJk1tO8x4r75+8fruPlsiJD
wym/jL5c27lFi9yY0P5QIymtc0dgifpDpzZ74Gvz7yLkStXYlI3zM1dkwzsIKphVGDZw42mVlZah
T+aixymAf9apoT63yUyNPe4vFbr+KZXOH5vF3bYKR6ixQQJ0bazBGvj1oc4M62gSNTs0pn0IsWi6
PSVHpFT57jNnxybDuU+e+VA58pSGSXMkYc9uJ7IDllPn0Rpmyj+Dr3zJv2mMjw91P2+xZOtzIhet
xLuDvYKcaCXYUvRQdcuKZcu+1OXhU4pPIaAxQFGbwB6DSkDsVB9DN1JPRA9qa+iHfPkrbbFA+MT7
JpYowKgfTN+4ha/unSQGQiHFCg+cZZ8wFhzaiNi6Kc2dFFz0VQfNJg5fMgaRaT/OaUcL7ieHR//Z
MUGP8OAlO4VPNHYgLVgNWeo8CrC49Hzsec8hOBZn0WmUb7MbUis9UaaBqWRwHvMSu7kq0nuTDtfR
PhQOxIkCQsYu9/w9CzAKzCB7EMG9FkvWX3mgbWTNKVjoNYzLAaJIgp1nwQ0YhguDptzECVCDRKm7
XZE2FiruTuMw+6f6PltciVYtjjkNHNuieagRwSRFf5EOL7u+sHEVZ/d+IGlspd+eiSmLcnqQIX1x
GXVHfGOM4DK21Rg+uTxA1rag6iptwp+cTimjrrnk3II25kFCRFcsDfqFOHjChhYmniAqf4EA8m6G
kt2auVzNWtsjWfZ1RA9b7QrBl5zzHql0iYVdH7k+XVarNfvcBOKL4zwVsetv8wWSA+iAq3B8CFux
K08zDJrVQp4gLFOQSeoZYsfGZ+suYxZyTo+hLY16+r4oDN4Z7OrdwFtns16dCJA54WydRWps2ypI
Hq1yvLV2C23MNm8htIy3kXpJMs/86HP16KsFw7nwnDv16QXtvjQ+ZvnUnzIj24RzRYrSZtQK4om2
d4YWGMFUrJnRMbKbnlJ2PC+cwiJ4Q/6PSGIxmtPm4jsRr2fOHwk1mdvC7KuNdgcpaGVNkhk/RBvv
peqes0jiU21qmFrtyYixKtkVbgFBhuMSjsld+AvI/LYxjjjUTwXw9Q0adHYaneVlYsB49tgcEpcx
33oreszdQjwANl3oUaIUj7fwl7Kq45iOLmXFLF5ZME2swqx971a4IAjA72e4b2eMUsXKiXtKgCET
QDR0j0VeXifTPgG/xsFMlYh0eXRErgbUZF/QdN/cqP6WgcfgLMhoTsNjgIv0AerdNpZVydFymvn9
+PhNBkpsBUUXOPV/slaLdkRSv8ae2EkBX4WlfQCWK6rtNWorUCa6v/9bzfx31EzAgP/zn/k4Xfr0
j4om3RX1v/7Hf7QsxTTYI2Vm/0W9En/D/0nymSZFSST5iHUjFJKU+4eQ6RDX83xJwo/yGJ7EdCj9
U8i0/oJq6FoKFCKBb4KA/1fINP8yhQRYjpLpIEta/1a9Ek5IXZ/0n5N8lhI2TiPXt4UQLt/FvwqZ
0HrtJMtmuTYAH9XNHB3nJT/x8sVU0JUfNuaOFbbKc0gL9EoR+QD8RJSaJvt84FjSFmdZpzC/SrM6
wcfBSRiQdh5j5ycrCWfjZCxamqp5kCWoCcuK1tiYsfcYSwwKInt02l43T9CcXPsg2Zdv+C/tzo9Y
A87htsWlt80GysdbnYAvicKHSBSGzsZXFXCMiBTLqjeHs8mDatVw4FwHHal6au23DjF7meu8fUZ6
y05/xT1JfPfvTD7hfDuHjFTaA63FA6IQYxuig9jUH2SJDJ6N7PdS2mjXaLrvKeH/HggAQcSaNAov
oBq5DM0UVoDQ1AADfEBqNR8AF1lEaLJAhxFG0aGOk8YTWPHbu1/BIQCdBbOsnw/ss+LVaNUcwIV8
MpvoR5ws/g6/CrlpzTYYNeWg0LwDb6j97cDDZ+uY5QacqrGG3gvTDVBCoIEJgBPYXmG2/pulAFQh
Aa5QkWrzNnUaR+ukn2EvBOFnl1vJmoQo1mMADZkmNXia2dBoekOpOQ7hfxAdWBG3rXwDdvzAbzDa
FFVBTxEgiF3F0pehBg6CDdlr8dZExDg1GVSkFnOzNQMTj5/C6pxCD1jtEk2cCGfYEzUQCsgqKG2a
S2FpQoXH5DKArCg0u2Ix3H7jiEUDjXpW4cVIq7Gz4HaV5iGP/5A85xyreRihgoyRjBzqs/6D6YW0
0EywC0uuZmkw1INRyXgfBgpaUL+4FxuEDOC+DcueH4VmcpTAOUZN6RDBIdXUjlrzO1TVhVtloSJQ
J7/U401NyN99X08Hn9Qm5kDMec2CqRUdJmIryJIXk9V6ViVQd80QwbHKa5gIkA9eBCQf+pSj+ZRR
y6yOg3UzgiPBp0BHnyaUcBR1N3JoNiAvXyYTcZJJJwQPw+YHyu8a3HC4AZfzaWj6CeZrtTUBoghN
RrEdGCkRsBTEKhMWhYQBlWaPvecepSarECk7UZTuHtucOYj423tDcO5AMcun39j9tteMFoHdyxQV
vcGWQHfMvR2r/RemaohCmvHCU0r/iRROBvwXGxBMqYkwjWbDQAM+dp4tNrLgzq5/DjVrz5kZQvfS
zmSYgdkjxMW+GB9mg0pQ5V6oddmJARyjwqW1loTOeKlSzYTwSJlVX9ESgbkDa/1C37X7boQGCm6F
fN+BztP8HqsU10ATfWw+zBjEj69ZP6zInA1GizOwaY8wQgLhTbOBAv3bsTxgqgJWouYHkeDjfQ1S
KAEtNJoMWoamDU1ghwjEklPSJKJBM4lc4ESIpJo9RIlLyAkB0Xydc9VzuBov0zx2x0VTjvplPppg
jzBRUJakSUgB/oRVFTHzZbHzwvV1AvN+nqe3RVOUZs1T6jpEjZojaNO1Ji5zgB+h1x5SzWGiq+ro
snNqufxPIrSfbc1s4ijFf6M5TqYmOmG8Ayxf5N+185LIIttjFXmfi6yDUjtvIomfNdKEqEHVSPtc
UHZMl4OX1A81OCkBVirRfKnE45fWaOykl4B4S2WzNgv+bKD8x4Y25XUHqWLnNYgDYCSPzKL0iOFP
D5MiWDs1yn9GDcQ0c/eDdqGEyMY57JrRWmk21ggka9C0LNnE/orlOAwti+zJOvZNHKbwtSxJqNm2
YG45M/UHgSU+SnBcZde+ZuC5RjBdpTfR56fNerY7nOy0I2uNn2sVZihbmvM1lhC/LDRVBQKM/Dt+
d/cFd6zYcDcV6wJcGCkq/bikZMCMdiCnbiVgsT6CMOYGxiknJhWhAqPPQISEYh2dC+0Ts7VjDAfM
0cVCFkzOCQrGQ3NkOXeGu7XvsJtZf/vOqFVbeb3xamBJY+S8ZTaP29rEq4ZpDUPHs6ddbJwwnnzt
a2sxuDXa6VZpzxtM3S+KCZ9GzHB+JC4DFSMEH5mPccv5+FbQI/cFJlyorI+Fzy+v5AFl8Ounklr7
ol9VW7xM2okntScPCpzaLn5zLJy2eSySCt+c9vAllbiGk3wH4/xZYPIrcv9exSgrAVZJWLlQB9UC
7dAJ8D+41EUs2i/I0wPXLhZCD76TdhT22luYapOhdhtK7Tu0cGW02omI+u4z/eNOlNH4RbMZy+CM
VbqjPYy5z+FRmxq1u5FL5Fxov2M4WN/R3LK5iR4bDJGedkbm2iOJbRxnZ0VuEPvkjI2SiMjFnt2z
wqhqIrhxdjszIdMHU/m7ru/2UWB9Lxgz0YpYyOLU7LVnE8sfECdsnGWxfNk2K+JOOzwT7fWctOvT
qifwL5QydhoPN4wdxHGDPANm0VwfVBWbmkH7SCtv5TRALe22w24aTo/QPxC6I1qci37Y0OKk8KQW
mFNj7VLt+tZbV7/AicF5liWfscXKq/iotL/VxejqaMdrOOB9HUNeVzYvjCMBvNugHbJMBTHYw44P
TeiVKBnNFX2LjFY5IVaSqT6fneaC3SWnFTXjyGpDYjZZX8d7yMk/e2OilbB712SWAhOvMgx+FuxU
rfb3ltrp22nPb6Xdv/70hMuLt6X2BYv6sSXnv0JYiHwbYYGO7BkjsR9FWxtjcY7B2MNo3OWZBXJ5
XnHJ4HnXbuRW+5IRef43e2eyHDlyZdF/6T3K4Jix6E3MM4PBmRsYmSQxj4756/s4Wz1p0TLttUlT
yZSlKmYE4P7eueeWSY3akSUpczPz2jfNvQBlBvY7WKDN8y/jrGhnPhmLFPw57+3Hpkw/BsVFE+tF
LQUqjXYWcVlamEvSpI9hL6pd1+iXAsA6BrQ2ikdtKi/xBCqQkdo3+XPsFJltg2gPoNqUu+2l/RDG
8dsYZWcH5ZFuXOtUQo0152DvKuY7Av4OgMAdYPAaKNwADo+AxCvXHzi+MD0EH0/q7ggBHS9apzjC
GfxBW3VnuMk2Iu3CrU0+2IpFF4z9FJueAalDpswK4LZ20qM42R1N9p6KavcV3+52gwvlJi+0kG05
fVibFBiebwuJKvB4P3LrSzIn6JeSk1Zm10yR9Da8yoJHhavlzyLs3kk6nGOUoGuZ4lEY3GgP63LL
sTt5zPxUMCCyxgsCDbXxZr/+0Cuqvwfvr4bhEmRmeyHgtOpSrTxLlQXQMwLZcmUQEWh3jUU7DBuS
xvIOwo9emTOiusyr7zKjFTOiuC6jpw8g7e03GEAUoeiT+0iwEE/dONpEKq/AAgBLncSmpbIMrko1
oEoCR+QoVajEQzr038bE0ywP7E2ufiiYI2OVktBVXkIQnDAIUNQEKSICFahKo5XFES0rHW4oXsDX
n8KYjauSGGmqP0cZ1w9bi3GmOg+WrJpdPOvD2lVJDltlOsaB2SYBoexECzhuBY7oyD3ugumD2s4z
5YtPLllK8PbkU7MZYJcqPeKrHIly7qR1tjMImHgETegWsgkgE9hQGZQ+II1iqlyKqxIqpcqqJBq9
rKHw7yJiLA2PnpFYC7DBq5PahxEjpS26+0rlX7gCwTo2MjtYHgE3QjKNKH12CDUDCJWgGYjSGERq
2On9kURs3HR4xMFxI+7BWL1hD5bIG11zYOfVeO+qnE5EYAeLg3wqNaRk9vyFQn4+4C3gaatyPoyh
yzXCR7Lh/AvrDt/fUuWCTJUQYg7TbzuVGjKJD6ExJH6kEkWayhb5KmWUqLyRq5JHhsogkeUN6evJ
5uMwsAdrVFZpBPoYVHhJpZgmlWcaVbKJK9UNnyp5xAEGo+rOaNwonOKxmLgdGz6ehXZ1CAfyUlIl
p2jk4mYCaIdeGHxnZpjCHcj0iptOQGuVhoyLGIWZOGbzC0+daT9bLB2s/imvokfRHQeCXhF3SdyN
/VE3J3mckNEmOrVkbcJCOHF+Ym/a6Co2RnzMJUbWqTzZqJJl5Ckw5fIRxuBqL42ej6jKoUnO8zhZ
qh9v3LIaRM2sImtE10aVYfNsmD/iKxRta2V+CfwURI3QW6TSb4IYXC90CZBr7PBx7wKVmdNVZo4t
Dv9pRibchM89N1RkA+ElJ2hnqMSdRfSO/BfvFZXGY34lcPaS0AP9H/iGk9rzVH5v/k3ywUEo+zkB
v4Cgn3RI/GUq+5cSAixVGtD5zQXKI7VWwzobSQyGs/lmdQh8ChNnAu2uKxIk2o3VxFlm4XOK2GTB
ciMHI2mGfd/xngoBHFzUjke22h4WC9YSEf3MaDSd9DrP5TugbtbqvPJqI94YPBRj0/j0bZHRYLZp
hSwvTkr1Mh6wRa8bcmnad0lG4xIuUCCC9pyhpR3glJFlBteu9M8NeF6KK0wXiX/HOuQ6CH3dyvyO
l8d67FIE8N5L1LPJAmoNILG8s832Z9M6WbNvWqiEeVrmMW9VQ4OMy0eoEWQXKIBrk7iXGxyT1i+4
XlAIr/feR40UaG1Yt5EaG8/51Pn33wRhEqzbVPZYE92EvgP+yOLcAJGItets2G+2yJ8pemGNqLX0
EegvobrxFTZTFKcXl7Zm2zc5n2WrR2vKoRhZcFalRU0staILtpND+D9FpbR33Q5ctGSvN8QPVqh7
G1sM6a6paFfSO8LTbfI4j5QBZQE7rNhdjYO3MzRuJD6PY0xts6AtojKdZMOEdttqVK7VwXTm75pb
/rOtJQlvxuho/bJGQEdT5YwrA45j41IqeyyoeIWY4TWN+rTr2URn6athNJ+TEXMFMZkhixSKl5MY
fRSRvsEXFK/oqInT6jXhCckzjOyHTmRtphBBcVNs4p6LsbpnZfIZKbOS4HyqhdFrr2XI1TSdqm68
Ac/Q/jOnXIqy4LbueGTP9H6ymIbK5+RosHYfO9L9WiJWbc0CmhOIdexAvwrFgBXAYE3h/yl8EHID
6DVQvBivmackgBoMnkxBswei3pTrPa+dPF52WfQGwkGdj6SdDxaNJCg6OsWn5bNUZbZEVxMQP+7i
Cx64HIAV1xYrwi0Bdcvvul/uDQBuUCScVEycDxznKUhO0XK2FX6HU/tld6yloekmsLoMvA7hjUcR
CDi4Iu96xeAlwHgNUN6o6LxMcXo83vOtAN3TqEI/OsB8jaL6UEu0fM3z9aiIvwH0z1UMoK9oQLax
wa5RhGADKmgrZrADHmwVRUjuu+WinNGKBWE4c0o56YFS+56jxjUP7Jge0LR361nxiQUC2pK59rIf
LUxNJhtAB1bZSV94NO7KWn9y3fxuVtTjoPjHXjLD4+O4EyNe8Jb2+eUILumDTergk7riKL20P7WJ
t4kBLAWg5QBwGXnRBaSPOeK0CS2MYdEuV3wm1rp2QfAfZlPRmxhTu9UQc36B60wAPEdFejJQeO+8
rQQABZP90kOS7ammjts9SkpFixr0iHlNCz+qSNIKpDQU3chaMtYWtuJNk2ndkJbWS66jncj6XZVy
TwJRxRo27Lgn3XoIIz6YV95eFxrt8IL1w0s+Bw95aD96gHmwce7TuswrMuid+zHbrLp1oHMURk8s
IglmAND2aXDgK95JebYGse3BbB1wWyYsdfea8+hdOOhPPGe6mpkfoTNeBTqhfdHYB9LeJ09hvBk8
r5v2+7aj2dp1nyvfOecK/I3KT5YJ/Wwp/7LzySlmyAV6ACsalsOVEUWkIGKvxAkx1W8WJzJmlT7d
FwDHjkKPwwGMjNqVq9EdhNYjY4tAZFEP8xWp6X3EscESfR7De27B0UqL6na11Qvj4kI9+wp/FvUT
38L3GSo6DOkeVJh0rtoi4abhb39MtcGrmy5baEV2m8NQkDHVN0PKFEwI0L/B/uy1rjkhgX7PHPrE
QKcKgr9h/EBw+gADRFF0re0mG1hGKsjbVrg3bg973SoEPFcwOA9nuU/hwzMFiuc2yLiAHXcURF6x
CHUUVs6t55nYertOyuxFQy23Kaof9rfdpYqMx673yNGO+H5GmzVscwoj1I0CN5t0RjDDQFz1aLjp
EtNyJpnj8SPoKBgTHkWEJsVbUS2eWRGka7uvH/J2fh7G5pCCKhyEad/bw2eoz3dWUvBg6xjrpn7y
rjfnPOZWHIQdJs4GqwKr9n1MQmRBEuexzwCh9PQ41Ygdmxb7A7FdhDtcNC19F8StA8XN658ZH59G
6GsMBxxzKg8pfNHbd5ppXY2geYqGaDu0zCsH3fjQG3nnuD0xITtAGz9i8um+o1E+5ViwK9kF57LE
69lQdgE/92P67vW+Gdtd59RvCFmzlcTlvx1Rgi3zCmmGSMsnN4nvdHWc5PJdLvgCHqem+ezTlyaJ
h03tEgPJMiwrkQnM43AVPmh9/Z8MUd1F5cZ2pq9OeuJg2ymKcHvlMLD/HFOWjC4OMq7U16JK3pLe
XSZOyGep9H5IV39if9kJnli1MJmffyOU/hBxoyby9WUOcZmJhmkfZcx8aBoQfIo7p+ZgNmqq5QY3
FIQ7wV3bzR1BAMB5puXza0wFAnEBlWJb5tUZqjc4qusQJbjaB//ihfKWd/5BWBS4NLz1udDrhOl7
G7OW3OQdY9qurjhq9BiQZxpetvUulw1QalFyh5Ctt2Eus0llR3mOne1zJrvLJUfDaxv1j9ls3AU4
lpyTIw9QKUhwZrynDmEhXr6/KE09xzff5UdI2IKr44H2jJKK0ImxKMVGyfDce/arWxXQshqxl5wJ
UfcxOkx1sYZ/9gYVNQmjadcYzgwRyOA2+vvQyLdWx8jGEZ+vYJ+stVmefBEYAMolVnf1tDDaFOxQ
G7JtNTbYsjRrNQbFJZmQInWwUevG6e2dZlAr2/CESckS8FXMqq10Iow5IbHZDsawcl1S1f60a1zc
1FWFobDQ5dk3tlNhnEzjPaJodppZrxnOeg7GOwJFP7AyPpkx2lTGav6jtXz6akv/4/UEfxA5gc/k
L2XHh7/XIZjYZHmL8E8yhxy2uHogyikWlle8cxWYDkym32LHegt6k9n4wEHBap+s6aEdzbXHanxh
DETXmh7zjMNWofQvARUQtpk8dY1Gi5axtfpp3IMFISHkq2nPKp8gwg2JOOZWtFiNXu7dpDPdOYQv
WbZAmE8VY+movQqTA2AcheMpi49DO7O34mDvVAZol1/+ZBqaOYNTLKfgPR+I/Vz6y1iFODg0ogDU
vPvB7K7g1XSSuv2RVeD92NnZhoXFHzm7e8caHlyi7G5RGNjC/XNgTAcr6d7GUFrrwOBRlltNoXqa
eakgHPFDds0pcYzKiD75fwwXVAWQQap/WngJY05fwnLsllZsPjrzHl9ksgAfqgV2c420W1mk7oL9
2kLUyS3TnM+AIhtW/+NnZbfPftD9iPhrHOpuk/S9WJQ+mq00YUPWCnPFMsNMs12h99aSGoNPRvb9
uku8fRIV9rowsnrJ8mgdlvbWJSvXhRMxfXFnY/XMpwKcz9CvFIuE23SoPjXNjDZtXHyxnJq2QQzg
E5UZtw0C4q5F25Hd8J/yIL3XbT54tZ8beE2zce8lerj3Ju29C/pz1dFGLDQGLlzPtVfXsd71ScNq
NhnEMCDmGuYKg+1gQsryK+4W+1BgNLHNNN+woklwu2lfSswc04aNCnh4JNzTzIdOO+qTQPXH1Weu
PcqQqnbjYJzazlrUYCyBd3Na7cwxZt8MuzZl7pLLp6kPT4aM3yvXAt3VmyezGbT1aDOesdzzlBlP
foEBOCqhr1ju2IQdCadvNL8qkWhWOMyd+xqgaYPW86xruThN/UrTuZ1ypGJIaKd/+lqDTuOBWRjF
suaptbx385LXQXfq6x5IhK6dXEM96QeGaqsWPhWv3GpZJYMAWh1FuKgzOKakXIAcyuvqT71P4Qsl
57nI/6lYjyyFWsKk4XNomd8ZQ1YWli9WDdsVUWu0KuWwF631mdZGspSCBVEaXryZ2FcuDvhENyX+
z3bW76CINJU6YLfgmDqGCH4xwpI/Gry0pPgCGCicyKeB03XXpQ+sQ16MIcyY3/BRj6iLtm3xlOly
WFs2uFWH4GKRFIKj48Twum7KZI/KdtHXlUWo1uLa6BgGzGwVb83cerXMRCz6lpSsoQdELZgKr9KR
VGmqRdfZlXemx1Q6SnDfTy4kr/RPUcfhx6z3vhsX51xYnJtKjZ8gY9rAi5n8jSJZ63gISMc6G0xr
tJqO3rkjdryaq8piwV2U2wpSVApBHIBjj5aR5NDDSyTLG8XiP1opbWrOShq8LYHzX1HbpBxsdClY
iJjju/QTtDihbY6mAUd3ey7HUzVRQqMPDtkr8jqZ5+5ZPnP5Ka1bmJrTo+nWfybU3Wd8rlwvu8jc
YMbFIxjL+obKlixusbdcdLbe1ADnTMaROTqUOoqGdYkUwgM2TlOKOgD0FojbOZjAyTtcSrZGlx6+
6JRrjg2boiUzhXebbho6ez98xpLHOehIniqfNkDosvTku27v/SrJz7EhkcHlAV0Yo2Qfc2/XjE+F
KUq0HebFMcvgNjS7lh+Akdg7/OQepbI9pbTxEp4KVo5He115N0Qa1BlY5aGSbPbDyT1nVUbZcOoc
oRyaXa+hfYSsxmQZ4GHXR2OfpPN97HgPlp7QpUPprFsXznIw2p3d5OFKTgEJqNZ/Tcj8xSVRY8l8
QWr6e22VTwlTHJZmsbvAc8B9xTBDpnJsWSJTP/gMmcpSP1nuPK58lG4rdRQZjrOdj7tmBq9rrejm
mMMfrcA5IwXrRD9uvZN9KGVyHTScTyWiYmnT+j42RBtcHtlAW1BvcKSFma0qwblGwh8upiMnTNre
MBIX8LkD+OlGD/3n3q7yHfvoUteYtvFCmugwW47ckhkBR3/GtkuOAVYX9kLOcdDL8hzPHc8fbHQA
GuJZMreU9kCvvLyKND4lYwyEqvsPJSElBbjdohknNJ80VSSW2uvaHs6iFTc+z5tstH5LjAKKaFlC
CXfawig86JjNVhKMek1x5gcIN4uXcO2obIkMyODJgf43zQFIF8F5moxuJTvMuMNIpBHxK/cN/kKn
F+tf6NQ/g05hY/gH6NT1//E/8Lv/G5ty0JQbeC6FIxxDQED9DZty/nKFbgNBUcWk/0rO/4uasv7y
TKaKvmMJjBH8zv+hpsy/bMZ8hgeDz2+Gdfqn9A8omP6OmhKoxi0WmY5ueGBTjvd/qSnWv1Yedi0k
iRbz+Jj1bOXHKS5/A9lbQn3GinuowZe9vzrKCtcqPxz/7M+WMsYlLtVz6VwQKTGJvwakcytvN3WW
e4l1Fp2NYS7I/T42ha6GFbseNV2Eog5iG6LE9Axy2OLiB1V4SFMYiiImDD1vJ0R3FcI79stfnYEB
r0aFN6DEk8qNJ5QlL1C+PG43RGyUQ28sc+VaRm4pynun0b4z84f9CTDzyINx0LmzkxHSKF2s6WdR
QH6dzs8CcV+KwC9WJj8RyGRd8jLN0AGRSipRD4tNr/x/pooFAFkvOsK6K6vjcVyTZlHWwN9fPESC
ml+QRRsdfpL9zUY1qKMctJR7UP2HVtkIiR/c6rS7I0Wnuk2XukPseZhILk85hw8icV8O8nNMp9Zu
RHcYDtkdfShHDv3yWikjYq/ciCaSRJ5oHwJdTF1XnNCaa4dMcVJWxWJSk6J5DJayDJicEotlA8Ke
WfkYdWVmhPbhzTVui9lg86rsjS0ax1nDWBxoqh/cotyvlg3CxkpCrgniT3YWLn1j0FYM9sqNRZTd
kSFEmWsigiOlwoekfmQYu0m6h9LJHjNuzQnKyUpLKYdUFkofpUKPltJBT+lX9mnKYl7hDjeR6RwM
jC8zfJYRhpKNx+ofhJQhKzNLLH6MryolwkRDSmIxAukY+LEbLSBAKB+1lPQhFs1wtN7xgL/EnvrZ
vcETPfPBaBYz9k0HC2f6wtnCfh77R5gWYJmceTO825fT5mu7iU5aTGStzZLHUHcY0rfPVdoDAXHW
CPz81CkVqICIc3GDah327RLtgGnCcgCfLA3q+3ysTsu5TXJaODdF8lw2CEdzpR4dlYTUVTbSiDNo
EcmPybbuefOAymIujZXCtOYtuLZqCtQcrfwO8ZzCDzwVv+JTDKhdWWGhVlJUQ+lR4ZnBbeO3pJm+
KW3nTxeTaopRdVZqVQaNAtNqGZaPLZhH3tBW3Kg7n13vK9ysPo7WSie8TJVsfv79heEwDpcKqWtm
ond1K0SvkY3ylVbQZ6e0u00WxNSWqAhVa2BbwPPWr40PQioEUKfv2O/PRjtneznpK5vl06Bksyz/
MyWftZWGNlVC2iFBTVtO/Mhi+Js4rd9Cp3tDcXCtlc62jU+WoT0GXXc3KN1tyYqFwhjWW4+V0uE6
yourBLmzUquYmmstmAqTHXJeZZQ156iakIc7K7+3NnNV3qUu4t2GHpRUlNEx/myVmJd2WCJG8z5R
yt5ZIu8VSuNr+X25QWFiPfThyAGgKQ9T1L2HVvFBdujdwQbsM8Ak85NuIyUKlkoZnOIOHpVE2FI6
YQevcKkEw9Qn/O0XDlPVNsNDLHv+4MpGf+kxFMuxPEUYi+1h3VfZscBjzAThsUteGzF8OnX+qjcZ
F2n2Y3obJhu3zb74ZGPaDQ3O2VpNeSO69HVfFo9pwCy9ZF+jo1SucSsnepEtGxsiIJ+qpyT6DKlj
tUDqvSj7MQx8LzjUjpoFvtTIBvFl8oSM+9F2ox+/879563GcIXGYpo8WgvZUs44Amt+WtK+mXT4I
tyWsHhKhG9Dt+/WXy74y94goSJ5JE+vhIuGAP/jvA5KgTr8FKX+K5VcrIudaZWg97YCQ+mg1vCi6
5pKnL24CNRIJ/S3ybc6XPKoYRrovDZ3dCNrH+8gfHrVe3iV184Q/k6OTcy1cirmT4FBqw2mY0/Po
sGkbUbxFS2bal6h255tb68eibOtdwxcraJqSlrQWA5oy6qccAK2QGajX5NvQAuJ1s5dcTrANukXl
UNdfTM7gSzxGj2ZE6qqR77Qh5jw8SB6yDY6iax3Nx0yzXoB3MCjXgX9lhfkhhLWJQhoYcvcN+xsP
m6g5khaB2QLna2kk0Oddiw0YUyCtBVX1NTl2c3bDrZHbqINk3e1zcTZgmsBETzJi/8DG1UV2PD3k
Xvus0Vu0aBIbeQ/rUkLS/saI7Rr5LvbR2WcfUnN6HGKXwHfoP9VwVBv4o51hdN4ud052NsulH1C7
SYTm4OI0DYs23VR1fzTtSEC5imTXJegw+rIa0LHGO5mHPAA1HRO2eC5RqnhMmXxRndsAV+UIk5ba
r1mBpS12R7FIY//TaOMv1AATfgpGLxbqWXeoN1NDIyd9k+vO5dkqctX4N+P69/rqLpqaH3Aijvde
98lb/dMedGXW1eI1ZhuyW1Mq9sycCDRihso8zcbFW/LaCjY5aUy2d90nfBWVWwIaJjbuG4v3Hcfm
aic7TLTlmdTUXdTgTvErtts+2s7E2ufa1C5KuhbRcPPaGWo72qbco62En4kjmm1OhUJnR+Otw2qz
6VpyfRHW/DzLXnOw16pV5rzXih1yFrmfAQTxyau/HAlObHAxBgLluNKJrag0rseETEpG7qw9+IfE
oXi0s1HbgBqcqhSGsBTlNUaLHxr2OSgZu9hWdLC69FKTPeS523oQHSzPYi1ekZhpV57W1kuLrPJm
kPFa+ox12kZ7aRh1+FqHCTQuvsfRKtdd8ScwrXvTS0AsIJf9mZuUbVbjWiexsYh0knOOoXo6RbEV
o+UfsPBzNqSbvO8v9NC466qqr3k+V0dJPYg2uR9tRHGLA0m9tNCjcJmPT7+/dJ4WnRxj+ttfulpx
CL0+4COjnD0tjx6til/cduIkZCcjLk8upZ5GZiorg+s8jf7Vcz3/aspuF8m8PrsGFA4y6ZZXOpZq
J3W9A0vW8WWekw3a1mhv6Ua7HQP9wzLn6djqOpSO4dCmOYqJeaGu8b8fb7z3tza5okfTMP1LEren
STTfnhfm7E5jeYl8xE0BgsALZSbeJmEXQfZ6XektNZaZnuVnc5Rr0fYUnem5rR9wa8Gkwt/Bs7uU
vdH743mMqLLMN46J+oW5xLBtANBpfSQqqd6hmtVYBydth0OdW9z2ETEE67A155Nh5fe0Gr4IPh+s
DxoLwodis3hkrxnPuymSza4q4DL6jAFda+bRHpDxpTIZSY7Q4BujIT1kTaT2up4Dr5N3rz3b7/3A
dD9xm3lnuZK7dm9tKzMFASgn/u52sHHYNseGe4Ud8nexG62Npnd3Tm8ejbxgT2aS4iG6sCzbIN/4
7eQCdFQdEBJPTP6n9OHEIyIh3+cxxFQ1bWwe9IVjcGwSb8KMkOj4kCTFwJ+eNVLm7smHMKPRpQ9y
W7XS8pJmAJh7LDcm77UzwQQ1o7kPAMhXPuOR0XS/dYLcS/rteCCm4pTBRM0xREPNK03oXyT9Xsxc
lktfsMbWg4aRwrTHAkLtSOI6S7Pk31xqbrueXI9kp06evyC+EdUzFhiwpYAOS87wJNJ9U2NaOJ50
zeH5PdJDbOPqxl9BY4MEZmZARoknbw0mvo+zHBB2fg6Vaay0Ibqr2vhponudcOqpcXhUoavD/zPn
mLHwLsQGv29sYbuj2b1xQicjhb4gr9BESVl8VwHlfWPZsCudy4Ms649gAH+Z1NLS8UzMP8GjCm8t
C7482sTK1OisF73kRGS5X8BuL2acfJg1OePeePEHRhRMdXUeBBCjWfLhN9VdyrlnUfnxx1S2ivh2
14QRr03MkHMMFVzgm2RXWP34yoIh6vecI8/iy9ekvmxSeK6YER27RIwLCf/zaOC/j03+VfEF7wNn
eOgDWJRgZDpkpnO/Rj1rbmo7Nigg5Zbg8oidA25hJqObnmmyxpDSVX9zkY+HNoQmZRqHRLhh7+Nq
O9PqTxzNUCkobNyPBtQaDNwCXtT9iHWeSS4pcpGt4/y10CaUOY7/kkBTkaEPipVgFyjUJyCEx0Z2
kv+g8OJ+o/5uZP4d6SfLHi8G+Ea2iqs2WNfyFrk+SRC/HKDG4ewmRnEi065IMB5aVihLP6fqetIr
qiNZ6Fdm6WxG+poyuXULp3rqbTrOB46asqnJiWarwOEkEVGOsBhgF11kyAd3dqtT18ivYcq9/YjB
elHxXJkMzbhERLevZRi+ujPJUD+bn73cRuwsZtCeIfZ6wKpkXFe9KsKjXf6AKJZSr54f8QSPsZJ5
s+/zfthbuUuPY0c8tEdTunbDdB9vsdzOeLZNEvAM6O4N7znCnr+L1dLbnGEsuuKQhQjYamzU214i
6pgaT6BNcCIKjv1p78zdVoqYnY9nY1+hq2HH5YhEb+QAIIiBBtxoxC41UMfoTM717x6Kv49Hj8ow
AreCh1xfTUcUlf6yaQbo2yqcjr+/GI2LTa+WNYQGT3I+7zyk4YDAjOKIvYPnY+ylwuX3lx6068jb
dMsNWj9B0OonwmLqS+zufv8rQ8Dr5511FoQhcibM434aw2lXNh1cEl98HnslcKjP5bTNI+fA+aQ9
/f7CcaU+sgKjgFX3EVLwC1Cve7KhirJE2aS8fC+VWfYXVyfUsuHMTaCK5SGFjIZ1X5mJvHeZt2M7
sqzaPGcGVTUe7MEJy/yDLte8SvLX3vN9mg4HDFnkEJI2sx/0rMnux4TQufqreMbN7uEx2YYaa+dZ
r8wDW/HuiD6I0W/dbnE/y3M8RPI8GCU4HW1TXNpDhP1GdKLDxzlXfY17GWEKGkkfZrP/nJVLZRRZ
wkQxvXSG8qwo4wpKvIOhHCwR74BzzKHTmaIB/mu+VsrYAlTbrgwkLoGyuZTK6+LSG6c8Ly456wTx
C2kEgFH5Z/B794BEsebs1mx0ZYux0MYgNmCPpUwyjYFTJu2xyxRoZsjZrJOQj9FsXsbUuXXoaEKz
39Tesxf9yZwjZCpge7tP9OmRK/t7hNCG1yIoLoobH+nKvE6E3qwHBDhsDFD4o8QhR0KFKJIcqgju
3aEISeuTSmPXni/bYmBtmJDrRrLjK9sOscaKbUj4qRHcX0TKyWPxTd/KlDkJth60H2C0gXuX58Yf
El0BqSzOC9MhMszpFpvpHseVt/NVpxMz+9+vyhR536OZ4gmaAskJA5p2yEpSCS3LwDAcxmX6yO7y
ZNBOx3c5OCJI+vAQEf0+i0vURNgB99x3V9qMs0ggL9JmfcsoWu6k8hoB73lojoTyHc3KfGT6wOy0
E70PSJEo/h769haM8iFrSfHL8lBX2UMS8tYB4no2PT786N/O9EWp7zbld8rAlKJiymFpCCFUV72y
/ZXWu08yylVMqLtY6UmgcwoZYi059b94yvSUU9c5K/dT2axr5YIimFastJH2waw3T7kyRgG+fQXT
HcG5y+CZpxSxVIxgylamqdFgTN9EH6mHmqQWzLMcHVM7eioevrfCw1dVKHOVrRxWMTKrVlmtLOW3
insfYtQfeGIE2K/0+YZP0zjHyovVIsgylCnLRpnFJwSHPdnOCZkWatHqTii/llSmrTLiHoVrkN0S
17he8mRi7sgzUzm6ImXrQsTYEQDqdoHT/0FR2sALTC+I+c3t5DPIVNYvYvKAJojAJoRgv39RKkcY
Hv8fV1nDuDzcTcojlkhPQT24xaSfvqGiSDBQUsaKr8pFQ2a3lbMg+g0aEzDeg7xFWKYrc5nbRPea
X4Ph9kwUkTVgTEzcjJVHv+FtFO9aj/4Y9jsYIvK4PJAyQ6/BQ2416HpI6IPqS4pvKmVU8x3cah2S
tVLZ1gK0azTXjUdGLUGAj61rtqnys03K1DYpIJOLmY3BH9lipv5fd6RpSKDCcGIxeJYgnQrtLFLk
JJbCPU0Ffmp9/JDyxGWHg4lRwaGjwkQDBYyyOBOMQAnbehYNC4mDNrv6U9VOcowb8zJraoNXgaAG
sKg5TCozbNY3Mn3WcvNtjP1rpPDVSoGsPPmSdTSj0cjrKqAfOC42XvWnbeuNkT5MU5KvZ7jYSAGy
sUJl0c0eHQXPwrdMmK34wzbKhme2xZ03JrNIUeZHFHZssGceXdKEPmiqgIODcoDUr2IuaWeD9GZX
eQcZvY6heudfvBfOlynfooX7JdJxHwpVwgwRbEAG977EPcYAw7DvOoUOzwoitqGJ2YOVsGgbilKz
UwRv/K8tzz+z5cHG/Q+2POePuRzi7z9p/M1O59ckvv/6939jbSNsR+f3/+eexzD/YgPLZc/ydHTu
3v+k4/2/DBY2Fhy4cIXn0mX7X2se8y/LZdHju6bv+7pBAv6/Ld/iL13YOqpBl2s12fh/LhzPb/27
NQ+pfPVP6+sqim9ZHv8U/zscz3dtiqhN15hQ014eD9xs3YazuZ6KVdY1Lxq35+XkJ38QlYOkAQI1
RnLsa16mbf+jt/THYzVdwFmx/Y7iYc3w9CcG7KJOIX82iu7bNUJwuQiO3MOBBy8KsjuRUMbjcWAp
sbQl37Ek9/SlX9uroCz5OmbbhEj82qt5QLYOU6R55t6q5+EH37yM65FloNXLfxpmN4uo8GmKZm4x
JVkMT0oss5j7DVhRsvYb4DfuyPzmwWJLEV+9hG+T3T/CZWKZ4jZXpr2DCBQRGAW8m2RqPogwBTwP
S3vVmQfl6WyqlDxzJwmleoTOu7q8J8OvUQfO0icS1omJrSnEA54alItdstJIX3L+0u4t33tx6xCT
Fs+4RZQnzjIb45vXdYjTvbGGTYktKmc3lvTnZWj1cAzZJLZccLmGkSnddtMblxO2xnP70Ng04A3U
S9JyUaCA7KYDGPVeiz06oXgpjOnkbD3/ux2z7M7kJaiN7d4p3acOdeelzDnP26+zOUzPecGyOZ5/
jMjhT0AUEqlSR4iUjR2He2el1961IVEE+w+R5PnYd+2QUL4TPNYwqAi3dZtWkOnD7gls8QG6Vh77
sDwN/4O9N9lxXOnfM+/Fe/7BKTgsvJEoSimlcq6cNkRmVVZwnskgeSfu6+m+r36i0A3YhgHbey++
D6g6B3UqJTLiN7zv8/IVTt5P5YsmykyYtUNLjEnnByqmfcpIydC2TV9G04h9VQYAekYTs5hg3jeq
onpEFhStiV9dF1f8UeRWZL5yGJ+E+BAsHzD7akTKKm2kGBsNQJ+2JzbsVkVM67haz7ZBb+pYDlkw
qWjief7phNlC7unuHQRkQaG+cYqjQ7RmDLlEEM6bdfDWFqWhMz8ULJxOfu14JyHCh4y3kK63LGM/
0FJMSE7DWsVL1uCyS4GJd9aGImxMfjVLvR62XIb3XiBJnvQwCSzEHqXrHMTrIG+M2nihU45V4gZ0
fkSalwZVJAOYDXkZCm3VRmTqIYZT06MLA0illN9BgavenIKLF6I0azMWYGaGBJaclc3mDWxWjJeV
aJJjrRyI2rkZAQp4ym2ylPsRIkI68bzoG5YL7Wgs5UgkmX+g7+tiv0Rty7QjrosW41b53QZteGBU
YxMzneEbdaoDfIOYwB0Nvebp9fBsMQ1Yv0JZsorgkfaw4TUkYNM5dNGYodd2EfHhohpuu57lXzbq
NLS0wlTXLOiiKZOIB5XchyFdb3idi05e25X+GfFdLEORR3P9S5XOAIjSXKOyFLdJOtgXZdV2nGl2
t+s38SLUOYAvBfiKXMx1dHM9pHqoy2GOWrr8uA0hGxf+IfTQygRF8dQY6IFEkXQUCFSfqAB5g1YZ
2wK0rj66cA1lkT19+Xjhbu3Ke5pHzBLU9vMhQQkWDUAHAhNBr5XZh8IcPuYwb1g4a0ekAdAAJum6
T4uZoO7qm1jAa5vLZ7LsSU+V4G+2HMGt8yCAEl36hkzvgeX+IRWltbf9Utzbj1g2sSlOqdilaf53
GPzi5K4beq9G+/LH30ZPzVMpG4k2NsCS3XlkWVFITiV4LA8b0daz/vNwN8ww62bg2Hs7bF+7jLGC
FQBr83rSHcf3XnvYLZm9ku/JEj84lewwUKiKI8RW0IHm9LsNymdZyAspP0ncscC5F3nqxUpLmcK5
H/flyD6wWO4pe3vg91iNRlxec23DrDA7n3sDoWOH6G1mkHAMiQLmXoG+MNpMjBRjnt7I5xh2WIwZ
5lD76hXP5biXFNU7g0nG4MYOg9Moycsmmhv/DwI1SEUjU1F/DIG6Q//zcnoBJUHxG/kUeSzhmfpB
8GBgFK2u99kzgImEAn02aviw56RX4B0/XcORlGUlY59g+2zsL+yaD/WGs7sZ4LEWImCVbqycK4Qi
tPCqWVnyAgAzEeOjGFkHzj6z+M4d11PgWD99kLAhGP9YBhFQW9nEckAoUaKVwzL7Rc/JhKW1/wY9
P3pK4wA993eiRpwLRO/Ea1Gf+nkjsmdEXO7zILOSx20TBjyuLhnuSNdw53VswEMiosLKnVhxbA8k
DkrS5AbKYboU8HmFjIfiUSY0wYyuQHTl28164lldTgE76J3v6jTHIbthulft23q6s6txPZgzr3WO
jaEH1+QgAiCl5zo1HikFvctbDfiUPgTWsZ3EgXLlISPTAoOsTDiaxp2R9ctuCobilv3LoyT/ebcI
tIhO1bEofMIUzAffu6jJJ+iptbs+hJ75Wjbrc49BDWFJ1RzcuTBjW8GWVCjxkA3QhWmcDDRAjPRN
kACKF3g155BGNRyCvay9o5Td38I1EQE42avbEv6UJQjAjbSc73xjafftyEK4GPzlwDOEeDtld8EW
cp8xmK4KZHVoIAoQKh99XzJx9ipCqAdfm83p7DsEGGm+HUQ7mofcn7m3Ia5GWV/yDJt0293Wkujs
dXchsB8invTyz7w6Zo5NsqH9sJLnnEDXwdRNYuGgJJ4xu8Aan27Gymv2ASLP0QFF42+afIX/VzD0
ZZS330SQ3JN3vccuzxanZWqz2Go5ZqjgzC03jgHqCLyPbxByXsxm9CNLsvrzzHeR45JSPDbk694U
5QZFFCXd7JXQtEfvThYTBMTUiWarpWcLJUmv42xFngz8S8hawchttlgLfKKKZ6Lv3jBgXU2/f8Gk
xIa6iwSK8t1EQ5W1BEfTsfI3G9EyZ8ZXHsC9nHx/280uksisB3EnA/odkfgf6Iye0sDjcEKIjpXT
PUi7BfFbN3+o3siBHRek0AtXm52+dkPzUIXTe+YVn2OBNgfUUbyGmBdySei9U4wfmNefijAN2OVN
V8TEtxheX3GDfjqFVR9Ky7mKWYtAzfV+Q/nKG8L8yKwtBi/S3rXr9OOuRFRK5y1f2ZYlMMYWV64s
vVCGT4AUDPIq9kaaT3Hryy+5kS4bMqizcLChkRDobhhfINMTZY0WnLd9aYGLQFJs+NOtdy/rv6XH
F5GvbsEsa3xxZ1DravkcCKamq4Q1BPyXNMiePYRcsSOYbfWZTvnD2BppTBu/AtVnirmae9HP94A3
bU3f5F5WggKqNPsY0j7zUJixpZce3SGTJ+KnP4zmFDKzlX5ZnPX/VNthUIY8G+WWe4OxlnzedSTH
Yirh2E3muzpMgnWB3UHwqWzjyHplsHPr6AXlEWzgd8ZCjtd94/0Lp1e/b+QN5oEybslLnWFQYQdN
ju0aIDfwq5sMEebUj+ElrY353DvBiXX8fJHIuyOE/pAFxFAd65Q9jyGYaoUlUqiSOcFmPxhe8+Az
iY07LTeq+uI+XZobIxwaDAc28tbpq0zn6mAzEyTHGO5x1sMd7ZJbUZxFm6rnwMbrQOjHp7UN71mL
eSOHa67IlwVNgS9hHVnPdPJnZUOI6Ha6jF1f3Zo9K+asG18a7Ft3aE/KyLD/FoF6mGf7aFYKwYLI
SY5oto/m4BUEojYrBBrl/2FF/eYVZ2+1iwOUyqe8n375yxPJvtsxGAT7YutV2sU70pHb3sL8ljHz
07UQYlfN4+kahEwDrT9vizV1BFKUoAiWAR+Y0U9uVC9reFh7lwM5vBtF3ONkT7qD2zAYxe0c21Zy
hCl6dPF7+CpxzoVYZOTY0Acdbz6tSWbEjgEzpayJMMgz+psG4GB4zVEX7EeserEZBFcQK7Fd99/W
hrpgWRxS1NyupA/C1oWi5lcwLmZU9CBTVFKLuA5xksjyfch/D0v9U8jwDqYpixT/taN07Bmcq2L4
DZQawW16ch2rAAzswBUjoGUWLE0Wgi/jqdav3fIDavNuHnz3uAzeI5qQN8/0AxLThm9UYnm82OXj
2ogroBbOAVs95fCizhO5UUOBqUCwDvFM/vNqDL5bmsLIlOZnQArS0TNOYntS5TOhRgmFLDHnPSHl
xBzo1ZZ/1acYyUvVX2hYrGnrPxyslw73dTq1seOJl0Gq59Yxvaji4Dg0rXfn95dShc+ZbT/0refw
wWuQk+dwvCj5nW7XtiBelXGmFzXCls/OeqtSqU+4sf0z8dR1KHSD4SjZKV+ZwJ2xoAqIDuRjbAwq
CUJPXl0OVVAMJBfWigZqIEd3MR46R4nDJOvuvgRBEFVN9p2sqQ1qnal8pYw53gzbvgvWZF9ZuiOe
Q/tNsZw8qolF6r9fFrVx5EAcbkrz0pDlDvC+PIe94+6LyXoytvZ3zwE+UD6fRdJdWKiCKQvCVzUE
YGO4V7bibya98VAFmxmx3h952b1TXS1/K1fhLq6z75ywJlaL2NObTfPSJ2PcNz3zdTEVJF9sj2YI
58LgRE3Y2xvVidRoVDfkUbDTumkDvMeYo/7S2txpBrQtq3OP8NpJ7wk3vGJ0K+OtyMEWjctNPtWf
g05amdnXQIOSMD28J6yK204SiXGWU/Gy9r9KH5+ZsW3dYZ7RVAL9P7myOxHn6h2dJfnNJT/QJ/A1
0VLTckGcV/ta9kO0ll15l6ULscOpYUZaoLCT9Ydns59t5/HRtFi2s/xlq9zTmMw+Y8vJJX+AoW8d
QNSs5+rWajALjRBEjslgnV0X+yeWaz243QJOYte+XauN8G4xG5gdtImlvAZB+ElDBLemnUuc8+El
K/Cctbn35CcMksO+eG0qNKcq+ATUBRwIRP8mf03L+gqM/Fwq431s3G/QXovLUoyx4XJfoPXcm+78
lC1QBxN3SqLZbBe2DG1yhAK/s9nRWjLUMTqsmeySfryvBIqk5Suv2NzZqDuOdaE+mz5bAUp55KsG
z43J27UAx3+lKmJJmVWfDgajpSrAEJ48CSW0LzwGBxpZSFLEykJ/Oqr5mphE3q5jw51ekl7YOb+U
m7jRLHgbjdCubgX+ZMgksolybbhSHkFAC8iGEecxGJiUGBspnc/RgF1SD8ULQD5s1tgYDu5KZPHw
XuTsF4RX/l3nilTZAV/bbCXMX6rgjuE83N3Qh1WujF8p33mcty7lP9oZxYptn7CYJ3QTcww9XnX2
yUtLtrK4L9LuwM/f79IJrlLSccH29cjiQOmHMd/95Fn65i9oiUH+Y9qtxe3SlBduvz152A+IAe8I
AvpsL11r4EDIGRHoa5PFLzmqKe49mzMscZpjb27h3tiMMwq8KOTBwZ64BfTXGIug/auzVo7vXaez
2UNsn6rp2VXcTl7zabnDQ5KyqVsX1Eude+ghKGEB17SEEays17yy9r5IwQxNlSPEuTCLW9EgLLMr
RhBCYZ0wSNjGR+sdLYZ7Gkbw5StmEcQuX6Hx91jYfPrmLXkYguqLde57WpafUy3hY0P3KEbsw1vp
fi0QwtM19Q/lmtyOhaTmyo+lGj+ko34gSf8OhiouslrdbCIv9tMs7hLbvrgT2pEk57UHC1eUEKkT
/gThXcFX7CbQG3utS0XNyRanMNlDF566Hw3B4nkzqpuW2hkBSXYu3el3UgT9oRXwMVmKFhfVS3kJ
P5MZf5Ntln9GN0PHIZorG/ed6pdzMeZvVGt/LZSHs8GePgR+CxQn+2bhDL+tpRrqp/ld1T4TFywr
y1TRUmkaVG4BbJCiRxqMkOvI9XCcTefVnX1kzmF5Z+C6d1xA7enAn93wAw/J8r61uPXKxIlr03ji
MopS2O/0dIJI+8D9zJXfk4BMUwcdyeBSDnrkxsWYfcyV8VC023fPRbsLDXmfcl7syoHh7W4zyPPr
OpbKKZhFzF3Vr6zXkVJp8NRP3d8kxF85ooitOYrZs/gPLGd+ZUTliZYuY0oe4W3tLfdthPBxsMz6
TwcXCPULnai0L/QVn9KKKytLrxVqG7y9qPP+/VKhO75MpNVOAUz9nFFOtng1AdzGyXaClQ7YY5wi
kSLL8cFIq88Ni1bs8UFn88oCJ0nTGJ7rY8ZZZS1Ty0eoGA0PNha1xlnQ8nkAw1I+soKRWevXhCh6
317e0BHKU0VLN6PwNrgBsrV7c5OQmVdx36HERLPRBoyDjGtj59eire9aZf6MYT7yStMkB5SC5ex+
FbMIb7WKFp/6GLAbLu6bbeIvq/7IdOpjAcnezpFqOBLqSJFgzsrupl4+ZVlyZ/CZzTpbfS6/6FI0
sZUShhGIWXwD908uZBwiu/ZCJEPTa0qABoMdtmmsgom2wf/FwJntbD/RpCbh9LsGZrRnuU4yFS6t
HFO8BYfNqpgqFshSbOeqRYiZDSVga+IGGx4xR3z1YrrlenuaGu6vsUfCZAkmHyF4lMEwbu2UjZ9s
mBArLXlV6VaiyXFN9rHufbLkkRtUd12QvLXj9Bao4oiaCLIRcgGKyJK8idI7qqy4B4KLsy2YPr18
76bKfJnG6jp6CLT78A5hHbNi8kqKipA87xYr6VoSdtDhXF/IEDmujr1Dqbu8dOBY6IWfNsP3Se3d
SD6c0vsVn/0Oh+OOT33ee+701BPPGQsDfL8wjWsIlxUYnP/soJxdy2uNbMCpxrPB/Nnuyb2S6X5A
MJrmUd84pD02v1A4Xap8MC9T08QrElIUc7tWUG+VEutU791Vjfuyhpgu/v0fs6AXJTCK+G72G1sF
/vDaeH4Wns4HIn0FwGwjj26yxCOVxz1trBm1hvneSh8Sk//HNogJGWf1maj+IXRYwyePWR6eFxRX
S6rVagix69wFQV+8B0gnE0n5xhBtid0JwUAJfQKs3DcdG4C/1Xsyra691J13N5ECc/XFlj4J9kRx
6hhH7n5NNDJOiSaE18EbQJMnVyYvfW7/LZMZERIzwr6d3nxJOk5DdpSY4YwxDwfT66sLbR+ZI4jJ
6nbdLr3iU5BpcNdzTpyQTd4jbZl2pQj+uNo+NzYgDmDHTcZ+YczWd6+w948jKQNc20QFtYw1ffkc
wsrLNvmndRzU6OwjdBACfBzXOqwd2GOMyepgBNCmBNL9roY2ggQl2blAPhMiVhmgriEUY3SU82x8
uszU9s55MsUpAA0AFdVmTraj+XpHevNc+fIV7OHOydSjuTBgR5167gr/y68XlqgDNsg+/VNTdMFz
hPGGYIk2IIHlXv+wjAUlkTJ7HslQoGQl6YvmlmUv/wb6X+SWRrcJREbJfMSj+CNsgU3Y6QmC6b88
XSYsMjvTMgiO5CgRXFFOOxyZA2kCHaMTJkBgGHq/pUYpvkVJMbGCNaQ7+y2bmxY6XGmnFCjy7+Rz
/5Y+3vs0hFGKWGpnZXl+zgsbLddm+ex/rXdVbWymm8ndo/C99rPlHFsKdXLWAywIKN3hBtAN7XlW
cCbOnBkTNJOOMBsj3YeK932jHUfhlp0D5XRRk3jI3a3q3nS4FWukZyoPqtvBU++m173Uhk73riqC
/tR6ELBjd2v2tlTUkklgSoh/vO2zIzFJbAGGT4ojBpnggufEwWW6oaSASVaU5A+1g3MZ+mk8mau4
kHtAmG04UtkSMkg/FUomgLVWj2uFjcyongYpCBgYV2ChgP+PmSO+wRF2O6Z1wa7n1tjxpD84od1G
fcAAvXzhiIF6zer/ZvO9R5tF5zkRmI7Zh3RoRyRl1bBgYaXRqC1x5O6sbyHIorZlo4WXExKKqX4n
VNkXox35md03JbpruzQuT2j9UXnqzLyh3MvyEcFrsrd7crTGtCSBkjhcq6n2i+AHd6QbUawRO2cl
Cs7D9IETBN94q2HPNmOdyWgjl3IiEk3xkJeQZcaKfAgtkkCkdjaDN3drMdXMIUGuDoPkKem5fEIl
T0sengp7orwFbR5UjFGbzH6uffy15CwM+zWrX4a6POTsGnerh0rXH1kRNisJur5cf6ltkMdAQUbd
MA8fEH+etiJ8gw2768H6jwOD8dnt8pga/JdDYQiooUv2sxxgWFkZONAN8XCQ3RAhCvCHfAgAEvwW
snS59/uFFFZw0NQG9WGmDtyX7aZ2smUBgu7EjicfccRabx060RwpjHNo5hooUo9gbJgm5l+ovP2O
4luY1WPTN9/9Ip+NwQCI9CswEWdyXoDFkLBS2wklDl//aWKL25XPC8nI+9macF27y2Nh5L/7kR3z
ppPhTKeiesWCuEHvilWw3CT5+tR0zK97TuYUX/5ODSmb44E2zJxCOBQhLB85bwhlUU7CeYgNH4bZ
RPobtW282Q6foYGfxrI4WyRfUOoAXBpahi9VNzZ8fWo/Nfl05u5AOAWODDuMuh3ZcE4QtR5UPZAt
MrTra+1SL4qE59IdmImHVvNjMEIMp4RcYjXe0SaH8DQaiIclHhrlXjyBqJgIENw9G14GmTFMInWq
gPWbc2Kg0Oy2+1ruJ+kbRxt/ZhS09wkOyP1CMiKTTMhaLJguS+J+Nm7ev8yOyfPi2gAn++Y5z5Kf
1Eb+wjorJKsnkm7axQjySc5mLWtTe7KX42QN0m1vGSDoB+iyQSAkwUYcoNrzvRCISCnVvi819aw5
gLo0m1uSHHtkfC6CHGCoSHFA1Wecu+Yw+Qcyi8fDbPYkUDIJ7sgxpmXd+yXtSVKlLJ0I42LkCmWu
dhEFMr+xeUF3ia1jjCUgFZijCeoZ/9l2DOdkVqCyu4LaGvILJ0s+wfIwwpwpfvLLLbJTuto/Foq2
vbts1NoVAJUwLw4e2cTHrRRPVoIrfg3y8rD04lNva9H+g/vzABk0xgNKPcUWyW4ewBBmpzDD3LfW
S3bRW8DQmZrYBD6xL9rXHpgdgbKO5EBMGceG4ZPXrg+TKqEy+SCx8gQckRk+DpLsvnqY2wjIWXZC
xbE3bAMKg0bSgcI14mI6Ty4rtwp9XpWlHzbkX6y4fA/53BzG4BnE0gpHmKUomJ56lybo24HZxXYF
gExM3L1OxiaiwvK+GPlPvkxvnQGTvfgmgtY8M1+4kqymbueGDFhNrcVKcEkbvziGCb1jl4KiY93p
MKxmhXrsaiUjkZJpNxQDQ/5kjJh1coDHnvk1m8TH+BgH/SoXBy+fjahYl4qVjbhOMuW8nIDOEYby
GqYUut3QQvtIWcx/9JVKDvk2Itm0m6srhyAeF3GVyviyLelCecdvk4mj0Rj2jbEsEHhs5M9OI8JD
WsunYlhu0VihQNzSlMUpjl0CiPglue/hRPmlt6cgt5MdE1/czqujc6DSD2IfibiShHhNXnEYBTed
C2oatbPzCJ7kvIDWAycj2xMasX3QDWYEWA6uGKnbrAzAfBL/RLC6GdxArCemZmBxB9jyQbXI7NXI
Htxr5GXw2Ezjdnkt4OjHucUgDnBTT8KClbL1427ptpGrNYCGkUNrrMhrpBCNJSdvP0MlUDZCmhZO
GJPQJ3dybnP842QzE+o0Dlzp+AqG2nOueZv9gbx0ThaH7awxp3r9/NQLTBii97/K2v3rFSinjWQ7
jrYBBdBdJtwGPZuiGVafB1uk4qPYKX1tGiqMZDEw+7MFfg90skFdkh+UmoeS8cjBYmXEDey/qj48
mhN2vQLxRmGpyKPhIEOJCcTA8m61shVTBUmajlx/k1v/d5qKBYyNkx1YhXz7uWkeOVdyjSa1kAZc
WQjjc6NFyoop4OhHSLhyl+yYJM8Hp7TODqkmJNI+JM30aSxcOkEv/+Rd6u58khiNpQ/OfpF9ex5x
bD42FP4GR8NpvTMdrkcJx+lLDy3nG1KdeHn5vY6MrPM6VPkZEx15NrQC7tjBj8XPOnrFk9lKDtzz
5qIMhHjMpBmo194ou8OwLp9+ybi3TvjpGw5v13tEm43AarXtfcrpCbQNGWZfRZaZFIf/o+T7X1fy
iRBF2/9Eyff//F8q+7//y9gUdJb/w7Sbf3/I/yfns/4jwEvjm8jmSGvXArz/H9sQgm3wQisIXeFY
9n8l57P+wxGu44TYxzwzdLTSb2jQN/3n/yTM/+Df91wTrqXleabl/W9RG0wLmeF/m3WD8zcMXA+x
IaE6jvvfURsIVMC/IYW3z9urx8j+Rqnh7ASGeygcKGi5Cl+gyklCH/3XfOg+VsAOxzFbLvOq/qzO
qJA2V9fG71Gumt14nvX5JuEhThtT/XSqD61VkNXnQ+gvxwq5+h6iNxnU2HPnPhjj4YRUt4qJCUEH
0Gg0ksES3EJN367e4ybkLm2hRjYsJg6WWHPYLOgfhGXDZyS80xFgbpz1As7kV7o48GqmoYqmkAzE
Pn1Zx/ybNTrCcjMZTpk1HPTUdy8667rUJYIaRfe41MnfmWjpaMmHP5X/OBtedc7A7O2DwGQyMlek
J+BUZywZ6BqHk82xT+OwQKh8omwCmbu91U7/ZehV5NjkUR2s8009d7GTMUR2uBf3E6fvYuaEuOQM
SAlRusBwuSkg5cJFS943hCdM+92Fzz681PjjGPVtz5gGb2Wdf4wB7zzJK7zvYKeaihN0gFvohXeV
JC4nSyr7DKYaNRTU3DTo0vOGGtspgxvo14xMJCGVJc5lwzOfnGGrTlWVAXE0vw3M3dHgoflJyAMA
MNnf2H741ULF3o2rfbMYuoSQCvZUtmD4g0NWhduPCzIP3ymTh1QtF9GXG7WcujAHM4i4FPcq7VBG
4ZUiW5U1hRgjtwqRhJxHpqxwY8ejYCGK4CCESyxYYqILnxEaHZZmOfeduBMQ2YGs+ZBJfevC9GPg
Pw4neIALnoT4C/KJaafDEC7zFqbLfZ+cmtXYmfkYPK0ZikrcgXgD4P8Q5CkupCm/uO0DiOuvBr30
HnBwiiSMs5aVLdN4VhV+PZiPyKiZQ6O7sCt+wmSeSR9eFp3vaji7Zt5YJSkzMrNwOgVpg0YGn/iq
PHGHHm3DRUEBIps8lhAjjlW3MpAcmThvZnjbp/UQFQ5NsxLJwqVW3S8dEXNW8ci5QYZQ4u4dbk9K
E+R3ftvcYsmmAod7gAy8e0yn6sfr0ocyG4+liWYRVxmhm/iy9tNaPafN7NN4pDhoQMlRUKFZpUNm
/NSZ0cpiKAJ8dzHcYceAMGYyzV7KzaPAb1yKSuuzD4yEhzT4qAikgHmuRaR1AbigweWUgF7fNg6I
cD4r+V65AF4Ku2R/iW0OTQ7N9ZdMGERJYIJQBUnwDGtE9H5BPKiTkpdT3TYj+kjAL4wxUbeW5Foo
i3LAq7L7UgJgK4zyNulnE3cvk5OB5r91NfUtzw7ZVqG8VdhA24k3fBlZH6+6UkhcWksmNJ6WhfVu
grqFMInEXBX1RkBbFiC6d9YfO3Q/k167xDfwIzbSln2RvEEeM8CzgKlfwL9vvsrpPtyPbf6be4N5
yujEyGTiKdL4Y6CvAms8FgqkvuxzvpT04wryHIM45MA1umCseTVLrJdQC4aT7MHSAmJvBbfdppxp
nZYXwyPFF4HgeNPSYzIIokyLkQctS87RJ1sBfTn0bQwQaJdNLWJOfYJahpr1aMbu+NCjtDDSBNQI
2JDVMfeelkM3lHMp+miWlz7pWdaedwuG5UoYprEAggFw/DMH+WuuhdaLWfwFdj4ffEbHPJ3kE5qI
Q4f576Rl2nDlLqxOfwkt4N4YNeWFgmqJtnur2Wui30WWU4ERQeq9A+1GjhCFiKcrkoxjqtI1iqWr
FeE9lrp6GXQdE1DQjBQ2suoOla50El3zmLr6IfLDohiiTHya/1VHuk7KKZhaCqfVD7OzJ11xbnVB
NYgVYZg73fCmU3L9+71e/wMx+suRw+LDp0QLKNW2ycTYXdWsYqjiiiz/s6XobmyhPlcWa7recyn8
yGuaDwx8Cgp8TXLR9eGgK0WfknEur46uIG1dS9ajbx59WK2JCLLDrCvOmtITLdBvU9eiLMvXu5Hy
FCuavRO6Ys0pXcd5MCJznB9VGhwJLnltJzK1ltoQB0CJh/BfBdyxEqo296BWpg09aVGgIxkz6cp5
0DV0ZjvxSIMVmbq+FjAGdj7gRo988EM6Wn9Z+H3VM/qgSeRP7PdTvnYqds1UKCjhR13Lk2yCEpPq
nryBc6Hrfegvt6DSwgrprLTJwiQ2jcPUz25ouoy4pW2Yx6/ck6wXdT8B+TrZtwGac093G4XuO0rd
gRA6/jrqnsSnOVl0l7LofqWjcfF0B9NVlruTFuNB3d20us/h3M32me59sBuZ3Ni0Q//6Iq3VWY0E
kj4Swd6cb5ayZVhBO2XqvirXHRYpNh8ceHrXghzJCsNk51B4tIsPeBbUq7fZcK1115br/q3XnRwQ
utuM1s7VPV6puz250vfJlg5Qq1l1R4ia0N2nNIkTzaLQXaMiAAPWY8/EmZ1i0X6UiLOrmRBqzrvH
gtZz1T0oej2aGdrS8l9/qjtVYov/dV2v6l8Xa34BdsviAhsDPW4wcIpXtn1ACIkQgSWnS0Pc0Bj3
NMiJ7pQRjRfHlub5X/aLop2GpqpuHRrsVHfa5bdPFxb267HzYBm5U3b00optlrQje3EubaMb/zK5
DTsaSXTk4mARkiDBAwHHdokrIBSuZKlMAM7DsLi3W9LwbPQYElO0bceJNK5NQAYBFcjmfrtl+60P
urU6p37ZRnnDjtklA8OXlkv602+TccUuRAjJ3mc6Lj2kSQffdYS46IuSSe6LzN2wvZnpXhXQeyDz
QwjuUPfjlWxK5ixtAL/QnRTZDfOvDl67AQp9Z4WoH9IRJjFzL1yAJAmuJjY9f3KfeV9qpGse2+6V
MQLxXeFQmtgvFxfnF4+EsChDrSW1cIRsPo2nxIE9+Mj1G//st4GLHjMbYR8Ta8yhZIU44evxUlU5
zT7DFebw9bHPfYM0BY9B7dxte5yCBHmZHoKikGklmkxjT7BTvC4lRjT6UiShDjdBQ6o78bjzQAhE
aICXLpwf55/8Hf5ss2IA7VZqBROaqVjJs6EWuGnRDgMOwMQliDlpToSzBeekSCid0oeuYs5ZgpqI
xzV/m1w25waBA7B3COtiuCaFicqIYwiLQLXsHBaEuZ2+m6rCniJSIjd678ja735rEehAD4A+ZoL+
zaen0IavYijxMPG5s13mjoWT0T5XfBWHvjFf8PsXh25UpMc51pHagOMzGZ4MJOa6Qk/2jfPcphmk
eZvNSMtIXE3SpUjEQp+ZEE435KB4Ok9jxf6UG/a3IMjLGdfpwTHvWyWLg2M0j2PQAGMUxbNwjJcO
39phc/JvsCHfy4JXyO5OYGr37m+SsvmcPI4VvwEhh3sQ9fqdjngoi+EWEs/FV+sTKocG/3rxWQfi
3rGuIyUZ2yT+xonDRIiVLrrPjIkkJIB9CiXdKt6SGaV8EnIND4RxZI78thF2pTMGfLt9GkkCBvIU
xEFi3YiMrYdaGQDZJTnkghxLZG8ThfE14DG+weT1LFI3f2nK93mr0celVnYlmi23Wu5sQMWkBD9k
ar11W1yYaU5QmkDatVuJX+YBsmkQPCJCt+06JDzM3WRlEVyRp7QBetXrC1RJMTGKVcwK8SZixQpJ
rdjaiJRAvlI6EIQXuzKzoiLQnq0eQE3PK75LG240PAB3hqqWuByomFe0zEmBwqZCP6MN6rFohiaS
KcFZQ4jUjzFp0PITV8gGQ9O0iCFFpEZi03PeA3IYWhup/8bMVLcS48pb0dvrFOVZEEE0teMR8tJu
COjG8DGt3XJanGk5FuMqWB/fN820Qq9c3xefsSgMgZ2D+AOwlAw53MmpM9noIYH9mLSOarJFEKdq
H1yt9jHHa/T/sndey5Ej7bV9lfMABxPwCdyyvCGLtmhuEDRN2IRJeDy9Vs4vc6TQCUn3upiZ6OH0
NFmFyvzM3mvvXNX6q37fOnsS2imb043sJbKphBdAMOREKGYcSQP8jntOUq16yPtnBLQEhLel1sjl
pHYMKL3MhGEf0xm+zUFrFEZuHtt/8hGxc9QNq0JlIbhwuTUtzqt5Zt1nQBy9mYcWxGvrHIkH7Q8N
Rw5w93610JBuDJwFFzynZtoN3GN9jfXWeiHjzxRy5xpA4mHbccKp/DZwMGbJ7NmrJVhjSPAr0YaP
jlS3qqJpHv9eedfeFZrJJ5yTN0Gi5ToaBLVsUSHwt1q8Oi2ryNFsWJbmEZnc/gW80byK0dwhkfxj
WqgpQzPB2ZJ0t8myzBsCgyZ04j6vMOkRdcThmy/cmpJB5wo4Bb0NpXPjkZ+UEK7WBHB87ZGPToJg
iBA2kovEGMD/QQ/Ev8HHCMgHvXTWtV82UY5lSSnS2iNKnNh88EWFU6IUfwTaR1Giu8IRBNoOBdYx
HY7WrHs32L9EZcIEd9g29FF8BaHPHn924FTBjh7DrV8FGNTRPG9Z8aEehgONdr17F9Wygrdt7Hg9
P+0cl4QCh82CYdkbhfEnNCCrxrF6nj3vq0gUmCjf+ggycVzGYxQQOeFrISLWNDQpCGiWgC2ESry9
GwTpLk/871hhHfbdDJYB7qoGQwnyN71xt7P9nHOijvOehAkcjTqfNbhPMgeIchu94vtkZJwz1fBz
Ng9dI45Z5BJfjjXDlMjMG4wYUNETdiA4q5UtN8nMfrYTSb5yJNndBq3sUQxww4jPSMRAzzsp6A5V
CC2+iF6SGt2Pao32f6eC/2zCfZ5rMqw/f2SKJ6PtVPrd/Sf+XHyw/8VU8Nx/Uer9p+ZefvM/Q1z9
v1zHM5kGOgLTuQjFv04D3b+Yv/mCkZ9teYGtDcH/Zu+1bBfDrc/XAq3T+7d5IKNCbPQhX8KPK3yo
rP+S0n3/j0jr9j/8+v+Uvbyv0rJrsR47HkDYfzcPtAIuJReXqc/14DJh5Ovfn48Uxvq//7/6g8/h
kDJUYDCRSZZi3qTTHMkpsDuyvjqvaVYFntyjY1Py9klub7yWODSbxIM9Orwr2k7gW0GTHrwmxPM/
Bx/OkAK+qvm/ZmULPnKwqeWAAYZNYazLASCcP1ckNiRccU7MxKzUHLcInaRIORs0o1nPw/0CTsL0
t+WC28TUaWomf+rKC8S9iqfHygFT7Sf+l2Xgw4wk/gxlUBj31zkjmBLQkjLZ+YJmg+PoZ5clux8k
ATK9znFY2O9QFtj9Jpzb16qrvqPJhmkz3Xt9ebsM8AQCzzkI3zqPw8Ao4TuWdCrwp72NXQbWtp7D
a2jlO2lXO5TlLboRPJtQ37M5ulj9sHW98qnqsqsrCbM3Wf2XULv3tBGECnvtyid41L0F/zwwkZw/
/fwtLvgJc3Nyt6QRDTcVI0/cta8NOTzUppIzhMEsaGxUq2lnoQBNoHohqDZs/zuIQ+6KvrvmTWs/
5ASyqKLpn2qSj29QhEGSXPRF+1iOaf1gNF79MHvWfQLdg2EwjjfAtGF8Wzh6ACZnTrOS1j5Q1CZl
a+8MsFU3ac0MwEO813TRZyvLie41Ds+YqkhkWRisjtxdU5/1uzobrbVtVptAmsw0eT5MC72/mYPx
cmaWHk1s7lLiw4F2me3ag8yPoWb6YwuwroEawg2EhDLR+/mOe5noLSTXkBi3xIonKxAi1DPBi4QM
meG1MGIPcZrKOcsTC47T+JHL/qevaxy3PjSYwaZmJtDtlLmjo9ugLwLoLmFpozRwuotb4xGB+gWx
EAQO5z8PeXcXjvKeWF+roLcNBh5PieJUVeAi4gQJSErgSIYHe+vMM2iN2TuYbXvLjGj8EY198LjJ
AxzeWN4wgKCKiCb5vEin3lWEVtL8LIw++U6QliHJ8OleGHLgKkpoGW9chc4gRO4T1fnJsxkMxnLN
kGYHpfilrCj0wQ5wz5T1BbQQDTCXXtAXeIT5DmrkP/gH3D35pyazAPHqYrG002vf8+8qQiqc6nao
IW6YacZekHWgCvpqo0SGSV/ZZ0ORWFKH5UMi44cEKXHz7TuUqTkaN9/7ZUBYkigRrrqckL248ps1
4t/rjI5lyYaOgtIFrxWAbg9tNAeZyNSxDC4ZjOuTj/jNC6NT0kzvtsNTkbayZv8u/VVU1eYhSbqv
zEfR0My+ODpdbe8q0rloNCZ0JGAGw2NaRsW2cQP8u2l9TtUCw7FD/WOhC1lP3vTagpzkM1j51UGm
QCXN5ioIR51oMuO4Prk5ucRd71zQc8KTWdC886lggkZoAGR+oqB8FDD93mU/uc3j+VINff9uhxFS
1x/plbDz6S0iecgGostpiAnuLenuVYs2HgPiSEPSV3eBYT9bnaAijIovjDY/Kd1cx0NG/2uuGR7i
CkaZTaYv36HOp4gIqvCD5aV2xa01tX8ESuHNGHQvjc62cNr0YyHsQsr2pafoacd93KmDIBIj1NkY
JpxQ3h3yMhpGqGZDgoYTcyJZhGoMxmkKzeO0bsT8nGIxX/F53S8Ecfg6kcPX2RwVIR1xTVqHILZj
8sADtgR5dDrRA68rKlKUmQFhHyWhHxndYgDByjNOpMPdtkn4YWbMSLRGHpRAatOHu9ACwvSBSlrc
BDpdZCRcJNV5IzhCGcjqDJKeMJIYnci2GOsvg0HMDjXJPbSUGOw96dqpdZHecus4ztGd/F05YRSP
uYvKsvOon8ID7LwB277/hcXAZYLdglNaxT0bC+bHvNvSeckHUlVAqWFgSn8i4la6bLwG0fRl6BwW
6tavqUoe3Zyzto3pGpAhgR+cs5t3d+I8m0n7FuZz5bfA3qr0lZH/TT+Xv5WfPtQSVEVDKgzzoZtI
x8QETBLXAckxkLz0mTzVgPeIlfGy/r0vpqNtiNtAB88ECQk07vjUkUjTMhmYdUQNG/IHuhbwmGRf
jDb2ssR4yHSSWmpJ8ozI60vGkaYsOjgk4EgdhWOSiSOgWKw8UnImHZcjU7DixOfYDhScPlX35SQL
jJU81DpspyN1Zw5giYf43RqqgZOi6/MXLHBL3DBPaCI2MfPEsNXF88GXHHJ9ODjG3LgjeOPsqOoi
Q06woOburk28mgbU4/HF9MSLoSODMt99H8kQsnSYkEeqUKTThWasd4YHKinhp9V2tMmP1/Fic2Gb
r6RVwnrXYUXKNenWiC8qDOt7mCF29r5Oxoq9X0csF/6QzUL2UUqVkhWfTeTA1dgtbQ8PTeGa4cZY
sTvch1nMyKgnTmnWwUodCUuS+TgKA4dtRcgM0KG8odP29oOOZsp1SNNMWpNBalMzYaXJdJCTw7yA
6QLhTmCHbWI9CXyKTYYNQw7LSo+rXQP6H+lQFilRnY6LYmBHfHeAD5YkKVmFX6HFXm5R06d9LAo6
BF9HTxFx82Z3eHFCkBTSPDmFXa1KszpmrCQi0qs41h7xz5DvrYOtCmSsvjAPQ5fdztYx9M+YpPLF
vrRkYkXReL8tPbSPzH6LA439mYiy7cAwbIsahIThlngttTd12BY+XRu2AgFcke6ChNb8yPzq2YR0
MQAG36KDu8o+PLK5fPQV7I2M58efpnsxkvUFQ8HX4V8MMRd4evlPrPwrW1nUQiSFTUu/t4z4iZqP
HjTrjjq8xc+IYCNjjDeIAEMdOxa2zV0Sa/+HKj8DTB7Ek9UFcaoEJcIa/Iqq4DfVQWZlE6yEU7yb
pXfv6KgzvIDorIf6S3rrblbOViKHPYJP//HDssLb48dnRfGISTg4FjYb3tpFZ9uUCyUmu+atmF4b
o/vCZ3yqOrti55KiiiSfzSanrdSBbVpSvup0iFujIhLJ6u7dCPr9oxuK+4LEt0ohvatZvDQ6DK4k
FS4lHS4lJa6e7knoo6B1GVqy3b9UpffpBn4JjD/BRqxeFsfHwiouqKVZ5ZJOcMNM1Xr1cgLq+hpO
maFD69ACELFIl9lL8y5hx7nCVHdjl/IE6u0hJ/ku0xF42MYOvWLg3RtooW18civTuiWV/SPQAXqe
jtKrJutiGV+1Jx4Kv5uOY9ody265+mTwYaHPN6lO5XPoeFOil1krEhQCxjFS/bNFkp+Zz48OhSR8
HYBqQvs7Z9410v+C0V/jSF1HOY7pJrGfC3gBZOr8qrwh+GApX1Vkdps3w4Cx3GJlzvyCrZGHfcOT
gkibkcF0Np1cldyXTvgy2jYtRF/CcXNPqd4t6KH+ZFvzVsz8sFNkDDf4dgKjR+Fo2WR94QIieFTi
YmovcqH+8uzoK3fimtxGQ3DPBJzBJSjSLgaeFzOVzIemOsCKpx+xims72Lt+tAxIbn+jZbHTwtfm
Zm1OtGRHj5bFlMWT8uq3wWuuvabpUNyvQYS+Zm7e3Mnx1QWmzc/ziLd5L8z6+jeLlQduNNIHf8ZE
xrB6VziuQwhQcG2K4RLzWSSs+KFaxM59Mmxq/yHmA5haD71PcUqf4nJv9vmvNCR3ctF+Kgtz//w0
C/euLq4B5Hxh4iui6c+85Cksdc7adFzaCC9Vwe60fBeRCNadwB3n+smVosWBlz+GvK/o3tuhYX/Q
I4BwQfY0FCKFU73Q1p3GlHQ+L8dnWGSuPKct7U1f7qvGZk/SCpqpcW73VlkC/utZcg+gQoOUQy9M
3gUjCyKjKjAMmkhgTb9F5j8kbf9ikAbB9ry5+/tvcs7UXZBiCQwsym9VUKnBtL1NGkQSwiFQIzFZ
w7G+EoT+suqeWaJjUZH7rLMf2x4liBxxW3CjnYQMKv5sMMz5fB5EOB0Nrq2b0iaXIsKijKc3/ygc
68T7esiD4qdWEfjlhb8g89i433Z9jZ8pNAEcGfDzVG+9COqXHJbfTa9InZrdhM4VEAGw/gibhgd0
fcZpMXfFJhemu81yeZiNuDy3KMwvkyeNXe+zFChNSKvYgBc0rPsh9h5yGVpoTFzzImh2bwUVxbRk
1mVs5uTE2/8UqcA82DVQOLKus5ZJfcaP78kI2rAvYhY7boHGMJS7qUhviym6NQgiWOpXtoXboJjP
od7/kaixivERngcfe9cQgzfo6f8Ruj0TCLWZjHi9LGxoB+omRk/d67CPTfubteZtgmpdOcaPBPgN
P3TTpaSqhHlI75aZCxCK9GRXF99/cclGWolwOC19gL7XNi8D8dZzU34MXXhO5+XTFj31iOH8yHBn
++F8E7kJi/sO44eTees0tLejEVxKYS97tK9HDihGrbgQb0TtvFhmgjBl+ZMZZIHbffpmR6xOOmWZ
61YFB78m9bRyrzEnMTeYvFRZgpvPH9cGfJSNP4b2yqh0XBb2nTgBhueq59a1Xn0jbbdGN96HgxWw
0CQXMQtDNOxNXB7hU3IfyUPhk/pbIvCCnt59JQ7dN5PynhnLTUoeGstZUlGaynwcenEnB3VuSOxa
uV0Sb4shPIALA/vynKXSOOZ9eDZrSJ8NbvSqqOtd5Ey8Li3c+ALSQjTztiLC/aKgp7qp90M4smhv
KDIx2UazeV1q4k9Yfkcr7JKfE8wVEKMAz1RDBYa+OVJyD/mSte/A5dqhSQ5Qnu3b+duaofD0SuIH
9lmvaLWqCzJzw+twp9ysWTfd1MOFEF/oQbyTOf0sgbfr6vmI3LzeGSlYDpO9Yl7V3q3Ze2fPmE/E
Z753jAVgf2XzMZi5LafKOPS2Cyx5VH8MQmCouPDQB2217RLEXHqim3NzcFlgDAkbC6/u8DSJfNkZ
fbCbs/7ezGtMWpZ8Q12tPZUO8iU4ltKWGMPMbyXxuThRWaxZTtJbhc1rkIhsHXZEIlA2TCesM04x
011lr63HtL3LmmZdMlX6Cef7si2+K7vY9+AucHEIRveSfZf0LLVRGY05XCeDUXazNW1FViAITa6N
6ZpoLu/UlCuEAh+2mIutm72HwowxzLfo7vvmFpAo+ocOd3eJw6lujec6h8PdZcVb7+HcYw2ewA9j
uWU/tYtFPku70VvQqujeMKb9sXBjnDvsZaGd8AJCP1nhXeLBq0lkbZz+NAfBmiNJAu0kDK1Qm67x
thiy0o1jDdtOlA9LX74nMJRvcEXnrIZ4oALTxx3ZkKlRGNgT8vSIJg7XO6d/9Yu6HxJY1rjMYzrC
LuI/dH9vKTTZbZDUDdJluUcSE2/qELwN5JFflxBkclrM6sY1rD8VC2fe6unTEsYLxFtvU5UDoqQR
04LmA2vVPK6hO2eaUjZO1Y/bvrn+OG1nr/lqwsnmoUegYVjqY46WNeFp/sbv6Q0tDoDaGfT9Ybp7
4cO8LpiQ2cEZcumhmoFj5KGRbGjYt5M13JWS/q+5qZ4Nn6V3b/Yvedm+YaaBH0bF1AvnERd3tH7w
yuyTQZi77eOCErcsbiK8SnEChRsHwZ+4mpwdYzfwo0QjmyPMApVbj1b6ncf+cyf8nTss1xkKGUsj
6dz2pDJ4FuPEBlyK0DmO/sAnPUtejFyA0e8ya6+qT6/H0awqhYaPPWRGfUfvwPBqMiGPqwf4Gi7P
U7NLUxDpZtCO61DkeIpK4LCZZW5VbQarEXkRni73IOoRaWJRJ5spwSwMHO7G91CU+d8qpzUMmRaZ
C1rAAJIVOhEoRIrdQ3PN3LnaOOQ+V2V8iqYJpinY1pSTAXlds8sVJimsvyWeLK92im0BCwAySHq0
xJzva1veBlYOr52aCHQCLo9JnGK/uhsCEq66qCPOZAjPmSmIB57NLdSkl5pl/Y1K2A5lI39g4KMi
MNFwIl1DExqpb6K5jJIaxhrkWjbiI3cIVhTlxpsAPlpddUhrvjWIsG/T0D3PpoEssfPR3pnNJu7F
jrTVHZg5qg2MRBJtoVvK+9wXt9UEcj15GM3svg+0tqTivc5KGzl6Hf8Uig9JL+oDK95zM41ABnw2
T7onbiKxj6xHT0kTCxwRGwhm2oxhH52hdeNHzvv/qq3/+2pr30QO/V/sVe6rn+Lz/7NY4Xf/KzU1
dIm+CzyWF/Y/6Kj/SMezrb980yboDqHz319C4vwvixX3L9f2hA2BFZbpv9NZ23/ZjHdMIdD4Bh7L
lf/RXsUT/zEdz4WUqkXWps8Sx3ItVjj/714lG/gEdpj21k3o59DxMfbUkcuSsXYhLhG+aGxdpLaV
Jc8DQXKcbJ77upDH5nt9esoTbpplmFcjM9PrGLo/uI/PXZK8D21cvQbxhLJQXEtSJVa14TV7M0na
NREn9N0++b5qLrEWceUwOI8fPSPkZrDhCmhPOtqpShn1kzlCzeBQwdiL8R1Jk9N5Hz2eT1bVcmAK
+feaUlFaUfGiJgAPERTvZQDssqJqHvp0O2OGW2UIFZYaflm5LOZqgmSxA38BRmckgaODau2A9/S6
n6A3onXL6PYxStGThohVCXwHyi7dryo3k2MG83Qd9FZLWyF+a9hQew9qfizZDeEGPnH73rQYpuj+
FkWscVG/JsxPAXfghpnNjZ0xdIYO4i/tAbz5xrSWYxddjbPFrCpzf0L7rgvnlZWwaHlAeHwqkUSa
cQrlp8Z9M2+Ktl6BRLiRoseNh7I2C5mCYR7KLoE6w0Tb2wKIA3New0XaqUkcEqh49NqRKuwn9cH0
5zX3ValF2R2tXQHixnZOGsEWDWN0kuTyPbvgT3p71HasdLjIKwrzq6uy7K6ZOnyeGdOCTnwPXeBS
gbjjK1h6sGX4Up2MbLXR4JGKkvvRBsOQ9Ydhatd1WHXHtC/24Aic3TBklJHJ1G9hlFFvupRN1Qgi
AcGDZvz1K4gXwJUcxu7xDPZiwkm5ytSGIrET49Yv1DZ2nhrcb43Vr03bu7FIDJ0geE9sjEwG+lYz
fWFMV/DLkaMtE2qLys2NZ4taoGKGuqS1oMsmt9Wm+9x4/qW1RriASfk8BU/RHIPN4aqJqZaG78WX
LNLNtRoph1kBWlgjQ6inESqFQN9t0y3sLbyjcuUy/Zpx+nPuK8g36BHWEcoBMaA8o2xGoLYRXs+g
n0RbBkyEqljDL7NBECzVanBf2DXux24Nw+BmWB5bY2Tn9cVmhbEt76v3aSCA6FlBFdW+9cw1QX05
HLkq/RFOtiVIFau5x2CR3x1rtTF8VQK6pTHt2/Q4eR+y7LaoWg6R9z0oZhBsgerwxcoeCG8BfCgw
BMFAjpGI1jvl7jUnKPN32QgauFhNXD0llEGnIaOjXhfIrBbiJA0z5+l/Y5aUuSSHdHek1qj6Wdav
QQOvxmwJ3kUkVx0RR68G8VDRPIWYFxwqz4r5ohcu63R4x++wks0eqOhNxQgzFWenfaih5UgnW+dk
3KMIHazXCs+fkyP+B0FhRM8+JLmiehtwhlrENresTDo2LhN84RJPnORVg7GLpPlk179QTQyMCvik
ZjwGUUAoA+EJIYmYIodrti5z7nIfRWF7rOdygzpy5TG1Kp6QDc/9zurOZoq1YO1FdJnjmunTNumi
3eTuxlashfcxWI81vcSUgUCdsXMSjb1sEtp0IoyZ4hFuF21scstDcvNkCxyndrQk5Sb5cWmoZHd2
eqo+BjlBecrTnySr1nbR32CeTPIPiebUqy5Rc8eEY2WYkE4rDoPPSj6lZbO3JZw7s9g4WKktY1h7
LX68tNlOvDR2f8bIz1AFwvtb2IXsl99qXpoJr6nHu1JRIlcQzYYURcqwsiBrMHntg9dFW1Osu7rN
ThVdHJuvcwk6p67fMrBvEJK66JhhmqP6rK1TPPyxo/v6PiIYc2BwNNq3k9mtS3XEP7YyhkPrncbI
vOkYgtTLIxKllU9MtqFOInq28UoIzvsyjxkgPMtsOObk3SX104xQRX0vWsJrE0v306THlgCdnpJ6
vJ3DP9FQb3QEqWQkQTI4fhrwVKwKFnPrMfiZ936GZx091Z8QSVtZJ4eCD7ECy2R4yPnDXx9NVIa+
NIcd6fl/zKQlAo7Acn6KLN425THDpGC5LyaGPq4z5MVHUKZJxCDwpQRm5GXNTQ7ct/7t8PuXwR3b
r8p94LyjEd9aDMKiYlpJjm7rWDH1S1gJoBWLXeMwcZT0JutudJkui5SLk6E1pe/ER67eLNIzx+Kb
teCqB+MSVddpPNE+BfPOTNuNfnQWLcyZLbaIrOfqzynl7NjSxSN5O4YItuOYEvF+mEv2N28q/+Wi
RXAOqZjT0kmr7VLyNGQkkDbXCcVPLQ9O/rz4f1rmLsWHx8Kx+cHPvK5IROi+fYncJ3oBCSG3XqPM
vRhAkooFx3tZPLdQyu+D6lHMJmO4FvmsaobveazjNcHd/sGamf+LAOkfS9mbhmB0Gh6bnTk+1Z2B
xH2t8GvqjpVpFD9isfxxTPfdX9gkAXlkY9170VOImaftD4LG42qk4boeZQD/MZ5WjKp+Ek8CHRiQ
jWF1flM9SR1pVT1EY2/eQQk4jlWQnz0kbtMU3DlD5r303YcNW3xTFrZcY1LJ2Is/4IhGl118h9HA
0m7iqCJTkp2lb4PUKYdfWc+vPvsSdtT6HXzQQGQn9Z9apmS7pPe3fszSZSjbL9lgpJDYlVwl822l
ZZZ2z4FvJMgVE9Ltt5T1/Xi2QghXzWXuX0w+9i7fiCNQMkcPVsqHAddIqKX0JQEiTzZNOrbZ1Pya
cnMPTLQEmxXO2wzxex/8BtlOmPdzlT/P8IX8cjkq+zfqtDEYHcj424m9Gp8b48zEkf3QAwvU1dZN
xc3YXPPxOc9A4jn9pneGFSA4sDcDWIwOcdljS40YexxuhLlY+S1TCNJI70jYNeA1GQNu8vROX47A
NUBYYNhLxrNiO+wm8pjrhHC8IOM929BybaeSAZ75Xij7bpFJyfjMOORLFK48r6mhqmusGqOvAAml
D6S7MALrh9D2nesBCRsQlkbJQiRoe0gMSh4pMu5HXybbuPIwV00ZQgY1v3bGugXicfF6djjBwpsT
t/4+y42QGESuYXKB0jK/Swe9adKagMoaCenM/adCyyIFOP/KoDO063o6MB0Cy8vUp7Mb3MILuzBC
X1m7GNk5AqxVzxzOfBYs4CXkKzYkahRji5Z1jq9BPVS3dq+SzQCa86ZfinPgMKRGQ0pejXsHc/Ex
LTpB5A3NNhNYDN1SzdRFtouY079AssOn1sDqS1N/3NIDA+xejyPz35Fqtp3m+rZYyv0UZfU+afKv
0GYBQUFs7ajpDqFoF94pRtXGM0vIJMgvKpbE2OHl2WRGxypGflgYwrGafM2eOR1DgIdGS2J1mzdM
avPij0Wva1REQePc5vTo+YZ4NdZNQGxm6o08Q/f8cOy0wgDIVZduFcY4xL1YFv0+ZE9sVEfp8fM0
vJwEF8weFaO1ixLRMFmABJwme3Qd6HiaBH26Aoy1tAANY8iIEyQ3hDcQebspPBhdrbsTKsVYI3KM
HEaXyEFEpUnxJL2RXBdchlXis8kkK7KSXP3Kqt7Ljp1UkR6BBw/odfLxxqcbWZfR9DI49A9jgG6s
VO6biUXvRolmbSXTwbCsF9MIzq4ZIv1nXRA28s0pu/4y4YALulsDEls34xJjb8oxlLdg44Fgpv0o
9wicy40wmxgqt/vlDB6Q9iK/s0ZgEhiOCAnCWJY1vJeZE390cfyS2GgPsK7sSjZkoswNFK35CyxA
ksGdDuK7mMJdlnunKFVfg8riQz36Bzl12NBjt98szOZXzgTi0mta6tCy4TnJRiiedo3ZbaFsKTt5
MSCUsWE/zj6UlWYy6q3VBBfiW35jRy3rKnNJtmuNle1Hxb5hcbWOJ6FDgrCUmrOy92aGAAn4yzww
owlL49d22ArxQT3PmfeqpFIngHvDjmjebNs02lNQGsm9zwGchMZJWnOxIRH0w7MigrbjbutZHIWJ
BL5RJlMA1TvPtx6gdVhrLvHLLqMevx9eJ9s28fxE7g2vhDyB9aiW8lIBizlZynU3hN295vlkPpdp
r/ZO3aMItwPAlGppdkvmfNXSUEArydUbVXJIg4m80xkGdZ04VLftt9l4uDxdwlaDYT6nHel4PYoB
/fxygJKUwm7fq9e9fWZJ0T7WvrdKE1bnNlZYEaKOQCDr7Af+2UxIL4YBwt5gTuukguwujNdEj0nr
nII2ZbXDEQAhcBEDEiyRnUD9VRGxRmR1AyHCtgXb4kSo+kOSCJq87KXoiDL1ks9eZY8OUbuUwf7w
mNnPKkfjgzs3c5EkFT5vLu6ehCDMNLHdY7mM5zBW1jWXyMfnEZmaH5q3YPrhTyC7zoJ2M+u8TxCw
bO6UQ49DoyTKmLon5kRu7W/fZaRJwKi8sVr7albuW0c5M1a8WZU3YB4OXJMOZNJ8juQZXgjJVk3Y
bkaDTdQ0YCki3G8LEZhCOzMAljYCdne9zNvI8ty7eG5OlXWXlYQo4GPEul2ClFWyXQ9OEnN05N2b
NPDHkMDxNFEvxrFZYUERDzWREtcuwvAQWfXFo23Cq1Tc50vzzg03rq2Q7pSDn/isfgsjjB4i8ogo
GqNok6anHpHJigcl245Dv3cGJNp1ipXIzSfS2tKVQqCxUYrlgIinjwHW4rZ2S3jyD7PtVOvA6kay
CzHeCGJsI3A1l6mvvrqWHDRVw9pOnWIXejXCaIWCDzZPchdEX1wnPA5YiAkfzNDxdT1VWbnKy0yu
DZcFD0lVHw66lNaroKWZk7o3+ezRf2VnBBtEzAzlbmnMH2ya3POIMEAij9PtAn6fHQ7olpSHlm0A
nmwyzVcl4KnC4L2xpnt6dHaIEYDh4pXazDkGXmtv8N2DlIUty1ax2/es9yKNnc01gHZSL0aXP5MA
Ph0tjailOH2MNbS2h16r6OLuU3i2sNAPswbcmhp1K2He2smFDRUjBnlEXLSSsSJXc/wNZdsC7w0P
LezckXuMu8AlqHa5bWz3haZtl0DbdbmESo3fHQTJpa7Nbmkh4GKVakxvAa+3cDW4F4JvB8m3/Rvp
O/T4ixO2+4GX/KJXXLuOf1omcTXRipAfXJ/ywZ6PhGhzANffGezg2gIViRiEaM5sgkSDCZrKIkOv
jwzEfh00gnjQMOK/f1loQLGAVAzHy76DVUsShBODMS4CgBhV+sWUI153GnZc04kwOjbu55CgG66g
9RTmu1g/fAWsZBSuHP4an2yo0FsvEJUNAVpZwViGuNaxLLUxqP8MGsJsz+dSQ5lxJoFn1qDmIrwN
suxLDOj4EHKI9WAm7m62XFJgwidfnUqYz4WGPxc6Ot4U3RMpRM9dAiA6JeOwC06j+50nTCNYs/zC
j11o1MXttBgfQyq0lyeI94uJz3D0Ht2FOd1eaDT1AqO60rBqhkBfYG4B6XqArImzZpftXmDfx0eo
/4+zhl5P0K9Hu3hINQ67UC2/AUB205uvY+s/9BqdnTbqrqB9jFpn1Rl2s8WLDM9WA7eV6TyNVkeD
Dos7RKM75O23DodoGgCEfniVEvOiiO4ULG+VfRNa+CYhfA8a9Z1p6LfQ+G/YwS/QNEH+azT4OAEJ
h6fQH3rRfc3wwxc44q0Giqe2Z6y8SywLsGIZyPEc/JVtMNvxBUXHIqd9hrSRYQyeI19Dyx3kYqbj
7yIDe4fGmnvwzTtDbcp+U8c7whru/Ny/lRqGjnLFBWbJhJNZIh8SDU2vNT59hqMOVZwtVj5ig2pT
JC/Bns2D3OTQ1w0rf3PTV/w9MClG0vf86TFVeqk0PM4+B3oTHGrfeS0990eIjtVZlD67PIzLe6Dh
76zycBJLa5eH/X1GvFUNP7/UwPik6Z4XjZBvIayesXafJo2Xr+M/uNq9o2sjxBs0gh6FisXYhZHi
Ap0eSr2wOZuKoUMn2B1VGt/6nbOxNE4I+SRzA9+UG5FNn7HhHOIIDH4KD78v5QVEHW0y1pHt4jX3
PEf3OGaWLaHP64WSGFo5340HaN/RyP14iTI6/2kgskvsmToNxz7OQfRrVj/CFpZvYDM0xn/gc4DM
cp1owD/ZrvGhD/tr80/snclyJEt2ZL/IS3w2920MHjMCQAAIJDYuGDLN53ne8yv4O+z/6mOPVcJu
kiIk99xkSb33MhMIRJhfu6p6NF+wAFkcvGFYf8X44T00lp3bv4dNuAs7LtB47Hmvb0pJ1KuT2cb2
KvZ1qmwgpnWA+NWyGVQRAR6ho6Z+4abwFJYUk/S/+FFxyqsSg7qJjiaBew95K3BU0YGhKg/++sVu
hmur6hAmVYwwFOu2oijBH6JH+BHgfTDkIRrDgYsLVXmFhN10VC3U40RUIedd173EqoyhdBsUbLP7
KulpiFVhA4tINgag/zaZnq9Cn5uYERHSJtN9LQz7XdL8oM3ua0kTRKgqIUJVDsGiXl2HeHgTFgfX
TIVETDZKM++2zuqb9elvqcomiAgeYW/iUVVFFKSyyQ2EABAN62KqsoqZ1go3nt/meTwTor4kqtYC
CNqzWFjpqX34rIuYRjVBuwsINL6yj4x2jKotH43oTRvxGzStEaqeHZb0Yf2jGVRr2HRs4GoruAfy
rej0b/DX/iojSsQiVc3Rq5KOTtV1UBYMC5wGj1FVeVBRxluUco8OVKWt6j5aHWA0oO007l9C+kDq
+j6repCwMFUzt/08Oc29bjAH9kIHEaVqRXpVMNLTNEIvDwFyukewzHjqLkrGmF6SBGczxUE8WGgs
6dv53RHDbVFVJoAUXrX+nkYFKD1VdhLlXKDNcdrhs+DokmCdFXZqViUpDgBLLMmBS3uKq2pUWlWo
ovuUtQwhhnxJm4HZJGy6bJecBdGs9TDYjP/yxYTGbqqyFtfHrSzIw+YkDKoqk0HK83DANfe/muB/
XxOEevRfaoKbEpvV//nn7F/+6T8VBv/6I/6euBJ/I1Nlmb5AlPN1m1jVv+qChv03Qgae7ruAyy3H
Q0r8hyxo8Fs8j5AWRFjX5+r+b3kr/W/8Btvmn/K/pLXE/0wX1P+9LohU6VlIgpYNCMrWdVBP/68u
CGUmToyIhWVoZTHtXXge8sZadrYrIeHl2t2GbnQuPArcmB4D2wNm1CQjCVmgR9noJo8thV7ktQmN
h0bQTcW0q4Z8j2x+0jqPZsFFB2LpdtGGP4yvgpIrfM6dEe1LLbu3JtsM3Wtw05AWSGL+YMei/sXC
lUnDIbdoNIgqtwkf+ioi3eVyy+qoyqr8OOhiZ3qRo9KSKsGOPc3tYSL3+K8YLdgSjeS/MbQBA7Ww
tC76d4UtO9K16MDXw3xeNDc+Z9SXFCUrX7bfUbVEj3omyDYzokq2gCSeYvbXntqnNd62SKcAzNp4
mGPttCzTHwgn1An2kBpcsMRMknAVE0deEKE20knuow8BOgUMt9LtKlrVYEZSGe7rdt6MjU0hLKsC
XuqUteoQE0JgI2NH7EZoacJMGE2cs0BQ+XfPEWkqRqAlfYNJqxcjmgKRp8ViI9LQi1DwxBoHGEvS
Ni8ou1CgWLZqRKzJOXlihRVpPMbPRuEWYGUlJV1AOgZ+2dQSdOyUQFLwY/sdawT3ypyEKPkESNgX
S1TTDnDz3mohEeaNG/RoUXGm7qKx6GgIIb3WNfmvjNg8lQcOhLgSDa1LECKi/DXsB4Vr7rlCe92z
sdjjzi1tAS+q9TaTht5AwueV7+4IpPPs96NDZx1KUOyy2Smq+jJZjUEpAXKX00kujxo2s1DLb3oD
/Hch/0bv8L6zNJ29bE6ZY/XEw0FcrDbDNw7pHzhTzBgzYhqLsVC7xUMZimaLudmFXNU8WkaHisOP
wG6qGr+LfYEfysrYQawePAJdBBOcJ6iAsxj8C179r4YlCsyc7J1Qn6rRzscXm8DblpbmQNOkHlR1
GcFl0qn47HviLLMAgOCFJ/wwMjDSjmdagrIi059Zb7gjDmzJi8a5+ThT4X1ne0vXMOdb7BRDYmvz
sODZjWOopCMWtIwlP0R1SFfodO5kHfyC5UprwcXRRyDWQ8R62lpPlIes7VCv1jqob7Mp9O2ALCPH
4aNDriTUUNzsyaMxeXG+2sx7isuZOMSzHADfQoIKd2U5bCUdA0REys3iOoea2WFbdhY2ujHEwI3j
LNN+msw+zfJaV8tLlA3ONmQNv7gNMM42BF9PnNyhayJoahOzF2FxghcGsl/0lFHKtjEmi8KO+LxA
ScI5CD5dhKzacWbSZWERiHLsAVJLbul88upXr8e2CfATod0vwSYW/t4gOMTaEDdxpyIfTV6BI4Af
+zh5BHRYLMotScVXoy0uMESqtYTMQrQZi0Cbzdek1sctqKh9ok8j7Y28o/sILEbCKFwsPmqexgEG
Y3SdieIu8dzqRW9eiAjhnorDR1kMHhI4mnU4Mc9qDj2LgCEI52FiyNp8OTI0H/QxegTURfFbO5Ws
6vD3lumCa6AiHwa+OBA6n8dm0vcVasDGrxnZppRwIw7KIOzYMbjWk2aGRFY0RreChQcfdxQEkwpy
v8HPGk1qzzIDMwCGGwW92nBWvFMDOhcffVN+eS0uYJzrLC+Bb7A7eQsLhvBk6V8nvSwvrJpOJDEb
7MTc4AmDfxsTudBa7ztA1si3NgID5dFNi/+Z5pW3KVvsoMxQZ8Crc0Oa18up8+FT1QYbg6mwsk1c
I7ItAHB9V4AigPDqaAaVgAkE8Nx6GevsseMagrGurUdjJTKeE3W3fE9u8gwnDjeawxVsOqlwR1gy
kWG4mjb2NJ+jZoEbu0CwED5uRTpi8C8zjbpIG6lbGOt6zF/bfv7AX0wiLi7ddZru7M5/72b81D5g
Le4Z3d6j3wFfM9/fqMyJunvT4umJlbV5GEMjP7IOZqMla/yDBpT61D1FKO78Ii51O8KyGe3yGBP8
bevKe65M5TenrSoHEsqHtgzZbfNW3mPZpWNoX4Pvehat80DTQnnwe+U+vMHjQnm3YdJnSswPqyS/
GA7c+fYjVySoRNQRU3t/DE05nVKz/HT5hLP4/GitpFuPwmtOv60e+hbmX1KZNFuUnULhcMG30tTZ
9LlXHKtTRdn4dqhYrBKaOfkze19HMFpXBQwcbzrBV3zm7cTODZCbFYgCgbZmcXdZ8vJ7XOr5Zcko
3ROwB3iiHLqFfXOrj7yYUXrspDaec58CxSx5bToFCxXsMwT6s2ZH6UZQ1JNi9UG5WPlzHG0Fpctb
q5F/4rZ8LnX50GtZuDEbe6urA9/Pf+AllzT4sJo2UTAAf7mXLLUYsTXPZXVLSEslekIbe0HOf7CK
ZKxtQ41FgWbnlyUmfcT6fm79czULFFssAzbRyECndCJjN02xsbvW0iingCRctmMXgcVAoyBxbL/T
hBDvcknQvHKXCrWxsjdqKGiaMjnA5mJdq9p2hnDG1EDWgD0ScrTrGK9xSgtETPjOGmV2dOKQjVJK
ZHRYRewfzqVr47hoVO2kBFGUuJZ++usXP4O3p3sFgfBFv1Z+Dt+kCIDP4zKB/l8/6CmXngx/CLlc
8SUFGpWpobeFCz6XIb07fnG2R/d32r1N3F5WdRazq/b/9C2ytTFgD43y+ktm7pkOUd0d+cL7HkOT
QUA1GGKe+35J1pktFvqoRplCp5rI6mF8KJr+7OXl63NDYgtCICqLldUPY602QOm3iId0L1mmH0PQ
eFpunAcc/I3deFzznxYPZvbiphwCrHpmdsgcRMgV4D/iQbsC6frpmuSrstk4MKK+5OEFbwJfXL6s
25jJrKMddtPWzJFasRO2SWGO8wu4yr6qgCqQ7Rpk/ytNxqu0C4jUMaYa9qNrkS9bXfc3LJfWycSs
EC9GsYFddZUVVcN2W5x8lxzPYG11/xVPDOc5Md3kjwf2cSa7a6oQL2vQGDcSNhNsMOibRH0TFfo1
aKGdVQy4V+AhvGMqHtyooHCqIsMx2eFwnvRD7BPhjQcsNqbGeBGTNXbJHNeU2xZzS+KRqisVSg5V
PLlUoiRQ9oWQA+HlhRSzT5qZearewHvzURh9KCnEeDyyz25KBposdEcmmr+RfHTtF0+yJT1Ykpxu
VYR6iCo6S7vmWXegeiclkzKfFxDZIOQpazBiGrisXVKJe6gC2uwj7f2gQtu2V1+8MoGBFH16Ktad
ku+uVNC7VJFvF0KWC/ILujgRweJcqnC4Vx4cFRaPVWw8x7W3nofORoRqmTZmNY3HNJTaJVY7XYXP
NVLoLuuREfrSsdLgqXHrBWV7sPVm/Gn1+uLgN27snjR8NzY8azAkO5XAJDgAq8EUK1QUXleheItN
Dxl5qAsPc0lySHhsD5XRaZy9s2Z2V08F7BEfr7E0v4aY3WM+FqfFC53VrGL5nQrot0PzUxvdR68t
21AXMJAFATyeE906tL+z4VVXJRyGBZld2DZ1HWUIz2uGhSAkVIR+CtKEVuoQgxYmRKo7HVACmYIK
sM2INxL4DHAGXdWhM7/VMRl3EBNsg+abSZW5b6A6+PTz7mj3JYKJ638ZEDpLZT3Xs2ja1i7Ua0BC
c4e2gpObjArcBv8vMIJCJEjpzvtJ43Rx6otLo5dMoPLxsq8X+AqyAbRAWh/aAuyFfHnHuV/tagVl
QDjvbxnxukwBG8a0QTpy0L4i+3tRUIcWuoOrMA+WAj7Eurau20SqFLVce5Zzt6EWlQoTkekAIyKF
jhDp+wxJYkzxecjzjLiMzW7tK+BE0i2YRMnrjnWtQTZM3kYju8HsC2BhXCdmXdaQa6yI7Trv6cLt
6awtxFs4GEbgqAeHzPg5RJ8jMwEmIv2s1+ZhVpAMHy6omw2PAPaYWLLvqqjvkpUfNy0AG2HSh+g2
E0Nc8pjB4CgVjKNVWI42AtCxJE+ciW+thneMfZmpQB4icr8qhfZoYXy4sD4MBf0wFP5DGmYwKyCI
yECDMFwOR2YcL+bP9BU+BBQWTwyFFOERuJpNpKiFG+FqMvGeRplpn3oD/ERBEXEG3JQuW1jmWeR+
dINh7hMRxwcF+KcCZHxjk5fufbyVO+odjK0YaU+oXAKn05DXODgrkMNQHLMhhGZUYiOl3epJ4Bef
lHEcMsVAdqffGlVxGxtsshqJbEPoeyOiJWr6pit9XnHZx6tP7rAoEjztFRwj3ag//ZZvgzPgacnR
NXR9lxRF/MIyjhGJrVvMCoBKNCqRQ04GeJLg9HIUOkP4B9accOAdHHF6jnGW3kPuvDNQMcfzTixL
yUHWLHzT7NUumn2VZh+6/jx21a0qinHtWo29ZuIHfeYqgz0p7Waej0OJRScM7b1eU8PeU16G5N08
2Un0y0uh0jruxP2M8z1rKNrI48+5SN2tZRGNd+bpiUp6Qi58cG1VzD2VmMEEd64Rf3OWOsQAOXnY
ZPAiQTvY6VPHY8SFruuXv2Ei3oqYmugh78hvo/piE8gOuW9T8+Q+VxWWXS9pf8dks3qjBw4ys5DM
KhLYCSlxlurA2tunkShFWDQzI2n9ndGTFHDIsbIP6QNKVqTzL2lBs0zfo2LWIwdxNjwl0RLtG/X6
DQKssIHAsIr85EhF5ftiuC+R55xThIhVM/V/6rwJNyBRj1BsvtOBZ65lCxY1OBNQL+w7tBxrVcxF
tJ4q86fvssdyqjoyjD2RmEg+pBYzcrkkV6vS8zWB90CT7p0vktOsT945h/O19BlLZnu5gPDGMuYZ
ZNg7Y9gtFcopcW7aPEyam5E5EQDGhiyoZL1Zj467qSgUr1gCsNWNQK2ClaN/BhBL71kPM/PR2mLE
X5cC8zPls+ZK4AOtNKCPONgrPOuE6DT9PoAN2C4SHb5vanEgHHbIKqs5aSmGIW2hkjQ7V7ydWICN
+3Tqzz5hF27HhDTEuxH2JyI+p176f2Z8IfsQkYXBgIHRtG9c4I31HFkkwNKPZembncy7h6wR91SU
RYAUm5RfUqsuZD4+al9ui8iJdkUYxodU52ngVPrJkyYFaPQ9y/GxCOmaj7zuhoTjcMFNgN9GNf0g
AueKg219Mwy9t+5rstVt6ioasEfsjpRW1/oflj3zxB2M4qpZ7vfYVp8DLSUetrTAAoeD0fgqEioW
c+QRx7MQnu+AQ/gULu4nlwe89guszanX0TCHLQcOySOyZZn1MCL8LyNC0YIxRlYt6LW6xIbvUjTU
28PL0lavGKvhp7Hm2USKaOpTBHpsSYcR8PvA8A9fUdqIFiOlSF5HOpoX4KXlq88T/zGnr6Ic2QuN
XuVuUlM8I9Dj3sXeSiZ6vvv0eDpMDFl3HU3rzeXxhdsgRl3DDbX0EQs3PuF1g5UCDgIed3yveJie
59ayN5HGSKNX+o84O0tDkidDQ0hgfPQZt9gNfY44DMzs3kw4IBsj3ZaC8jJ7CKokqva0KvlcoZtA
ZAybpA0EdUInemm/FlCUHZ0dGNzSlgkqH1aLLQn8fCEvPGMn4SwQSD9Il4IfANethKfI2mUW2koK
0Yg6pGvVncKnA0a5Vrl7Tv1nQ5VpuRp9KWPrRPxl1AGVXXtLFUK9bnkiNGx4Ul+hrlx+czv43BfJ
U9uU01C3jTmk8+658TSKkKyhlrjIB7BCZHP3qnoiIhC+tW3/0df4Ot0OwkxWIlV3eyOzbi0Woac+
SwE7GPzuuctPrG0maoy7fu1gcXERdOP0FIYYckLgiRv8sddK0rTEzokNaJN9G6PFaepJQDDZnWcG
b2TpGzsNQQuzFgnovqfu2XevZt2zfnuD0WMcs3LY+BSUloWXB3KIP4aai0dhUB1nJSZ19+LSj9wU
y3hqIDrLWwdLmq5fUMkOj+313OrnNsWbgPN4R5UjCkpufCQLPkhLmKBwOcz7yjjwIeRYSeBiRO5P
FamWINpc2S1zWHeURslYN7dVZx8z6v82oUvyPQs1XmEHxFToNBWBPzJf9EM9V8VC+tZnF61l5Utf
hiRLLUA6SwUjyJLfOSs+soleCbIzfKkn81paFvyduLvYC1U1i+RwnJpq55nQKgBFg4xuhmbHCRvQ
d+4HGrEPHb/MTrPZGIXTmF7aIr+0ShEGs1Fdk4mMntOy4/PiytknCSlUSUIsYn9tNCOkiHjRUJFp
nkwLfR/Wcof/BknN7j+TMgWD+VQn2CbJwLGLsIxyi3fjBGyHNbGV0hj7WcDNvhhAz0ozZE2xTJzg
Y0kLEFCRTMiOezd+YyOnMGjKPSj2S9Dk8i3DIoo9SSlq/VPOQxr9FPQMJ1AU4mpka+SnDNEEfxAV
XgqP9C8pIESx6jLqRcCS+xQZrBxC0ZKkcIvHLtV+9LwCcdKLiXqu6mnRynM3Gh/9wMK/DGNY+77x
+Nf/87gxb4ososcrsXDTzFAI23jM9pIjM7T0buUJ9LYWwhGsAsmRTomCHo6B6XKXRDSo1pae/Ola
VoUyGp9bVut1HP2JnZR8gektG3bNe0zOwyvzFI21U7F3fVzWCX6HtVkx0UWx3Qe6S1xJLx77GA+5
1AkJzEkSLCUpBVPk5XGANC3V4yrW+cn1KClGYY9BOXQPhsJLpsBTKPx8jOfpT03CmbnAWgsTPTtt
OyKhYVWsKzGd5pRVi9OBqbeqmZGzwYcd82BSb491nldiO7fh3i6JDVpZ9xH33RRobUqkGrB0lw5/
YtAXQ2jDuYUfTNKUj+mI4ulpn3QbcDWyF2NrZzhsExzUfsh6tCseTC++lLEm1rhSh6H7revyLUdG
ObdL8ZFVKXRfrXvyMA6c3KY4h15NvgFiDKXPOZDv9l7rJVpMRI1lpq3+V5n8byqTuun+Fdv7L9KK
UCB/Z/9RlPzH7/57WtH+m2HTs8mWwEXzI2D4D1VSpRV5ozm+YfAvzb/qYv4hS5JJhKplKW3S9AxV
GAM35u+tMKbD7+Ge52HdQ+v8n6iSlmlCofz/KJC2R8uMYXmgnE24kv9elUzHyRd2FicbXTYJ5vPm
zaHGFSyHcR+5ODCKw5jpDfgIbQMxd1vPf1GvgMZEKig3oqDuSAg+yDR7CG0ZXcMlcR4SYAMdOaAa
sjK7w/zTqbmIeF754+BP2o42lSZqCJssyMHOX0NdeeZkR6HLsPV2qTVedSqRZ5k6e7cA3hyTLN/G
EMfbeo4PfubeOAfTXdLo3k6v7YcRNcLUOW2wadNB3+oOpuPIOTozNfZ9pzSnCvtyCK+sn7jF8Z/h
z2ji4Rwm8s1VIewOmDSLEQLC7IOGESky6XA/8SSKIOEHSWfVNH0TNTTq8sh3R/Wh+PEX82ZDCMcV
keMOGjq0L4uuGx9XaFIOl6GsD7rZBXk8kwDwP5veezAx72qN9Qiif2N1CVEWlpPm3m65Qwwb5Tqv
SkAY3GNNswwG5+Rk+6Q5F9bBo99yopzVpD8x06BHsOhQkgi5QoWhQEjNl4PRfdJOMhont7+2QMyt
Ql/hwaW9W2xkWV/t7JhFH5Hx7ZYny/ht+Vc/2mGghIjAqdvevJzFvAh4016b1uSbvObyAOnE17Wd
lv5xk4e0q0Bg5Gw8oy2E6RDzUk8YhooFBopKBYHKYyUZ3on88QjFmbFXacvOsD9n5sUJbM1gOXvT
GilSD/czy5PcP2Vd/IGB+lNjUnZyuhfToEeokloXGIMHYY9QnXFv4l9zlgYAuPWByPuiOvQA96Xr
gUKCVK3Vb2Js7iXggs5fyO59qIktdB9qoz3SM9g8tlX64nYLg6DqJsBm5m774Rf7qOcouU7cvznp
3SwPJr4sL2GxH2mwHXwuottlALDfR48UUAZ0R27aMTqLkUxRezSWZ1Dpq1GYW25MJ1s/uUb5Yhsd
mpzvP86y3Ea4eFPjwcGvRr+SDytZN1gPOOHGd3aLhobKKD4M80PCGic2zm2u7RcIdtbKLnc4p2bd
eWfBTWxz5+VFwJzN7GSchuKIiS+YvD01Ko+YwaD/FduC+F8TXqKORMByDU0oI86yleIAuS6ahHLx
rBr6zgDmTRPDPW+qITngXddTzDfkwMLB3DTud5QGVg9Ahp9VNimjwsXz580y/aTIwa16mkOfi/rf
PfyoeeFm3VCC6LBQEHS50cbhb5PmJOUn4/8UPupcKGPvLLILEdm1Z5cX4e1S997uGsD89fS0RM89
gVFCaBrx04L21SF5C10NuI0M/KXbomQCfFUfGOOgzi3PxBIUX+uwI243PLRNyhi/iXPuGMIjzEmq
glqJlS4oQSekOFT2LrRxhNFA98aoA8Ym2SS2XFMmgIbkckv3tqI88BQG126T+VWkG4chy912sC1y
elxAKyIvcoGWzqNRPlZ2v9K0R10+e/bjgEhTsleN/CMyG0b2X+ZEaWWMFmLt/JwrnJscx8nGUppu
YLxuWL+68TkULo7sJ4+tQDvwt4YfKUqOyetZEcyN63bvQOf2lyKwcEpQmsEwVD0P6XyjA2Wwp6OF
gmRGYl/QjJhYxUH3YGa0Exw0E4PVpS/7u6eVO2s6WdpJoLrWxGen7j1l4dirpIT7iCFzO3foZQc7
RvhNYNbr1lE3L3wYE3cBo4V5hOmOxoR9nLNwfEB8PNA8VQoyedNGXWd9+cFd4MDq4VSFn31Co5H7
PLhXqwn5+nQkefFaU77dUZkVEziBo0g8j3ctI36bvQP4frXZyYPxCMr5alKqMuNHB0B8Lar+UCHb
pNYRe1nQ6xfJzgKwFW9AYh3YEbx9PAwvpniZ2A9bER0C5J8td0/4c6+BRFlKsjKjfcAAP1eU3+ZM
TexVMVNgx5vWLX46rhK3TrNh68HeWr4m+qnMfF9MgY9OPi9GUEwnwZdqoeiqeTBiHmRtwGqZyjJ3
n1oRVw9tM02nHEeCxEPKpnPQviFWbjPAOyzw2EbKdo0ldT81PdFYHBbxvjKqXZIIWhRBSNG5epXU
0HKNe5yoAw6jFkn0WuS/Rs/bubI6aHwGamle8zH5KmOOdkMyoEpxpvP2NB0sDi8juUrzVsNBF1G/
E+15Ia6rhKBKf62m+aA18gAU/WweGrfZ+fZyFAKfjSq+yDXIVxAlByIvdXnjWADz0d5UdAp7wyYn
o7jM2ZseyYPtNk8VD2a4M+e8xlaYvtFLuZrK04wlu5aofM+OeHFa8IxskecYuWOe03c4jSdw7Dh0
AkGxUeuCSErhMUc8dUvzSejE9qA2YgWnKQPBRdgfObKpsK9NpF3Yw5+pbwkKuE9EZubLQCKYa+A2
sf1d7SfEgtax47ziK+HNSpV65kBUA/Pp5tbPBMhF9PyI2zcz40Ej61MUaj+E1LaTzyKnwJ0hlifK
KbC/l7glfyX6k/SbrVP+TO5Lu7w3iXUEfYBe9OqGfzJqElKbol36eUTZQrcbAquOCUf15RPRpJMx
/6Fsh9o76xA2vETO9F0htHoznF/YVjxOmsAVu55z0/SmDlMYDIK5uUQZjxyjIaLcklSY7rMHRnEK
RomkipsVeXTaiOHdA4S1ODsfeMDElpBOEmywV9ORW30QB/xoG8t+jvO9DgfAVW/35UGVuHbMHIOV
oekeMwi0b4Y9P6VmERjFr8QnGSWqByeudlb7e/Lvc6afJBnFwf7TkTZEniqtMcgVSmc6uNMRo8uq
swFdpjMvVRQ01tmkSKDWL+G8S7nTQjcCz/ylF+E2a6KzZju/jMh/COW4ToV8itSTbGppF3tmbUoH
lv2wOHuHBa2Di9gxwX1lWeBJVO6iPzjFRf9DCd06RmsYGTPwlO+t7lSXr17WHxN4T40eGE6zLyNe
BULThOvWlsun2KyPggLdQUznEjNDDA3Bbx8078nlAKQerfqdFdY7l3MK349p6e/KqDqTx6ErPd5W
4anFLUXQ+SmcH62IpqCWw9W6Vk5+YgN7K8ejCbByKW8Vai1toCRs+FTwkXuOSVVN5PWG5suP+hfb
RH0b501XWYyKf/poL1nTldH8RZku7wha0/N0FUsKyPQ8IA1xi+tXnqNNcg/9r158wakW/ktujttl
ntc5buK8P/g5dpX2jIJpsKiuo7vCpVL7zLNm2Vj1tJdWGcyUVQ15GxQEDIntFnIPs2zt3xD6pb2C
bg4FoY0ADoRn+9FtryVwsQJRrpAPoZuvS2zizXzLUtWEDuTEG+mZ4Xs0sPWAfed7GPe582Cgfop+
3Csg7gAbk0TwRYlJbglOHj46y0iu4KiQKYcHCEj6ZN4oDlrh8sl7c/UED2VH/92qqqij8SinpZd9
UaCrm26evIhET/KOh46wqHlo+zGosPmLuL/waYAz/iN9Rjbb2KkOk4WMIqVGexVVM4pDmfBDAVOq
yzAYKXp3dsHSPk0mDT4WMyEB6iGFoj4FyDzQ/PzvtLcI/bMgQZmdnTRY9LtBFzw999919CdLta1p
HftabLvmlDTpqm8H0AmnYhxw/C8rcyK/zc2+X/NxYwNFilfHmEVh+4Tmn5MllebjBNmpjDApFziv
W3utub+EwxbYZ43JsUqz9KbDTlXP1xSoJS5nvhMWF6a/mwHeP9NjeIiLdivBbNIvg7BAhxnG5Wbo
jzmlJV16TSxwHzFAD5SShI9bSacVmN1nSrto94EGkYcPckjW31234MDUxUkr2gCXnaMxDzWUM3Mc
pV69Rpnh6OOx1M4O/pHAjJC+6UMhkx30hrbGpFn5cSAXY+2bMa2GCPMOpIJsFxOncIadS11YS+wm
LK7kr4gdnaz4AOpFlW+hQF3HOTyyWbEx+dHPY8tgYIs11Sa2zm7bUANkE6tz7ItiwtbpsEea5Z14
8scUPZedEgrMOD9ULKwiatpL78fDbzljVx2KcQuDeAflHggHU1T1JwMbHi37JOo3GiXGPUpQAhhC
8+M9q8tKB5TJp7RHcWy6nnHx18J7uZm/08bfulW7H8xPaZAAk8tKuKBAwUXQcsKzGnYHMYuMlWB9
1xxWhhkjVLsCVc2AcBnB5QgdovVIMI4idtaZU3KN50/sHZR+StKwWERRCQeP84ZTfQhzpu/0yDut
sBeoj3uD7E9DDeN8HLvzomVrT7w7E7QbABqlJNBzJc6oZcaabvQ1PQjbsaAY8o26EiwSvPu7c86I
UZenyr2Y2cxLxyPYuyKicXIePSbpqgtxyL0V7ZVUFVl9DTjnS+V8wFdZZ3xtZNIzDRyIbFY1zAsj
v7iAmjElIlpLrk599m3Hb8s4H4Q17mfw2BHOvaEl2uE/SYw0RLu2XGUYZnbAFwEikgcS50TpOg91
WW2t9ECEcz9lSHqkwEsaZmdfO+SXmQpEuImb2b0NlAVW9V5OUAL1U619GA1QRk7/6qiII2XyDR1g
kybyx+p+Z/4LzUWrPn+uxnmXGZ9RfVuar9Hvd2PKIGRYWzsHpThYe316d31sb128r+MTLau6dAPs
UzSOo6kQekw07TyHdJmjl5m0fpFbbTl7OqEacW7dWK940Ck4Taz4NRCv6UjnFXAuEF8wh7gnIAzG
zFPApljI+BTNwbI5gTUViV2NDpxGcyDYE7525RAUotoOeCVKZlHlg9HsICeRsSw3Ut/b3iNyJL4L
jnELZ7VGykfqwHnSgp7fTP3wV4aT3mLhHBOjPgwwiTENR8xd0kX/wUA3jIEffYIxoD2bBc7Whahg
GtWGGyPEDuLjBOembS/RQvBl5QuRvOTHSeatD1Cl0y5V/TIxyVhUQE205Brxh0YIA5XK8qqAxdDM
iDrMj6017kK92S041Vip8Myo7wOK1UDObTAgoA/VBQlsnVM+6uTwyudX0dVBWEP4RvwWMtkDL++x
2vrVEXgyRl9tFRm/MG8zp92iFGydRNmP3zreSyIMN1nxVBmPRfViT18KAtx67KVjkC0kWY3ZBVZy
UrkhrftT0T8JK2DFkgfek6qPg21Be2kDyFoiT7T+1pjfl+E+C6x8e+M97L8BQvtUYbrQIzC9lqV9
y96X5tpyZk1IqYs9wKFPeDvrj1UF/qUGcTQtx9G+u0hgTdoTy/Ke5fI55ny4Su9UNu2ZCOWKhtRN
Y3QoQNh6dF5xwLcVNRIRQJYlLoEKN78mfXnLaCpyXZ7pyGhj0e5rlkFoxStz/rWUSC8YnmcetZWp
7T3ykuX0tXBdtJO3ebxSIjQbLpmn/FijWoR4ePz6biWokW72a2QxJyKf8pLh7MkZY1h7yxzjxJR+
9GrceJWrB5i/ydw/eIJ8JyxAiuIOnXPWupPvybeBmd/hXLTDe8OVoJ/gwMAtMoqEV7/hoU0zpigO
wB1fHK7eCUYbpNpiopLNwLCVJ692zEiEX6MXsH3/L3vnsWO7kiXZX2n0nA90p1M1unsQR6uIE1pM
iLghqKVTf30vZlYWqhIoVNe8JpnIfO+KOIK+3bbZMsh9rRyI7l+T9MnDaaV9pLpBb8OA3T4mlpGN
MInfp6iwbwiHgBPOT6KfV/T87VvnTY0RA2S0x8JJHS2oEtxyLTfgEvmSy5/ZBNsopKLGe8Iztkm8
96x+7RLneWrGry7HxXBL6As2A0QF52SVcpPgcO/7I6v8OXcPEUiYTAIRrjZp++yf2iq666JqK+ur
NEHMO4Ts8ESZ7SkNHkt5F4vFv2M9BwTBbuw+4lvJQEeRav8LNfVOU0WICWHHZuk14E+3CXQO7CRc
spmYhA8TXQe4ldZV/a11siHWemq4+8xNcmqddeTFZ7dITpHyH+Pl8X+XcJ7UNrVfsNT96Yzb8GDb
7c2QRCupgq1ice32O8TNA+8DsfEec4r0+qPCMx2Kdw7Cff/Fk4BUftidTexF/d3oP8FMibaCA1f0
35zERnSXxi8udbXYEef6NcnuveQ6TYSDr3kpTzV7kIeq3YfRofW3+pkMYNpfZLBPAZpB2PUXuk6G
M5FT7LPO5q80F9vRYLKL1FZLa0V8gC0xS6DIifH7t+u8IFtXwcuYfugdPTpxvRelxiiUvCb1SCQF
bBXLxaZw7wfv2iJw5M4jZueTMeS7EN4Wz/d2Ti5FmKy6anqIcXxitvr0qb6wYQy1M/6HXK5drMk9
i6lK3OKP2Zh2BoEq3Y5DsUkk519fHVKGjbmpj6Z2NzUnrLQZo0aQXd5jwQcDs71U4TFWxtKVypZy
3GH/WmOf2esxO1jBuzH/OtDOMjaiwMxXmjrHnL4BKizXZR1+EkVGciWJ4FB+Qr8imtxQYscdO0Q9
/PfGZ+g+Gn7xoOS9anGneuvUH+HRo3w6EjX3FaMqEwHQhXnrWPLB7Yx1Ok072/0jxb5DrW8LQS3f
jzm9Mc1vgOO8WmW9CsWHucDcu0859BeeBWqewUxxc0tv2+SO9hqEHXxZfPDoFQVsgCMQq1i8oPSq
4aNKP50YB0EG6ItWt95v12HW7tw/rYy4BPf8sDDKXNQOc5XmknflPvaeS4Kuerjpic4bNzbBdHPi
uytP8Qee6DviE9QSQhRqb8v8T2m/F4MPMiX6MWoOyzy4+nR/xsMf24C2Yq8j+RK55qUtg13LZ9uQ
P4N/G83ilembDZteaQPQW5dtPEoBl1JaI0HSHEd4ppzqip1ixDhh7EwOdAA0qyRyXgr3Ocx/C0ha
TXCXI4elFgEHQaCTU1Kl/WagQjXKNXfzhxLHR2B2N7M+NMBKBd6xJjNo0JsJf3x5lYag5O+cIHoq
7enoKf/gW+7exAjcP9NjgXSAlsJsN/ivTv5rF7wGR28xJaIB62wbQHOwOV1rZDW1ABECjHB0oTBr
4z7fqMh48rfW4oUjYRq7XOeGipV9dylxSVSuWHeZsx+yW7cqaex1kn2UReC3x4OrhmOY9fvOiB51
Sf6WbpLW+JKtv6ndjuJ5PGtOCzw6O87wnoWJ2tekhzZvNqGHFXYhvmZPkFR+3GhGuKDscGKvOv9k
/S6q3xMXNovX35kkyHT1I6FseNwNSBEjJox3FMYwSr3Y3jENSTst5doWSltdXwBZvk6SnJDaxqI8
8QtP2NlYyfBTvHbz03JhKN3mvXV47dJp70o8NCAfEb0qLj7c6qnCnfe5rJ5z3yKzdhM8dB1SXqCq
g+1/i7ld+Thum1ZvE++oR2s/VJpMOGoVjr2ke81Sc5eWxo9rwH/w/MeyYslkJitPENIPzLsSUBnj
hgrwBSMSUDBa79oR8NGUnxHeT8I2IItMB03DcRiRAYe/0KIJlBXlXt3O1MNt6XYHmiStbyAs28HM
Pl1WHrwsYHjNhglcikcr7LCWTOe6a35H/OvUVgazs6s8dYg0YT572IVedCod1B7W9FF1iag353EW
Yl+thIvwj2vfBnJj4dUM01M5KUwPchvQooHjH7ABTxrb79dxB6lZD4conw38JQiOTfvojd2XRcPx
KXWaw0DioEoe5oYDJsNeG9X3LsfaZCHJD38CpTcOqwrcx9RRRQ9+SjB8KsgsQUPJqbLIu4fSNzaN
zHcmo4RFpNmw6Z1EpDakeGupa0w4tCAlPbk2Lop0AoxlfrIQWOeUwTN9HqqRpuOJmq7gfsD30sXV
tRXAO91g05vi0PWaG8W7NxClWNyNMI9wpMtxk03lvoIthfZJuxcX7qzc2Klz35MncyVIjwQPxrU2
+htqNXGuj/1jGvnvjRcy9w647J5FptDdiLF3A86774hSLc2HvxQmmHDC5uqUs1csDHXGz/ox5kQn
9PMCvYwTEvw3NY+Abm/QKG0GGyL2HMA/4/zdGYC76hZPYwBNrmLfSm9D2hc/pBaZfCj0kPqgGcmM
6MRYMjT6pVi+eSDaJjhus/vrNdmlKEe88mCH4GwXxKCdBo8zjLAlMjL38gWY7doKiAcWYOVyuk5E
32OXZwbdDVxNgrL9aNNyHyVkuFtWrcmu0gOdDGSiinePaHbZIEaHobHvC/Db5XZEs8iZBFiUDHw4
ChIYRr2b9H3bRpd0GtcBr7tS7H25XMNS7HHqBiA24jDfVLhEAlHvjWUJFxovPDQBctA8s+ydh23a
3NpqPtmzj2JMmZhUtyLgwz2t09TAgd7dkffUENKDwT1JAp5QPfbCd1da491CokcPoZgNVyLYEYXl
J8f11JTOsZLFXZDjeP3j8YHsmoWWBFuLU5gd3ltRkqeXd1m7HO7ICuBtaVHbDJ1x47veQ8HdPCC5
kHMzLJxmXd7XDfAW8g5uMx8MqBdFWj0m3bTSZYGA8K7UezwziLpcRcy1O/CRmkEzkRPK8heX4bfp
XbS5C3gYOtf7p6otjo0dfEnFtxjz6D5W/QNornepGZVwxe0wVCPZmJtmao9Wm+7qzrgdJ6YirO99
Ou9NYLmSWelmCE04ZIRzBC+85BaOflHLrVvNyBr1cBt7041FzNEIEXO8aJtyi0ygWhHKLVM0hOA7
DrptzqUsS8NnI8NN5847rqfrK4GIHaAnalnnYzJ/p4Vaj5oEXGm9BQmobweP+asyfiqElFEPsPPf
PMrAwoRNd/09WTsLspeI7lrOT2of1pW/lKI+GaPYT+A8Yzu+r0hMYEm8cVctcSK/DA7UIawS1t6S
fEZLlKunjDtKDiqFnIOzB4+bZX/MxSE3sTZ2/DdBiUb/qfxHmRj7yrapXyO03N7OJo7UBzl+DgWi
EKwr6KWdoimZV3YQ474Hmkon+Q/YkKHgZGCUbUe+JMVnGQF56e3HKB9AZ9jQ4pPF07MZSF1M3owe
1q4sOzlPvf4Tm8M7EcobQQBPGSULGGdvsCgRTIKuj73vMpaY8YDaNjzMqrm9HztmF4envqtslB4a
KWNQYwM299LzfwY3egexsCntlIeJ1V0aHn7d1HNPGD/mgMeC/lPmIaNUgQVtfkit5pYHqm0/mgaV
w1rI1Ty2ZIH64C1ToIv5aua3vgIZ0YQ9JQvTtZvrRyK2F3u0cHsRONbmCfuECctqaFuU5a8evbap
jvMM2ptmk4XJip0btXY/gEtAJr2pF36CFRKhBbvs+pAV7BQeUYn7NCLe0TVDfVuR29kYtcD/R7yh
dUjYWg0ToJ8TpgUSR2AE/dcWzZZCb/z1aThjVs0gFWfvTUnHOULsRKq820C55dbXRsXOT5BatMsj
fs6B3BkjgdQ462+TQPP4KiF1eVb8kimTUTqn3M2n+iwtPbjW5EZ62oaYmESwscXkbyvDNNHM4d+6
03KCIFvgxeb/MlgSUe6O6S0ZHsdhekns4drihufrD8gHmHMMwPBB5fVjNmKADKlavaH7977rkvQM
am4kvcHbmXN6RyI0brRLwtLr/S1wU1IhPhV4htcoWiqdTdhflNli4WyadpPWz6IXYBXzdtoIrW9B
2TFZkgg6MEOugR3QHhXLcc8OcAH7eOgoy4u3bdP70EzDLZ0FmIwleFIP88S6DGZCPYp0LRRW8Jqw
r6z0HM44Q2yPbfQc8oMXHYtmozHBywr81WNa7LtyRj8aFqN5EX+FHKNmMHXk5OZf10Pb74dPxIpk
pWpgKlTm4ANgszlkzTcxxBsfCwpq7MQDsctvHKaku9Zu77NeT3v6oGjb2hgNjJQBnOYms711pZnd
ynlazBvptZKfuAk/uI17IPs1/CCn/KnDkK5rC6aXwRXIaAH91oX6WJAsUU6NYe2E9bmBbxQWXPDQ
hgVYl86BSUZ9kqRO1BkafOej+pYhszcKs1qzepvpD6Fx9G9yGm4Dd3gJsRlkZbbVBlu/qq2CreXY
eCAGdg2B1t+u5cldnSAqjtn0TNTOXSd82jckXPeJw5FgEh9Y6/wub22cnz0NDeOSJXW4YuACZTgu
QgNlIg1PtZc9CrP7isxhoWRbO9sh2i9MNOhlN2UZz1bD4yZ6cYx2XrNJZEiIO5C9fvWCAcdfDRm1
JI4ZHBVF3zdT6uidXXb1qhrWUU3Xns5pZQf0vWYPwm4ma77SCUc41V9IHnyb4yj57bsIfCMtUGt5
Jw1H3bVZxL/bUzDThxGdKsVI9L4UV8O6z1xpbULcOaiwwLXUdLHyP2Hap0cqd/jJDVheJr5Pml3I
cSemfjch85ghViuvsQ95kfXrpmlgsDSQc/JEPRSmO5/z8HMscshLighyF3Dpjia8T7kCoVg5XL0C
ZiEDiAwlHQ+egwPbNVjO+MVdS+xzm2e6X9vKuo6tSrZRQYjIHStkcns4QuDaRktNGP5/hmA7lqeq
s845b9RaQZ/n0f8c+UD0IsfptmDxbnD8h5cu8i5ujfJGuA7/mm5WrdHv+gU15Ygo2VSNC02302f2
AXy9Y1wJsspq9gQshAZFgN0mlxZmfypv+rRJB2Fd52s92lyIVIO6B/Zg4wThneOMYI9woG2MHDoZ
YIaplgDUFJ62OoUz7TobVwd6h51tR5I6W/kcMmArEKWkhfncmR7GnPoVd4JSUINLDgmMrSbJZoIX
bAb2h8+FBicnZsSk5eCEL5pjPIIViimBYPHQ3TdI/5EYgIvET0OAQJwviyITOgACtyJKh/U5BIZa
G8G+laW39elddkHobp0KY12RC/qfqD3eFG3wXPHT3MwRrVysKVwSRzhNRmQmD52KSG+2JWrj3ijb
vzoFTg4CDawrrf5qT9V86BZLLT07rG9Gqo/4ozw1/Zkj4340mrvcsvAx9T98YkvEbOxLwjCAjEzi
0czN7Caifof7/Z6bEhcEkbHJnQI8ZUJtqoSAWISviw25xKxog8aeWG+kw7pK7ezeKK2R61Q/o7QZ
t30bmevSdsM1D/NDWxN/nVjMbj3QGDdTjSe7owtsnUvrh6EJ7q1X1CuYDlfVI51EYvr0YxNuZYJy
HjnBk2+HjIw5po/UxCDjqhomgnc1cNuvoY0UVKA231md0LQKSgrxfPgNkD+KOZleguZtSN17KZVz
6xjqeU70QWISRGLKILL/ZKPt7OoZTkSAyJIn9WHspuMcgUYPS0qXCwKeB9E1jwqQGS/Ie9nEMFFr
zBCEmiDeQpDdEKtGcDA2nY1Lh29ovSWOEKzSMX4Ic/TjQfHpdeowZ1h1Xq3Jv+cQBuUmaKpJ2QtI
IR5LnpSRUGd4dGvP0caurcslvqxXkD/pFOt/w069E52kgmusSRXH9pVgHWHC4RU8GvmqOQpB2Qqw
i776ENb0E86eyyYDv6k5URfuFG+14mpIpgN/38BLGkDCryAIsrql2yLGw54NNsmCOS9WsNw2Jfa5
baQxQxkuOM6mN4+JkZ3TsAIjkcd3nLX+Os2Ni7f8bE7TQWJv3SvTzTlvrGgfgLbgb1O8dOaMwMid
zCCByf153JUmmNegC/aE5/mgJekmsDl7tUvG2zE8YuYVo1KwvHNI+YkkpdzWfX5IeZiUUCu5Yx2a
ZRzwGB7KNhJbjpLfIQSOZiXRcak8qNLgdw5o/KPmLdxpS6GUzmBJTNvf81Hks4M+wyKbLNZYPrGx
FQfLy999qiLPlTtfMbumG4Psy8IwI8zugnEXo9jSHcEOEvemzmuujnn+ZBehT5JqNLdDlv8GJhmF
tCx/NXfUuTBg842ROOB9oIOLtJtI8xMu/ZmPbVkc46p56fJU3DNUJ/uWNXBVxnzSOo7BVABAtRhh
1/gMW661qwCTzC7Qaidhi5GTEIqdBd40rV/BXEZbMwqqnYPLJ8rUcQrCVyrNlpNlfm0n9DJExIHl
/KWmyXhjDUUCrgDmnfAlCrOWMAtRdDLNoJMk1Pim6SWKrF2LErSxHfKVnQOsE1QjAM4crd/6oJsZ
ecq0ESndF59GpDMbjh+3nM+OSpiihu+QlB5U+oUyXTcnx3VYOad7O/imarvHUtkxtFIvYDSYFkUF
LDvIXtKILsbUMltMlt2TGREnA0Nib0PpczWwulO3nJJWWPin0HXfAbJR3hxjiTTaSZOodj8hnu66
KuEEsL80T7fbmG4t0oCywgagn3Sq+UdJ+e3XBVigQO0oTdym3I7XaRxAGmEeoCTszg3ZuIQ9yHUP
9igtwjc8zPqDlUNfjUfIBtZAYSP3dibXYu+auK+KgBbGmiusE8NgqR5Kde3S2VqrEjNGPlXcR53q
rCXAFDdz35EK3wCo72K3Ho6d4BnXB9R3TBmB1bIcmKnTWKLoLC2txrsThcU+m2hbbfmy1rZ0SYzE
bNFtk5rocKwxAxbbYjegONjxBM+c1WdRniNVvQnZh6tBOuGmNKorXRoMxPFUrdw4RZUpcLYLKfci
5ZnUjmCm7Y5caQ0Dp/IRDBSn5UhadNVECf8mRBo3b7KVEL0L25QBrDTGh8QSoPsMKJW2+6kDnhsc
0iNxUU5w4vB4snEO7QedCgYoeQ1V4LHLgq2NJVyF/sTyHuUWGXEtHTQMxlqYNkP6mpLfXk8umUW+
esgQ+qmcglNi1y+QVLZNzF41ZHRfdnO/rNF+UxDVt6PhXagAbrdNm60ni58bNOR76Xd/FHfVMu3c
i8pYphH7S7aBU7yX3kiMcgaprQf/yKmRXNIo/tBUpO/cvhgPSUQzaB5DcgEiwnJmcime7Iw9BTa3
nYXXSaf0bZKpf6wkKqnXftcGK5NmMXBNbfsFRYwyhwXMqyRnYs+nEnITD78wOUaYjMxqvojc9O84
EOOtkXhLbyG1h1Hs4WAp5j9RPFi3FV7OxnKn1wxCggUL6ZyXVwAFNTnhTT4SyhuLM3PJiVoy/5yE
pcTSEg3rEPEadb3ki9iZZO7TAApBzq2sGATxSzapccYVOwrCTbuc1kXeYsdWWCJG4ot5HzE3Quyy
wMA02v2uNT7qNsXjrMuFyQTweh4TGuSprsRtjXUxDL7cCvRMZEbkh2oynEkmSWxNO1OwG4cfAm8b
QN3aTljFDtV74sTdrWVRSj0bFA6bPWQ3M2K90GafsSbg2EDRvaHoE0mGNjaAKt0XsDCo9/m8Jl+w
tBMJ3toO80qeXpiS+cDMfIeQCgi/2+Wn4dmAI2la0aQciaJCjawj94UjTqz/Oyz0XwkLEdD5T8JC
d6Ru/oOsEL/471kh4f3lmsSHTOGAKbRsAULwXwiGzl+e7ylpUnrv8Q+XmM4/skLiL2kK4TMI/0uD
2b+GhZT/F+EdU/q2Eqaw6Uz7r4SF+KX/lBUioySV6/gS16gPGZF6tX9LMOxFCHYzwCXXmDQQmhPO
xtRg2WTXV2+x8cMVPqiWnVs/GOtq4YP6yCeIqz3MvcZi1z/ezU5pw+QQ90aKephS5SKUemlaGr9n
GxpulP0xAgZlp9w1rmAtTTMmxnY2Vo3pEjvgAVxHuPrCvjy1k0VfeP/V9tDbomrsVlQfb2OWsjCz
dpqUCDMwWHH9GfLt2ta0omVg+3KX3pKQ/rIiCJnB6j+6uVVWKzYQtwK6Jm6ccZq2YiYBylB9cVnF
BeG9M3dyp4YuxrFvP3lu9eCgI2Ghr01WpUQ5Ob8Qcn8A7nAaYgddCTvwMcsQZ2xj/JT2iCHPST6E
MfTr1vZ/e0IgccembJJUDYxkdrSXLI5kBnaLCyocoQ2SEfkrzOEmcYrCbAvmY2sbM9juwLtfIfJ2
Rx22+Mzg60J32SddYa5al7KHqcJbWGo0Ots5gthQaJ2UKEiCzVypevivrsn1WTk9VvsS6HWwoLPa
/Ti4BLc4naLePBA1/6Mo8xVFA4h5oFl6BH52rGazodXOfE86PHKpEb7yFtwyrTqHEV3Bb3OuSv6M
xwV6QSS4MoKPpJ9NRVuOnATFgI6tqPyTuxbThEkYm3zYuY8Eu3OSXOBb4e3kzhch/Z9Q52/0jZoa
nbcLSHiBNvDAj6/8xFfnXpRcFc2AwRyVYJiMJ9ghIxsuqlSm3vPZtnrQOqbtkOYbPOLjDuY9P4B8
riSyTFr4GA5SilWD+oKPa53T8kLC3VtldlTQNWsD08qtE55NH7wAKKHACr7SMjqS00ExSLj6Fcra
9DBPbmoTx4dVM1Pm3XwTydeSIoWT1euHrkSeAMfwVHCDX/LRvMB2sEVLuscWSBQ9S/fAaPPzaIcv
NYVeiM4ne2jqXTC2xMI6x1nLVt/aM2GgWPvuhsD2YcSquXPqLN31LSHvvPAuf/uP2TxpJtpNyjpr
1Y8MNVnfIzFWwYNn0M2B9h1v0MrfvMWsayYvefMZZEdp3eesTFd9iPg9DMDIIjPeF+68iZfKrsbx
y61NaMcm+59Zn6NX6FtqfDBqDQ0OXAzFRHaLXcmlNFeMPyw5gVrYz9mILGc2Jo1eFekuI15Ts0C9
TrF0neGGy3BRRvV0toktS9sj3Tr2KOxcMhGXLjiScN/0ClWmKq7Sp5Cuy52PyZxOWgX4WOq3id57
8kYlwnoLuUAzLE6es6899BVbeR42A0jwlGRwpgssL2pmlpUZjVwzULZtO315muZgzthicK6qY0Vu
ZCZR6578jTmVT0DcWa2r34aqeKEvEFC8c+RXj6KXf4zEt1eyXopbEi78YDEoPAPmcIxd+d4ITeo8
z094L1ia9uJVLchIWdZPMXuwbV4Tv+odXd1ZBqxQVlYmVEM6D8qjWyODz0zw8QwPDdLqtggXx4vt
b8Di3Zsd9M/Ufet9W+Ix6PMdmK47pCATmwGau5dlb7Csa1huAfXhOaCyOVYrl4/u1iyvZt2sFRex
m6o68O7F54gOpFu9rGNtxvrERROXOCBgcGDCBtWAwe4pMU5GIL13XNSm4vvCQ/Snl+1RBSFlduUM
+3NMnj0YbkYPr4UvRgzwtSWOychP0zf7pBLzRr0IQil3+TLCbY0HGD0bINumio3b2GL2RSsLb5pG
GqeClM2m6tPi2BI7ucm8mYXdlKDr6nGxk+Z4mkfBYbCfM9Ed+RHfZqNbSEQ8J/vtVMK270iGdXAn
hNne65FbmQU1PxiOOMC0CXIFMqJgQaLXpYYRmNk81ENnSDaAua8Rfx2aoaJHIbtmPbj2gTjtOlvW
xV1M5CYY5x13pVu7mvSptwn5EPLfo5OtRFE/FyPjXuKzdfWC38BRP3bzhE37bCPLFr4DM/aDuOty
10aV8f00P9sT5B+DbWAV4e5yCUoF9tCvrLq6+oBYV1Wn7LXi+xKbnccqH7BmaPJZk44a7nVwlEqr
s99uqwZ0vCdIkiiLUvfMLU/l8ukcw/ytYa/E5jk7TnUdHZKQLQeqD6kkBIle8rEwcySZ5XM0SRyK
IrhYFCCSfx/Y8Ougu3GRXwDbb7iKb73e/kzZwG9Mj4zBoKMnG2uEZQQmTxB4v3TKsx3OA7yC4qGx
h0vdpza+Rk76GP8I+Y76oeLpQlmL/4iCREAzjc8NMH2PajvJug6dmLaaJPiEx35FR8hxmTM1JKBD
kZBaey0CXIb2wKPecSDXhjMX2YyOQvYFeLwoEMd9B9ATsKcN4HNaSJ/BwvysF/qnBgPqLTzQsIQM
yjm/R7gIeahCDU0WfqjTyQUtZNy5AcmTeWmbKDg6R1TbYOGP+iNciWphkho5dFIgedfA4pXkiS4v
7CzY5mUgYrhBVgvdNMG1qCYs+Sk1ENuORiMjLIdzNyR7q8I+oMvhrgeWTlM25FReJm6mZnbhSHhC
9A7xoLJ8a2698s4Y42GreyisRsyhaC5kVokKu0+AtQYLtVXPDPy9VT4nC9HVWdiutslNTC68V8qH
MOqztL1hfiSmCRZWgoeN+Gbhe4/unYUcm0yYuoxQ7NqBFZjOEGs7SbtmlJjHjs2JH5T2ZorHp1je
atC0CYjaUWyShVhbtdyTeOjXGxOcLULYOhpILFWAbqHzBbuhJYngAFsGhcsO817O9h9rYeSmwHL1
Qs3lIQIdrj8EZcTWOjLvBsFsgDvUp1WQYYauZ6SGOw/C2zrqdcbfRPJgYsyyF2YvX2s+gybIxGW8
UFhoMVtuCDByq++oQWO9u/f+RgEGBwwuRaxp58Wuk3y3CzF49CpEwLEMtwE44epvYOEZS0hd9t0a
piUpJ3CVlGVR4rkQiS0LNnEdtUjp4IrrhVscATCmfwiSsfeioBHdzxSekAiAh9UT8NsZrrwohmZk
xBRVlF8aAUmOMK4zmsJNbgEoq4WkDAPo3LQsPYBcvLm95x3zKofm0hX33HDX2oLI7A/7fgkPeSWp
Cwk8i8hjvndaOM6+JlnTxqTmkhGLdzQNeyy3IMJEhcqkS2hN+piN7vDMDffW73IPB0nvHkc9Djtp
Nw9kgGBKT1jdW/sJ/0B3JqFPpM4zJUKsYC/rJe+8ltwFXNFCrA4MPB08yAEsbV22Ihb7PbXQrck7
Xozut1qo18Y0ctEHhD0tROwmhI0NAhN6Of+xMgBnj+hexxgIXD4cvYVh1XRILwn0ms4uE2Y880Jd
C3WyaZUD8074stXhlT72mGGqfnJKYdGGFe3UCM+mm9zbLA+vecYjXeHSI4NDT3xNRrYLQSsich+a
+qNKPsy6tVeVDRp49r1VBaZoKu0/KuAE1wVxrCFacAd2urGU+Bjt9EEXNubMontuHOzgc4FSVJFA
oemOZwSr+jSjLMf3Pz2qZZJZ0lqSfrE8f6FgCqxh8jEBZIN8SElYAKY0HLF1TkUBp8TUJwmt9zhJ
PvCi33RW0T1lXbVKypb6IGqVt5Oeu+dR6YdqLqcDkt6Fcmm28V3JgriYqS4q/Gcxonimgs1YACtg
K2lnyoHQr5IQIO9Sz+b2NQYcPPG6pCRlIdL1OA7Ym4d0K3f9LvNdjPM6Qfa2m4EaveXf8DBIpuGD
6E14RHSWgpl9qQHkVj47bVx/oHBSxQO9JarZit+qiRF3suAjj6PzXFcKk4P/hdeAClTa0Mzufeyo
BZYYlGqzAwWcOn94Uj5SPYexseb6xuJOEj1DeKft6943jtpqs00WoFUWGZdMp6xKHimC3HpG0F33
/SEPAvu0BIULPmhHVqtLh2BLvzWq45xTVi8azgdaMRxbA3YQ2R2NVu+5yQOgn1qD9RycwcGDkGZw
uksyTBVncp16+zqtDmZSJDvfTD5SehGJcVT62Nr9t1uFPGBx5MGjyHexAEneE38Zc0LUeUEtdI0f
iOJjfqQsoabopo7LXzcLfNZIwbxzh/SlJrwy5A10o4LUI9P8JuZLwfIiAGvhd0CnrmmJY4Du8HXu
lDDJDWQ+p8KWKHnjDV/sB+ERwGYfzhsmTd6S1EnxoKbLNUo2nzFeD62LaxYx4E+NuoM1+9o3eCfq
mmc8REFUTo3gyFpwQ5UI7GGKRbcxRo01UjsbmEGUYLfSVYwayXli47FiCYE/u3wyYJSuIob6GxmC
aTa8xdMeie8sK59rgsAFatipk+QCsOnwLuT60+jHk0Pv5o1S43tWpJhYVPrmqLo5KB1+mjG2SAN8
YKdxeBBka9qq30vbvA0md48f4klIfQ69gZj5xE4WRiAOoeK7akImRdd7t3L/s0xtnjrVneklT11E
CiU16oL8IzdnEgPaIjc7ELWhyKzcJTYsIr7/fDWYZeixwjqbDtveabD+eOmqZJ21+28V7f9TRZPC
tn30pv9ERbuW3+lnU31+pfEPqlnRxu10+P4//1OY//gN/q6kSesvG6XKQjOj90OA9vuHkgZ1RyjH
lR4UnUUQ+1cZzfzLkwqEpPKUh/3dE/9WRkOV43dBEfP+Lsv93//9Nf6v8Ke8wsENy0L/0//+H0WX
X8u4aDV/NabOf9LR+CP4/V3lmhKED7/lv9fRXAF8zfF8n06EljmOTEhTYTQ2T4147CueZooKJgl2
qxjcbSA5mz2sLGm0ceELiCWq0DCj0JpLQg7mP2clB0bJ1sgZ9w57jD5DXL6EI+3jtDBym8PhY4GN
4g6OxX5fpFTYzR+u+FQGmd5+K7gAgQ/eokCQ2uNY6CBat59VhJOl41Ewyc/8TbTsaaC1psgVlJvV
eAaSnM25Rdv99LJUooepPqeUUfMnoGBh78BDVa+T/GNsaZSypq1XPVT1awFU8CMPnyo4N954kWRU
ih3xbWtCkYK0yvOSFsp7xAXuxo7N95mMIIZBIXmoAuvwm4tR3dvl3oVDZyz94NRSGB9FdvGJToWQ
86OlksOl49V9A+YFvoiR+gFX2w2m+Oqz5KmD9SPo9m1Aq7Otj3Wz5MrpeDJXHtiYjribAdz9iKFm
VVOQab6n7ilJo7VoOGZx0gAL7pl/pII/9uvqfQsuoarGnx4Mi2VYD11qH1W0rMoInJb0np+7EcgE
WEab6z5TaEEvVaK6HT25dCtha+NNs9notKwT1AIkqdNdTusYXfKNfJcAI1zoAeF2glxteds2ZjBw
L73sQQ+8xvnX0k6lCc259ACwh5vh3+fGcFcbh3iuIa27qFFsXDBDLS2vc8CRAtqNjP4Ncf0N3QpA
cWn4gNsX4BmW8j5XI28CgAG9bgAkJooUr+Xz6iLXRDUehmTd7yfrcfAjRFXv0ASsaXR2UYTqim4+
WotHMLh4ziOFHICFZlTI/uJ3xv9j7zxybGe27DwX9flAMmgb6hzvMvOkNx0izU16G7TRFKBJaDyq
eemLqycUVCqgUH11Hv7GuybPPQzu2Gutb608rJoTfOgoeggHwmYWaeCWwSC/4BjljdtmR51+zYIn
WnVn8Swc9zomwz2TfshlJ8HWyfoYqN/d3F2CbLwqXrYJHrUJV7NqaQbEsu7kl5KUStuxZAjUkd6T
n5HiB58u4ovvUOtyT3NNipjWUXm7F8EH66UySCnGZKahiBf4PZxbWnrG8MHKEGZZTS12sJeZ2jbF
c5DzpYGUmIG+MGGSDEQ7owmpPjTOZkW6pwJYhfSUZJTViXCNJnY00kPXJFdBO6qVqO3gzRuUWtZL
+Ton3SP23rCR+yUab1iYtMELTTpkuZH7hzkB/gK95EV5rEcpisfW9x7E0S0RlbWdNnx5eV6xaMxh
eS5gVBf2Z6d+hf3cFvyOC3LZhOOc4mRk4hKcVNCVe5eOePYwqcQHkwi5I7oEkRFq0CEVwVmSqSU4
9TT1P0J6q7jCAZu+BkG74Xq195N8T77iFfY/mSS2BuYJ/8LWmO/S6tMBjW+2TwOMIozz8P4I4BfE
fqePLD/1zXeivnwUcBt2shvx1Qu/CnEPT+Rh7DTFE/wkX6mGz9urn3WfHQEHNDnnPKW0uZow3+NH
V2dgq27XWMU2ce1DUYE4zJwRFMzdYlHdCFigqjqAmOk+LX9HTiLf1MBBSmrybVXaO9G4x7z5kr5Y
JyNkCafazM6I0zM8xeOzHvps2klM+z4zuQSKu9JLdlx0tmpQQJuLk8NxEbOdHZW4iaSvFwc4z7pj
mrE2Mc40nnjc8JlF2Ggcok59ZdjhB/9NJXgGsLVSL9Mnn+DwPa5/22ys4GcUsb3tfS61lcXVaexz
yE/KgaHtkXmXgtvHFBH6ldgxRAjBo2TaVJZ/QxVOeeuwW57mptlbkSAdXy/XjiRO1YD7dUa96FQ/
DpUSzEbeTELI6G7qk8HUPa8C+81s02+8iZA2jGAXh7N/st30xSY2s89i4ztMvLPvUrAwG/YZ4/0z
5tcO0zcwE68r3APlmSsTs8piPNJQyrJZhuMWgCS1SNnORn5hKRoYG0eKZevREIDzo92ZwfDHkuwQ
KECauG3lM/IQRkYvTMG0zvdtSotjKYDBy9FjkwnmW+/rqz55x4gEhdEkduDW6W+cmeGBo501/5Aj
FleoUY4ii0j2Mw5HNnrRPBypA0gLvEQDJYEtZoO5ARfLenfcwYwlsHVvF0aHWr0JgUomFYxOHz+r
25UW5sj0F+w2KLIG5AvJv7moIRx52R+KfXs+wZaQZE37EKMlV2/wdO2q7/fSfe2j99mCORn0UCGm
4upEUDFqHIqHcO5+FrAKRrJVSXZVywykZgnLI9VRZEnJHwRt+22n/f20OF8JtX337HnrdYdfD1KM
Vjr8eTgNjflntnjrtS0HY7TcRma663sSiH4S7x3aEgs4LrApfjncWtyIXXAMUsX5BpKzSFv/AerM
bWhx2KchSA6qcu+syB/BvhBGKZZ9amMFLfChbrEg0EOuhi2XtmegUe2p8JePbJy+8ObM20bBY7FG
b92M2Ml7sMQT0SL9zejgzMCXaPryRUb2szJzUq5t8JB0b/2c8QSEkkNMULBuciZDqV4OCyeJO3En
y5zktcWmC/MShoxSPTCwMXg2xirAyMDzEXbT0adlN0nM4cwcL6HG2S+4ZBKapfzoENGNvCz9d0u9
CPpGvZJ8OODaq+w0kGvXQjgM6hc1zyxItEgupDXxtXFvTPTzQAvppjDztdTiOh76RovtefPXiAWm
gzgbUWU0eRdt3tEifa7levlXuNcS/lB8miGYHBg4iIkJsYRMpvba4IMGCP3uaStAr00BERcigs8Y
BVocAznOAVtbCFJtJgj+2gpE/DPPPUYDLDcrU5sPMjJl2owwaFtCpw0KhklLqRzPhuJ4MEJ9/KIh
BkByuxwbmTsT9Lc6h2UuBbDk8+qtosI1SntYLoOLIBrPOhMFgLfuzIkYJ0aKPMZSwQ49vLS4LJbq
wsMxcrs1gclRRBze+U0ZXZo0eYLQtbxa7PUpIBe32GS+MFppKwf9mXiBeUNPqBhJ04R3AXXK2o0y
LyI9eUmA5769jU0en57PBvofJ0HrtN+iYxTotK0kxF7y12aC36TXxhMWm+hveFFiE1NKr+0prjaq
THDd95RLnwNtYum1nQWM7cesDS6ZtrrUeF4YbZJ9KYv3mjbJnQPRjDwGfGQwldBLhq94bN+VNtEA
id2U2lazaH+NNtr0OG6CUP4yZCIbaDOOTWC8GuuXuoovLfuxIF9YPo81WVq8tl1QvpozhSu4wggq
1THvSWw/sWJrDRuj1LJ1bKUhflvnOmuz0KhtQ6U2ENnaSuRrUxGWa+Sw/jPCugSBiF9TB+PDoN2l
jceUGGh7ks2WGXQP2zttXXLxMIWZ65O0Ybbjm7KjDgL2cpFn5MatQ2sidwbaDgX5l2SE/vo2eKVm
bZqytX0qxUdV1xdf26rgGLEEqbf1vsBzlWjzVattWMTp2Hhqa1bnCv7luvg2hU1zqPBvFfi4WOcT
N6KGhmAOr7BuZizj78nlQVvAFMLQgCcswBsW1DU7mam7FH9tY9pA1msrWeVc+6c0hyqyRFBDShxn
nrae4aKsDjFuNFu70rQ9raPia+Ul3XhEIMgt1KFYsBHCXROtBsCXCaMxBsp2U2jr24QHLqmFs5/r
4oFEyE+vbXLcB54SbZzzGqvemels3tr1T4nldNeY0Kn76NN3gMX72oAHTykjAOe+O9qcN2qbHj5r
gmkY9yIF9MukMZkX0PSE5QN0oTb6FTj+sMKG+xgIUffXDIgrUGp7oEe8CoCZT0sa+tzZ0DbCRBsK
w+nH/2sw1E5DHIfJPNWX2nBegrh39wYSTheZH5l2KWq74ohv0ftrYNRWxhRPY5HfAB/t15gmG81M
3+Xa/mhrIyQswUzD/pm0/tokxQ09iNN20AZK4pavjbZUKryV+KVOvi7f1abLSNsve/mqtB2z1sZM
oS2aBl5NsjoUZ2j75tJvHG3nlDMXVLfm7dpqsyctw6tZ2z/Jolj3qeqpmmbRmzmpuXUFRTFdxcgq
lqvlQxs3yoLcrEG1XtL9GtpsOuM69bT91NNG1AZHav/XmopHtdFmVdU7+GMdNtbayArUyOY5wNxK
VO0aaburg+910gbYFiesJ6EBWFhjQ22SNWVwUA53PCn5R4bVAu6b+zIFAf4v4ZNVW/nxqXaNndc6
vzFvjF3O7tpoe0BGjZkfeU+Z3LiGv+ZdbeMV2tCLQHaf4vD1tdWXY5c3gLb/YqPcptoQbOAMbrRF
GAT2vs3FJ8HsQXJJklF2QwMz8pR6JdRJRVrT3EQuV0W4HbTZVfkp9sZ32AchCwP3fYy5bfFS+jAB
dK1TAall7CDYjSml3xRzloCkiWCg71EL1eNv5T4IStYeuxezCiR4WPw1/VI+pgLTtVWyECgR4FZl
2u9xad8VNlnuoL4vtUOil1x9ONwvJivadUapH6cMFLWWMl1JIwoR5XPg5HfOwC49mKnnMLxEbkyv
DS9u0OiV+fQwQabdI0ZkO3+pt7PVKLCBk3uL5X0XDCmxlM4aGK9IsJbsfSWrEUTDGehWRXh0SJFs
Ba74I7ablbBj876JuoYXKHOmOTVb7I7xyaGAa71M/qdDOXDcPoEHcc8I4bBzo980wwIa5Enw4LCn
BZYekcyB0pUJmxl+EAcjLAj64TCYLKTUXo7yYFbmuS/N+NCzvlwZg7gtxHjyfSyJ1jSehTL5my45
Zkdqw+2WoM2IhVYencaOdoVp9hsPSuQoO1YpY/VJqwMSvmsQ8RrP2P/VuqI4B6Qc6FyqJpFE5z8W
cNkT5H62k3x227zpCKK3GKHaCe1/9EAQATzfZDS3lQGeSzkCY1vCDqRrSNqh8Gk2UGPgnjPF5T94
H+J3BgD3umRRDxDV4mmN1HOYZcHK8FP6WbVF05rqT7fgaueO7WNcez+qdH6SIPpY5GLspI8zq4Nh
1Xjhocxq7FXpiKwy0LxiRZR8t6ln45OnQ4sn9dDQDHnAp4EQRToWWoaZDxeJ2xYHjfeTOwbNY4U5
HMya+06fsdgNcfkyC+7NHP5AJh+yDv9obXhw2QKXNJZB2kRrpSQyX+reI2YtGv8yBe3nlOVHf/6M
+uQPr2iwyTg8E3O0dh3gxBizPvlarovWwGV9YTm+8vsZ80szXiDkzb7QpUShy6uVPLlvcDYYVN6R
vxgWOG5LTCqhjenV9Wd1h4pdnkn4avws1itqdMNT94eh9IdXKKs8HH1r6fKymEHd9SFDj1JTSpCE
jGHge99MzswcPuA3a8hOVP+gpo1gddm6JCkbsC6f3rCpKK6wmIoMrmqLoc9WMIN0eYAdCDt+cHx4
+17Y7zLzXeq6YOsqgQGkQTBtDMI2RTC/Zpm8jp0bcKPRM4IJGFLTzIzHGU5vNrifZTpS9IPUbDKd
IBgGutYSux6D89nFObLG5UT1EMtvY8jtVRMwFzWaHafK/MEOmh/4pxATBMi0bCnzC09nw6jhz4i1
inTP3BsElca72uDFZvhhuUpzgIZ+tLHMjH0M9IURhW2D0oajmy0t+m5FpdbC8gzaDcejFc8cLQq4
lmEyvyvPuc1x+s3YyWDFJFu7nLMNLNn82EJNg4Fb7O2JtoaiQ2WgAfzkYlDnGsILKPRYesn+tUyz
raLx/WxnS7GLm9m4Dn7C5stUb9za+3Wq+X+RR/RPKCSTrv2ZMrfemtZ6rodgY78ChU43bhFC+6os
VhmEDbsE1FO+VJuyYOZwWU8ODhm2IYtOZQJ42cx4obke2aYAbSoSdY0Q6mecLgP5JvsrxsETuQIq
U9uQNXXXPvkrhJn5Pk2nw0T8fk0+mtK31GlXym8+2sZHQqxatp25+yeevA99IWtqL2WkwqiZWCW6
vZtfbljcCCZJEzqOcL+X8D0T3a09cAcBOiIZXO0nLox/rc35Roxck2aDAd70+Rh7G65OyXKEEmKa
pBaalX32ikGCNydIkteBnfwm9kq84+6Cd9o4qi58MMRGuene5Iu6F/5kEIHNL41egdK44a6XInim
aaJe0VTGcGDRWppPLfj2BePyUICJAveWJWTAl9b/M7PA5mrPHGWVOruj21Oe54KvCbXw0VqCNENq
7d37XvwQb/wFth3uxtLDxZ9/M/YzMoaw01mzpBFGRAoEmZJHiCbs5jBFFluwaTWhFHOX+CLi3QKz
KrC4HgqUBrI41FxgsjjFMZ5GXq+CMK3P3imujN0i2PoI29ybtbRue1gKaqSI14ohL9ZKEHKZOQ7K
qxu/+ZO8ITh+5lvVZu2zEf0ykV6FXT66QKY3VE+BCyzcbeZmz4PLfatr0j/V0rzZbFjwswzAqC3L
PScG0NhwVLslgZOTpo19MA2B8WhVe+XZr9t8g9UdJoHdQLQOyZv0mgbXflRDDKomadB5g630LdAf
MMNV/NlihCHo7VUQ8pPnapCHoRuudVCejW74iW3MV1SUbeqMtH4AV9v9CRrj02qEvxvT7NfNMKuO
tmmsGyfPtjV+9AtT8g1QW+8WFfnoxgTZDYVbEk4KXVQOXqjWY4rHjHtDncs2hPF3kVwdMIi+U+r3
NttttvO4XyVD/ChDs9/l80No0S6q7OGXKCl35hxmOQ1wUE34shWGk23x6DEoeMfA9/sjuS3FvxN/
+Pwwg31lUs2yaaM9GrGYj0tPL4FuQIq/rCwCsqohAWDTxafSssDkH3qKU8cif0qyhZG32JfRe+/A
Kgb0EJjNMYUr4ZTePom9Y92EZ+q6mlUfNyeDlUZh1CciouuWqOXEdytmb2BA4sqvYdmtB48MCcRN
Qbk6i5xARYduyA9jWL63MMXSOT4vKn8ntbMejXlXB++djY5OYe4pFMlXbnD9/KZY99yk9+2728RX
y3qNxQdP3GlawP1CSIBetSIKdqLo7ZZwL3nm7sur3E+JCDS9Dl3Crn8Yn2HZ3UwBJ3aga774K0KV
HCZidC2fwtDOF1d2Z6yhuVNwkbA5oKK1P5j7uY8fPGsrqnDHNoC9jcvapCyse1KIH93obAM8UWjF
IVssd5abistwqLuyPNoH10N0jgpgj2n5OCGG+MNvLCjnGUOxMP2kmym0jl6WHfBhvbpN8uPk8+3A
JyP8+L1ucuRmPjys2Yk/P8UyP1X5xmzb62CPP7b1bFEGwWlCfXS+zXIeTxy6jvewmPFF8gQnRnA7
VLfL4nT/vz7ln3rrExTk//pfPul7rdiQ9V363f87UiyC63+g5f7L/yj+53//fyMRf4VcfvU/IxFE
GDxfuEQYbLRcHTn4ZyIi+Ifp4BwLQhdroet5iMf/moiwTM+2TZvGbo8FK79I/u/6FBIRgmw8Kq+D
2mtbQfCfSURYaLX/Rsq1hWeHqM/i7x/nuPb/LeWSsRoCFhh0YNtewZKInYNLeH10HUkhPHlGg0UZ
kl59X0xnf2EH6qV3NM7C81RvdfLOSv3ojDBQbBOzbFUNdCo54iaFH4GHCL2FRJHhopMZfN9RE7hs
+hBLQhMkWt/kZAdgrzQsXHhTleAo5/kmqd9NTCBrJ9CvzLh94/xkkh3SXU1CmIUVjIEB1wtt2ogq
6zRB98jmH/4WlyL17zSkZpolOfvhue1j2KPdNk9DHLYVDchshw+FQ6GIiqd3vyPEZniHpfJBxDNW
NBErxdw3r114NyYMzQiVLwmcqFX4WCXTV44UsmveVMbQ0/RsLf3Gu7WL5I2pr1nXdmdtB+dtnPk8
I3+6qt64GqDtNwXGzk17ixJ59mf3QHXvsE0tLqd9yJWM3cVPYyEtzuNb7HasQdt5l1jk0JVYGKvD
GBOSDd3fB0ZhmfpUF/RCUlyDr32L7CRWsYzZ/KDiica7Gq4C1h26j3lh7cLU/ppcdaMy/3HwKiSp
9F2laXTkzXUjqX/dWgLjuRumnPZ4s0UtC+ZUcbXa9IEb2ZfZi2YT9EivUcXuOU2cfVEixOPAResO
5b3dwtWEzA+ownlwpZ/vRpPoSRw3n8VmmjRLnw0paJxqa6AKbachofAkHV7LpTo60NQLsOkyREKi
yfbOC3AauZyoRJadozl3XFJN5jTR4x5UlrnuJm9X2piXgxguqqsGRHZ/or5S+iZD1fyH9cvrknLk
jxynu6SzKkzEqyqzcXhBg1sPS3ImHIMZq+JfwJuGgkZg/b0PnPtEFPF5gI7Z1iZAthCBsIhY+4BG
Mz0m4NQijQbm/A5Kh79iGFy3lJwDE9ImRhhEVmA/5k72bfm/dmHzipF0Y08K6V7Vjn2blOLEt7Hw
zZ3I+TDNAnm6m8hrhr7YDJO464EilAmElMnmBTOY3ns9ePnFzMtkQzsEFdQ+BZuZQ814kLBqBbaY
E2xY1ZNzoCgcVWCGsOnPxtH2Ebry+sbIuGilHQ4MUXrn2MU5ClTiTroghkvSyisfLi2B4GvCUCYd
VRJdXphex/LOTYx3OU07rv3gxD/ogU12I4audYOpEAs1HbHsEzcaGiqmBgkSN3nH1BvRobJZ4t7Z
WJn1NObB/FktDFNWdpzL+WCeRBEmp0CJeN/k87sjE4hH3B7M0v/tKHVYzYOq1n4oaG8r94nEUddw
JHLdEWfcLC6OiAizVonBlV9PrDX0Eb1YJUB5WdmtOJKnvGJ/j8hmYd2uzIlwdJ2ROmQysFq46Mqh
TroHR5kC+tmoGgarlfE7CcqMQoMWh7gWLbTd6WrN43utJYkQi3mW6uQsL2wY+DdjGGzzZGJMGB3w
ZzUjYOzvG6Fw+3kUsfQZd3VQhe7eidXFaId8g2cZSgrdk+usqT7Yfn0HBBVWGHRxR1vLzljwdDkF
ZGNnqh/mSn7YMyXvKIcpnZHEOqwW851Nre2IPTKo4h2tjmCxp9y5pFwkuSY84man92IyAKGlFVAz
k54D7XVFYIdtxd2h8R6Id9Co3tD0WdKRYMxcXiMca+Sj7UPlla84wxs2sImLFRaUWmNMjEcZhh6z
avdpM/ySWqI/02puPKeqKamkljJOCAXJCExAYxNfhejK8pYDoB0BRDs46Z4McN6UnOfu2rHuaerj
4qKUeqZSdjW4Pa8BG+aLgoI7wzjcsUigYxE8WkYgl5WAh0TokRab7wonBPdABGKTJ+1zEUvgGoBT
RWkS+ZiY/XolVnOHVGqPSEGzrO/QqbAbzQbm0MH59XwUhzL56xflR3fqHH9lxzGdmj5YFPUrFzIE
0BcAZLTVmfC1x/uRem4BjNSgFpbROsO4I3PJGo9p0GRaR5pG+VMHL+NVQIS132CrrTdOw+cOsRyS
0oBCvfAwSoCPG7XzEi8/KbvY4Q4BYeP7IJISCC/80qdl5DGuaLDmujMD9e5uAhk+lAWQEq8pgUFm
T6Hg5lp2Oesy0YGziMTe8ksybgfPYW6McdlaaT9uJTU/HiBGc5BQWPyCAAoHh1fkxAF8KU4K9n08
ONhg0gbcakUzGsA8KJeUkwtML+sW128eBI8DZCEu9OwN2pF8S1xDPU787hAt3LjaRsaEqgAJcp6x
f+EnhNSuCDc29LKcxmZZGwEBDnuWFp3nRboF1NuLw4g1RDIdGAtnQXTNL+w9R0JUuxG/GOvj7r0C
zEV2OP2Ukm25k1EN0DgQaGFr4OWy3iaFLOVUVzPkClKAfNgv9nKI7G7XQ9cejJEcVG/auzwNNtKG
8M35D7yvZGZpgphV4szh0NUASEz5CLDWX0emyXucKgCZGVBBI58lSeAf6zH59GpZbzqLqaK1srPd
Ug4GrmjndiyqY862HWyi27RG3JQdxWImQLuV6djGOseebxs9+xLbban9JOXFgp+HPjzLwcLfMPNr
DZ5cqXjNFFOPbcMYH9jL89ozkN2VtADq4bxPDXGcWyR2R+Haxj3gkN4hoLaU5qUp1HUaAY5aTcn3
/gzIIgXWTxICjcpLnOzJF+Fj6AzTEas97wZWnlA57flMRR3LhzDjwQrCX2nlRxl6HKqCF/dCqlxM
gh/AAsXGFZI217PZc4oBxTVJE1V3pV8ZFz9Xm5Csopi2sO5B66k3fiwqGwh7b1Np/NbGhHCYoEak
+WefOI8SY1i6wOqtRowzgdl+IyhZm6ayHxK/f2iqLsQuT6fcGDzqxCZ/DFCXNtkMGB23BgxJ2jRJ
WjqAS2Y/wnPnqI1F3orHP4GQL4EKq/Q4uzX/qhqcaDTDvu3JjkWzaR58P39HHiaLEehVoSMfp4B/
OorjaB3hfWbltbk22/rVqaAaYqDZTVi50viI5bzNqdjOSRsqnwN/VAlzrgIg5ZG5SaYRak3A3dp4
qHNWEcAUb9Xc/rjG5MBkoeykne37NMb11puKiTQnABoOcJQR07lbulBQPMrYZksptiXRIxDpaxm7
R5QCFsQmQbgxRFWtWV7K2M5PBpDEoujx9kBPHDNBpJfpQ4yEZpskZ+WRSr3KfY14hyOxssnVHoDB
D76IZ0bk9L4rMYR3rPY2PUwwlqoG1DqeTyTXbzj2N93IWqRY5n1k4YrCghTfsp08a4xQoQ4UZGDa
7qrufihhkUcRDnHpsYtmQc9+oTwlAY1nQxRNXKTdWyJqp2Qc/2Qx+Ju4RFzrlIXDpaQ5DH+DzXsq
bY9YUJc1DAbq4GTw6E1dvC9c77n0+uDckMmwPHDYSrKLWDogbbS9Q2IacHlAs0rqYR9E8q5NRgIF
PzmIc4Iv9LFcs0JNcHNS0LI6MTjq7CBt4EJnCSWRb3gOgkLSXR+Sph6C9qUznGJb6SQiHT5vhiep
a9cpxWjO72Dvl/suHe072b+ZLmmSmGhjwRjN7QMGjLYL6PSjVAiyI52RYNZPSickI7jxG98+dXna
8PSgdbQ4hnZDWj/FNcu9OVOv5oTRJ1L5eYwRm5bOfO+MrKHZl8rlrtY+EOh4bHocqhl89WU51ePU
JcFFDZ28GbnMWL960aoIgFY6CcrZjSSo06ElMdHO4wVGalQu34tOkVo6Typ0stT7mzH9mzbVudN+
sik/8hBhvNE91PHcr5I2gkFCPmnpdDg3fJUIQ0cyKcRVxEfkSYaDrrg2E6w9NfFzN7W6MQRfZr56
UJ0JyTo45Cw1XeZAfSYD9qhS52nZvBwiArYTQVulE7e5zt76sXh2/ZAXP56Cinhu/DenS2B31snd
UGd4J53mRXn0dboX19jYooQkJPM4NMgH6CTwSCSYDncciVJHfAFihsei+ywIEOf2cHAT603oZHEw
MQBORfDQZLIHv4H7IMfUx7lAFNc0z4YOKv/9n4nYsq/zy4tOMhNZOSJ+UqQTLAJRob01Q6pybO22
dCbttrPOzd9stBu/CJ2WpurpgE+CSB1B6kYnqo2EbHVJyJrQ+1OvU9fYAh8amxx2ar+WOpftENBu
ybXuVMElp9HpbYcY96Tz3AXBboOA96yT3rbOfA+Ev2feB2vXDpDXSekQVUkx5wIjKJsbn+h4pjPk
1pjBlrafB50uN0i67UcC5zCbd3PnrxcTFyjGY7J7Op0+ElPPc2Rd/OibjMlxHegsu69T7ZyykOWA
f03ErbCbxkZG1Z744xGHx7pOEQSazpCQlEdQu/Q6Oz/MWsEiTp+hg5Q6X+8StLd04j7W2XvOWoqb
iOPT9THRmiI52UnqT0T2aXB5HXPkTvJR70WNh7Vw/YXzldVu42fe3gl88lPdV8x4ePRwqfnayjKV
/aFEs9bcAIGDfGw8ZijNFKh8RmXvNQQ1wH7XWXcVVuhBblrSpCupuQSpJhSM02GuEZJy8DdcHaaB
rsHp6rXC32cADmpNOsDtSdSIxmPNQEA5y7mHXj1NR0B4psDRghjaNgbIAxgKKqzeE8P7tTVdoWqT
j9nk2bU10Qd1c+2CtSBWxPNukgnkSvmHKDIHGeAGZgV8B5rlIF2qzhvxJDTlgYpAe89RfDXUQeEn
A8zHzjrolh0LcZKwal2blcUN5tZIEeZFHR7jqbrz4q45s1DmkxDjvTFCLu6RrI34zxLY52zGKR7G
6ReJxxdlEw8NRjhOjf+OZryvoqU9luSt+NI6/N25VHcTLxwWIpSBjS/h+zg5f6AcwfEcA4q8Z6yV
s/cZoRIjPJbIZVjxIsXTQ7Rtn5u8WZuqxiyoODGgP+wcyeKn6cZDkDAu9wlva7JczyU59BWtrUSH
ohG2PjfLm7ghnDYZ9G82NZRhmGob8Wxlv1HRU9U4zPntXIrHjHdVWJId8AOH65UbgM/uPuYCl8/k
MopYWIc8/c60uN9FWAR2oUOzm/tbhYvgpsy/DP6LArDfXi3R0xAE1rkfqEasnJOEbUj7VXJEE/mO
QWds7Ba1eCmqdegn4yPazYphKb8U5NkWZq99O1l3+QC8r28GWjGc1F8D7TsZtLX1/ePQ9ZIQVrxx
AApyyWfZ464yE4DqYlyr3DuyLqQ7kAznZsAHAhKbmr60mJ7BzGHpNKaXArc6buvwzvHM+xw2I/D/
4IssG/tqwXuxXYj8SWNgsohng5vcppet5E5GsULTNLCWTKwEd3TCLp+CbdYmg9u4TjH3rgGncU2w
VX9ouoF3iO0AHwqrr6rhN0iKl7aPslMaTTcsoFANjJ4jNmoPHRcRrMv5KR05OHLuFSJtqQQY2z89
rWzTZP2ZDF7NFdkzfgR5Z0nUA6m3hnYHIoWZbEafqD2C9Yubetu283ZCzwMTY0XJC9Rq6R+coSnU
MwmOAruP5HE08VZvjTq9NAHXucG7MfgZgbfx0oe/sedhqWHqzu7GZp+Rcg3aVWnPqTyZH6XHjYEE
PhnN5ViJ7jwVGfpCAkEzm4N9p+AgEsXvt1VmvExLqoMTVH/UPH4lzZ5kRrpL3ROhnlT5qtQ+y+s/
/eSfbNiKduGK/UJ7F3/Qvp6RWhjeI9DrMCzcPjpWRni20iykcGrchLHpHc14ua9mKlYsi0PXp6uV
x/oV/4i5JYyMlX+blbbc9UyouACCVWG6p3mWz0xYj13ZhPR1eNoyM+7VIB6rfNkPAmuParXhY6jO
oYlXrxd62qZHoyGRnc1UYCzdfImUegJUw1EPQGOdsReSjAnYbUkWRHm+/v/hsv9MuIwQ1n8gSNx8
/st/IyH672Ca/moS/Ab/DJdZ/3AE3rgwhITku76Oiv1TlAj/YQJissPAclEtAq08/B9RwvyHi97l
mkAxfWE6Hj3w/ypKWHgoPYQJ6z+HaOL/zm/DX1mH0HQOjkQZqgZ4JghRKBKBJf5Ntgy6amDzzqBW
mvJJO1wCLE32t9n7HtRmJAQs6tyRYxvbcmHgvMm+k9m4r+rikQDFq4pY9cH8+a5Du972cJua3j0U
Y/yddWEOcRV4plvf2aJjPTMm8hB6HksjaGpN8knqi63yWF1cmkHB14K7k/iP8EXjmwMHuSp7lqey
9QiyLrytBusmNpVxGhzjWXXdF4I74840vkEUKC5N8mzS5boeSnJA1qNaGJ7dGu4auDvgUj5/z4aj
dcaEpIqC/rqZaaLJX7kZdBS3kO1NI+vd7pZTaFYfnN++/1PNHZRkAqxYQtcjdpjGGE59Tiy3nquP
LKBCsLTeucPm+6gF04ubUGxbN30YxSsL7YNq0/zSEXEaoq3lIELmptTaMOUwE2kO673q+jsnd14k
GIXVmAp8UMxEot7MkCnUmH62lNpbbDX49GyaMd0MwWDc21YqNr43EK+2zNtxCcYN36UY62azNQen
xtVe3XUcqViHX5bebU7+xH9E3nSyvAmiitCuSqrelRtdM7dC1qYjiFmT0kdrzh8HM1gJOnbZ1TxH
IRByz0f+D4v8ra3JJtCuyYt2F25obesIazDhUPci83Zgb2jxGqDsdizSi5diy1Z8XCurmzEVUK2x
c++CatTEZHKDdmvTn+jUb6FjXFl8vsaupPaoTs7cciv+PKfd2sPV80mwDeQNQGNgiI/oPgksi/QA
cjWgQn1COmD2tVtX2vgBvBdSMVTBpnjay7eWtTUKCX+So7JzN8gH+ta2PHlgheT8Wy35bViG7cou
l9vR1Wv/LgM8ZH25cV0ilmfHodNsG7bQkRQubO2cErzKuzPT4sV/ZCESHmjqBA2VHaeRaGAAkqOZ
+6sqvGYXMHIJJDLGB1VuDcOFjkkKr83uGPl5eS3x0yjyfT+O4talegiZEiTDwCRnJi0BGwjBVpv9
WnV+kPKlyJsPP+kTiqPwWKCnc7PcoGW8N4IXRasVgCLp2aFpGu8gQtZyFrBf3PU2OxiLhBo9sTjk
4/5/cXcmyXFk2RVdkUPefW8mNYgGCAAEOwAEmZOwIIj0vu99JjNtQqpl1BKk3JfOCzYFkCCTrEgz
wTRJsySAiPAf7r9579x7gzO/sY+dTl2Sqf6m7IgWIvl4lTvI4vNKW4O5/OYk8AbjMD5r2xTbTOqR
UBHjM9NdQz10x54HGuYb1tvS0FYdSzE2rP11LMVbE3nfSmMeWnT9RKjZgF+jLqIB3c2PNSf7EBsu
YgXPNY/tNjlLamTtRjbRq8fzx2/Hqw4To2MPaf3Cs4zz1FSYpE74eFmSduWSkjXpHNED/LqN68gT
ERVK8JXliiPUBMnlEQqBNkw7bVH4GOS+apb+PkAqGG3dd8qGJuml79V7b3QNyqXEApKqZRaeOfkq
LxwKynLtHPrflIWPaRByLS1gkw/AFyO8canDzJ4JL0noqFZdq4ogDmKu2yHadRnk+ZhbiJ2stMX0
H0lrab1qvYBGkZBf1s0kHBh38ChcWCuAGDgoXxrl8oivUEOBQnFuftsLV4ZPnfbSEtZMF+osBz/L
wNCI2NiydUQu54CoGaBqWLYRcyn0Gie59KRmGGIh2yxh3BrPCdcJldaVzhE4TtXzsCT50yPheOEK
JTcILxcLOdd4Vb3IJiTFXZBH60EIOxpgp6YwdxrwHbb8Ny4EE30KuLweQK8RUk8TZq+qoPc4WpSr
RIi+RNi+VCg/C9wvF+6vooZWCQkY9DCBNme6QShBfwZ76pL8nPKAwn+JAqEhVGEyBNfd1rQ3WuDt
/F6xZ7yyhUOc9VUkXOJQcxsmzM0Eft9Uwi4O3BwYwxZvS/SQeF5pahnm6h3UoXbSgT6fJ2CQo/CQ
o5CRAcSCJ6wkIhB9qY3T23Qsh8WMnHLPVQphGWrJmd/SF0u7gJoyPhSGRf5Yj6XRavRQE3L3rluh
NpXwm5aQnCy2H5q7QfjOkrYQgGXSUrisMszhxhe18KA0xQGuhRGNhBbFBYVW9aoSihSBAEkDQpYy
nedCmmrd/KoKAE/GklZlFeoN8U9kZWuSW1CbxrFe4y2TDNmpmSZ3ffCeZel0BG7NhXIthXcNxuRN
bGICpc3Axm7kHgdqCyuZirUikUp6EV+GQtBqoLRkWTxPQmWDRbrdhj5zQaHY+UChzqVS2z3rhcmt
mjxaEcMnrK4LtOvu6V0bttEUoteots5Z1eojbnS407e5trGEAG5ZhaMKLD4CDtYFEgYWdoCGHaGH
QTB3kfDEs5FTAA+QsOCXdm06mIHPwh+rlkJnH7xrvXdEMCDhS53zkCBexEcYOVUauYTNNkUzTBD1
oh+9izEYVrMOg44jPjm7A9N1KkQ0RgBsRYSSNoWXtpsBHMwkI7htaG43SielwzjFoRcRSuHuirpC
X0Ano3XA0ALHG1Z9r7/HaenKbuZsE7j6a7aAzUJViqkNNjo2ndOesBW/jsKzmt26T3l4VSXgWMim
pGb/PFNAB3WR4X2BtchWQUoGAinb5Ny12TOi3C85iGIskXusi8N4Ztn2eFZN7tvGVc5zn1nNHqtz
28J5bdLjbt3DFtqjtO5N1S7qqjye9ao/LRusKEmIXsRpubNQahQcnFzj1RgPJ5PemxtHkdmU0IHw
KV0t6j4jl5PzZ0wMwHJg1j4jFXGKmw+1Yu1MWwQOI8J2Q8PNyx/nCzhIbznNBEFiQbDZEosJqBe8
xwD90owUjfsmW/kJXnu4jlxH8XjuhumF3toXyJuJFXF5tkMHJX4w0WttDbpdPae3YnJe5QbYNcbJ
S7sYiMS2NSpn3ZbpdjPUXnucVpiNYOR+7pMoYsR3+HVy7krDEd45W3cdRpdEBycnKFzBZqr2DPaV
gkyYXVQWEc+z234Yu/68yhtKKpSFKmW/scYKF6LCxbiTDYZrKns9aNXZFIlKFt6w0UifLx164On2
muB3k3l1ANJwe21RSz4KuU9BllOIzBA9AQiL/SSEGuvCWoMwWaLlZh6c9FOyEglzot1E0ZN1qq3c
MzcBQEtwPDIdkFLVbAlmp8mTJN7LJONw3tH6JtOEjeatqfvxpvQoFsPlADizA7djwghrkhXT0LlV
nhedTDW5r7pXvu2JYoXwY2Kh3UODkKayPpwlpneGyu+3EL9BdoTqfRjUV5iPsX5o4e9JaWxUHBP1
IchA6Ge7uOi1E4u50m+d9p2ZoEezAm/jqxoPlsIz1qN/nFHUXjn6ZK1zCXHcBm/sMCMlidA8FbFD
KVseCsc68+IqPYtdzVx5eYWzZkD/OXfvXLegNYc6ozUBm4p8q86sMlslbfNe4dJWgfkjU7PW+jji
oVp5ayX2/in/0hE4tYS+wM2lUevK4qajYcRRGbu5bZcnS7J90mVFx51uJ5o17NNXMI8IWulrrvOw
vQhdZt5GoxbpZ3eFE0THaiiQx+kOrFNCUOegI32nv9Ma6L/stDBwHnM1UEESYcaaZMci3wFsvOGL
gFlpuTmxERzXGe3lUfrMFg3nut5O2DLY9sJFl0iAWnIcDQR2I4TuOYiN0raW/nUonWzcEzrMmwmF
yKlSUpDtkZvVG+D1De4BVDalJ973Wx69lAZ+YFFisWmd19JDj33WP99Mz6MGq8RWOu0dLfcwJ3HO
pSlht6xoZsPankuHnpMjUICOTUUL1G3lJKqlA3kz4ojY4nm1ZPtqQXc2ORpRqiQEBG8ykABcHq6D
Rg0kBoj5wPN9jVblJp7rwhP4fC4K91S2hTXQgQ4qoQ8yoyixUMVSQGXzdd6LTrF6FdF6W26FXrgc
hWQoVDUte6EbQjAHTXgHdq4EEDXsASdmUSVURAQe0QknEQJMzIATphAU9ECNdShUBR59NgUfDyOQ
LrmpEwM9FAxGMMmlg2XEJXxGPxHD2XavEx+N8yDjngvNMYB1mMJ36IAeHplHa4r9l5HjgoA41rPQ
K/sVmXKInaN27STjWYmWqTIocSqdx9sQqmQAL2F79toS3mQr5EkmDAqV1ytXqJQMPCUCU/GFV/H3
5IowLBYwSyZUSyN8C3J6Z1kI85IBv2wpkhpCw+g9EQkxdg9j2VwMsBoYNsLOBNtqNdjtOZ/qHZ5w
L+2or05DGrw82RlSjIacVGFxYqFylPA59J6vdCF2atAdD1+QVSY0D7klECIJBo2FoD4gP1AKMSc0
WlN4j+IHRyYl4gOMVcixQ0KnFhQvziuhiFqFViXQ2M7DFw1CGuFlyxPWIIhL8dFQ4EgVWJIvfFJt
6OFZcmo4/cbOIzQ5tEumdtwpb7qKKIYjPs6IbqdIOAA/mUJBwVGsnRYvVn3qpL5vkgTDTphMwPA4
ezvo/XjsEfPqjx7q3eRFmLLQNCbaxwAAK9BeIHKKTrhx0kWTtiXq4uGFPaH2N8G3QuG4YmrcOHwU
FxhzXTdNyalCqK8K/MuOrU3Tmj4mDsIw4c4yO9iZboUao+OKexYHyryDKGtBy3phzDigucSHlJfb
Vr0I6Mqv+O7cZRK3qziA2GjgzI774wB0bRKGjVAOlq0I1SxnKVKG69+bOLwdLf1SNwe0IvDL1ahv
8fkfUK5C1hTJ8GJKMcBB7YIxKCgdGOWqEbZucryUc4LF8toFOOA7r+KatOVoAvlI0X2hE4fTawH2
HCH3sKkmYYGmkDB9ndB9o3B+eZDeIGC/02366UpYQFuoQFf4wFRIwQpkcBZ2sBeKkO3NquF0sbEB
DDGXpesoZ68c+LAWCjEBRwzCGIBU2sLDTUFzjhGEXMSocT0Ky9gL1ZisNK2AxaSu24IIkcL32h+w
U9hGeB9XHtPGlpW+nDMdsZN5YjZMZJxRiS8WolIXtBLEUoFamsJczqiwjbEucS1kGqmFzAxBNCdh
NX2gTcwUr4mAubSD6UJ1M+Q8OAKQJxFGNg7b+P76CHKLQlvHOmcFZwzXcD/2CYzJq9nApzOMNFF3
bazOYeV6P05YLDR5gffcQJQnXEO8oBGYL7VhE3UVJt3NSZwxV4+m451USiEQa5H+zGY+sy0rTa76
jZEiBN6i61ljwxieauV1mo7ZaerwV9jIYSxHbLLVDEhZ3RO9bpn+Z/oEusuxYTbac4MG9NRneA+T
loQ+ZnzmB+lrkIDfs/m81LbXPiXsaIazZKfokW6Ob4LDTVmE8bDEdVBblBg5bdLMB4dvu3MazjCD
sVOtLFRlnmff6DPPZpJX/Tp2bjXsZTEyr54PBgwPPforABdrw3EI8TtRzsOWDsLsUh6pM7KUHDZw
LqwcuU7Dui5onJdD5aw1L9nZZIstSH967wVYySlvvMJ41xTyg+3P1NBuNRRntmhO2GxlCNaJvKte
wvrbCzhT9NjGM05t3rGVsq/Uam4eNvhdONuruVI7Bw3SYuBssKjU63DQsWFKIvQ6NrY8OZ3JkbSs
ZefBloZIv/BaxcBu2ABR3YVWfYN46QQJ2usRXyD68vpytF9Sjum32I74Gbdvtw0V9cRx03hbltMa
r9jQAtU2zE2gIK9dWIE89mizEzuY5lvtBDMi7npC28esf2klZvVSw1jLssP6NKN6hRClO0mD/rlR
Idiuiqmmc7M99VR5O3rqmTaxnMQhOqO4wxwqRUEXz7X4ZJOHmmsrnU3FojISA/fT4E0KVXT6/6x3
8G8f7dhWu3a33pvCveru6un1HXuq9os5m/x078p2Vfxrv/TZ5e3xF/oFeYSj0zJ40I3Yf679h/7R
y6Q7DO+6D8gvlHlkWYaiLmoo1+SkTHcixWDi048N94hGgEWDgkaEL1KH+1/445//42j9+Bp/5nce
XMAtpFor30QQFfkDmYj/k0Pw1Ss8GAKDKrjjGaS3Wa4nL3h/CPwjW4cNdDzHpluKROP/aAh+rJTB
quLQWwGvQ4+mD3sv39Vd3fpqHNQRRoeORxSxQfPHd5CwcOvde2K+90z8xbfCn43D1w26X34k7CMD
aY/uKt21pA1Ga+z+/eAShkJ0imMhufbkfnmi4/DxPv3nhPbL48DUYNu+gT2Xy9WC+T0YBwwwde4T
jwdCd1E0fXoOn9r9oPyDnwvjyKEL6pKaw84VrISBvX8/MD9gDGo4jIUlKTlPdX74OHUfcD9YRzwQ
2KF+vBnE8/T+MHhHIFxK2Qoch6HwaVk/yenha3PYX34srCNSEGzFBLGfHZD+3R8H0zyio4+pNbmx
WNGqj3ffU3squKEPXy08ZetsGywCgnkovpod9CPPUjoWuNwTlovvzRO9HfRDx8E8MnxHd9gjfRGJ
3n8sFJMoslOPvGaX/zzZWfLj93PA7MBywEPPMFgsnqZr8ZzdHweHWdKgFurAt+JdILfLU5seSEyz
jYNnSWLUUAz7WK7sZ0H74TjI9KDzC5xZqTGYynqCz8V+HA6eH/Qjx3Zxu1Y0PD3lWw+nSQ4WGFN7
7CN99g9PdZr81kr8V1cLic5jXvAID1YeS8bXmyhmD1c3dIh1fgTp9TQ3D8xfh06TOudMPMrgo11c
kkznq3OmdyTzJ3Cvz0lLELanNz3s4b2/4LGQw4PJLMiBUplfTZOmfkRNH67P5zDu69D8T3QcDj1k
8VwwKdg6FnN78vGr3STjYPJcwAPsJ4dfWi5+Yq/1pZSzDKP0w76IE92hM/m21vO9X/h8pv3255/K
Fvs0AVb7B78olhcf3/tuX12S///bg/Ps/jx974efz9f79/n0558u8Nu3fvBen6/q8z9uort6V9+G
NCsl7eDTx3y+y6gCPeve3z2Cq35eEP/5eb7x6/hSfPrRy/9JZumXofjXXv0nshwOfIc//muI/uc/
0VrU8/QdoxHmhUNH6Sew4UOv49//+x8f5scjLzinHHoBf2bEcuCnXxVpXvzx9++bvTBXHnoJPAjd
o9+wo3NQOPTVbyICZ79Lhu+LuYe+xXkX74YGsVNZZAXS5kfiTRydPe6h73Oxm4shurt9/A3YxRz6
BjzV6e47n58t9aEvf7Ors+iP/5CRQsEIh/z4hfwFj/XLH3wRrKKHXshvu9uw+JBH3Fbf/8L/9OF+
bEn5Utv9dqH5XL5/7M8erqLyG7fp3a7+2/8CAAD//w==</cx:binary>
              </cx:geoCache>
            </cx:geography>
          </cx:layoutPr>
        </cx:series>
      </cx:plotAreaRegion>
    </cx:plotArea>
    <cx:legend pos="r" align="min" overlay="0"/>
  </cx:chart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_xlchart.v5.7</cx:f>
        <cx:nf>_xlchart.v5.6</cx:nf>
      </cx:strDim>
      <cx:numDim type="colorVal">
        <cx:f>_xlchart.v5.9</cx:f>
        <cx:nf>_xlchart.v5.5</cx:nf>
      </cx:numDim>
    </cx:data>
  </cx:chartData>
  <cx:chart>
    <cx:title pos="t" align="ctr" overlay="0">
      <cx:tx>
        <cx:txData>
          <cx:v>Moc wszystkich instalacji [MW]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pl-PL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Moc wszystkich instalacji [MW]</a:t>
          </a:r>
        </a:p>
      </cx:txPr>
    </cx:title>
    <cx:plotArea>
      <cx:plotAreaRegion>
        <cx:series layoutId="regionMap" uniqueId="{9C4A3733-07F7-471F-943E-55CFFFF6F664}" formatIdx="2">
          <cx:tx>
            <cx:txData>
              <cx:f>_xlchart.v5.8</cx:f>
              <cx:v>moc [MW]</cx:v>
            </cx:txData>
          </cx:tx>
          <cx:dataLabels>
            <cx:visibility seriesName="0" categoryName="0" value="1"/>
          </cx:dataLabels>
          <cx:dataId val="0"/>
          <cx:layoutPr>
            <cx:geography cultureLanguage="pl-PL" cultureRegion="PL" attribution="Obsługiwane przez usługę Bing">
              <cx:geoCache provider="{E9337A44-BEBE-4D9F-B70C-5C5E7DAFC167}">
                <cx:binary>1HvZct24luWvZPi56cRIAjduVkQDJM+ko6PRsv3CkCWZ4EyCJDi8dUX3R3TVZ/QndOV/9VYO99pK
X5crIm9E+8GyLQ4HwMJee60F6a8P818eyqd7+8NclXX/l4f5p1dmGNq//Phj/2Ceqvv+dZU92KZv
Pg6vH5rqx+bjx+zh6cdHez9ldfojQZj9+GDu7fA0v/qXv8Lb0qfmrHm4H7Kmvhyf7HL11I/l0H/l
2hcv/XD/WGV1mPWDzR4G/NOrx6asm5//vfyP/9UX2dOrH57qIRuWm6V9+unVZ/e++uHHl2/8w6f/
UMIAh/ERnuX4NRJSUCkpp4gElL36oWzq9LfL2H/NMObI9zkRlCCKf//o8/sKHr9r8tc/hN88tl9G
dv/4aJ/6Hqb4y9//4CWfTeqnV+H1qx8emrEenpc0hdX96dVFU/bF/asfsr7Rv17RzfOULs5+WYMf
P0fjX/764huwKi++8wlgL5fwP7v0B7x+/tf/+38e1z8bKh9xEjCCEKOScfo5VBKgCjj2AyRowBCB
y7/ukk+g+vl/fMOwvoLSJ8+/AOgs/L4AapvH8v5PriX6mviMcYQCShjBQnwGECGvJZF+wDATnEse
fAGfi28Z1Vfw+eT5F/hcfGf4rPcPpnmss6Ztqsb+6UBxQbCPJJMBCn5htU9Jj7/mPvGFDAQGEKXP
v4DU+//S+L4C2Zde9AK79xffW239+ZCx1xgaFAr4b8UlP6stHLyWgU+oTxmlQH8CLv+B/C6+ZSd9
BalPnn8B0MXx+wKoGPP7qS8a759TXAARZwGAQQQmUDyf1pZ4zUTAOeMcYehUEjjyD0Adfh/eJyv+
601fEjxfQexLL3oB3eE7q61/hgZErymlhPPADwQhxPdfQiYlh5pikhHgRfklOvz5375Bmn4FqU+e
fwHQNci570n5TdlTWUDXAnH6pwp1AiBhDh0J8wAw4i9ACl6D5AAZTzD3pYB/f6Gu7r51aF8B6sU7
XoB1951VU3W/NgDYw58OFWMSB0T+RoKf1RMBywWyQ4BCRwEmQn7JUx2/bWBfAeqzN7yA6fjfv6+a
KscP459eTlj6yIeK4dTH0Kk+wwjz16AkOBhjnwfw5YsYnX3DqL4C0N8ff4HOmfru0Hn6s9kOvyYE
ESmgJT2LBPZ5LPFspRDcgIDqBCecfknuwfr+58P6Oj6/P/8SoNvvC6Dp3lbZz//zWfAB4Y1/vpsS
nCHoS5Q/29/njOgTxUfQa0E5YsIH2UcDjL6E1d3fRwi89Z+P8CuwfflVLxC8+84E+z9BT6DXPgsg
wORUIMElfUGAwWshobjgC7SpL4cVp28QOV8B6u+PvwDn9J2JCIiSinvb3v+5KoLJ18+tSWBI+gQY
X/GirMhr8E8Y+ULApQBM7xcEH8RB3zSyr6D0+SteIHVx+L6I8Od/n7L/+N9DU9h1+ZP1BHr9nD8Q
iMl9AWH5ixwdSDCApAkqCbS7ROiLDevnf/v20X0FsT++5gVq13ffF2rV/c//+ucTINQX0B5DnENq
DiX0IqgAxAjUF/uN/r588nH8xpF9Ba3PX/ECqeP/50z4D3z5p1nNZ7f8Vw+ngOMI84EDCabPod7n
FIjhxAOOQiCp9ZlP/nji8fsB0T8ezpdx+f25z4b+zz5v+sdnUX87vgvvh/vol3O/T46jvn71lwnC
meSLR3+L3H5N0z6b5u9NZPf40yv8vN5/O018fsVnUd3vy/Tr8v7tgaf7fvjpFYG8lvEgAC70EeJQ
aa9+mJ6er2C4Ahz4HKszzjDCEGTUjR0MHEYykIqQL4HtEiAXfzlA6Zvx+RJUK0KgVgIZwOkJhWOu
v523wjiWtKn/thC//f+Heqwumqwe+p9eBaByXv3Q/nrj80gD0KMM0kmIkzkoU0afA+P24f4KTnXh
fvzfAuyxFI4ApM6S4eTNw6GwbZwLdLD42rVdpZlHNaFLWE9BnJB+X4pM4cJEATUbnOZ6tI9DPoaU
FruC5NrjlVqaWiX+vPVHFrvyXe4f0/myzHaZGFTeY01Jo5FFuqi2dUHDZX0f4HvmnSe+i3GJ9eKG
mPlIjWWm87FV3XDfmlHlo1R4IffVWzysauk9VfRCTeyh83uVV0nkqFNueWPWXqVFf1a4XQ+fQLPQ
G1Ltxi7Mq/fzQPVIl1i0V213V4/51fsqvWkXq8R8JPI6qzd0ONClUIEsdYYD3YrLuj+vJuXzXJF+
4/WTxsQqn+ShtEevveTNNpBp6AUhSH+VeO/r8ijJAoNoQzPkYR0sqgnetvBSMp6cfyVZoWiYtfcN
NorlcTJuhyQLG97vO6tJPapEIi1Qo0ZztN6mE3tqhe7KXY/eFcEhL0yI7VW7Sj3luXK0UoTtHf4Y
9NuhZqpt5ydnZUw9ejUWfM/M0VgbLWOj6v5snLla/bDgk3JrHdUiVTkbN2mC1Mw0xwAaxxoN/qAY
zDHvik1F72obKEvekbTXAd0labxMSUhFPGT9gQRHR5wq2F1WPUiKVO/2PCjDTBZqbdZt5U2nzttl
a6fBGilDcoXkrIZZ7tYk0L3JNFmQSqWJ6ixRpZ/pFZEoseWRkMuKzQDCHAZ9aBGFsaJdRiWsbqlK
04WNyEO3Xej1JI3yS7GzSaptXx7Z4ut6XPe06jRKjsK/XoJEl9UaOu6OcvSUX1A1kUklyZUcfT3i
UfVdpUxxVrNw8FSX77DMVC5upAxneksZv3BmvFzpSdJWm7bWyMBSjafZnoncXaypVaYd9JRV0dqd
Wpoqzoqzal1VZz3ViHXX2ubRmTgI4kWcBexNnlyaLMzS2NqdN2yoeM9yVYls7+pZ2XpRJZTIlGdK
OHmF8yGaUR0vRGz6fI3a8lYUsGmKSefzHKE11eOc6GSyupHeAdWpqutaZU2pTG6jmkptu3TnZVvb
mgtqR43NGo3+HKIKKbQUukjvA7rxx7DfLIk7DijsxJu8o4q1Va7G2Wy51WvzZvWDqDurW1+RdyJN
zs08a5K1sHmhXptRzbI6lBnelOTerh8pue1KeONyMdkpSvoi7jq8qRw/CFttONM+9lTWm0IZ2ser
7bRYo1puMyoOfdtth2m6mYZH2vsqreety+6E6EI2l5vAFJsmsHceq1TlkHJob1ocefMpq++ZrM9Q
dzP2G5FPKuOwG22pXT+9z4v90D6Y9UOAGk2SUvEEtp78UNLLdSmvnKVqYZNOYEu1sN5+c5tkubLl
oruZHaZsiQsU7Iv0motVjbWNW1xGhpMt/HhNDlvU9do7Lfgo8kIABHZfNtkmqz46YKIAwV6yezQX
UV2RmLZ8V7Qf+oBq48pYsDqcmYs4lvvU3U7M7YkZQkQuc9QpSU+Vb+J5xdE6rhHj5Z4BXaS227iV
HpM+iFGSKlbYXZYjtXoHS1JfFdmUqznrt4ldP+TVGI7B29X4zZntJ6Hmwdw7Gvl51UW5q50aypRE
QyBrXWMfymUoxpisLFGBj5nqaWvUlDCsemsUlUUaVm2/X3Fw5HKqzhn3b6a5bTc4ob7izXJhbbGr
W5xp5oTT6/rI1pIosvjzRnLPHpu952kyK0Heoi57cFlpFPdEnMo52BOevSGQMW/y1HuQxj8EPC33
s0cOvZ/cVrywmzqwdejbkm9rThRy1W7xrpciz3TZSxcJmoY1yWPivF6VrfBC1tMl8jMg8jnvYiTG
J9yvXDUVn3TLi3lXSJFFvsyuC2hdXeagPuigk975b5ulVJJUraoH8y7ocKYoEgXMM/uY5khugdor
oceiTXXNuwu2bj3jVp1KV6symcddp7KszMNxbLTrKqPmljfAxKOLvdafFbskpWcjY0NZNXtTz0UY
DIvmtsKh6bKPfadHydpIIl6Gc9mgXefnT320DLCCXZttm2UclbeQTHdL1qlh2PT8bkjezRD/KjEU
apzKC5Z4hWpYkWzlbB+XKLCeiVaTX6zLPKpykdVucNPO5Egb0XUPJBsup4V9MCxll5JDB7eFN25G
m2V6CuZxP7boacbQ9boOiDFZzhOUxcPQB1Fg0g2zMS+D9nzsgo9Abp3ysRU7ka3Ab2a6KrMuuBpt
eS4xkH0mW0XKYTzhJHAb2h9LVC6bjKwY2Fu4qFmSmGXrGNlZ3hZz3e3LYHmfu+kDWao5alcBwDpf
tw7DfKubfrKlet4ZliiXQEUP1Zs+IbcrKnDIO3Fl7NthzqECZA8kRuvtjICTh8As2wWYhE8MioOZ
u64awoo0JnTrOmxc7sSt52qh0hTqQ9ppF2C6NwaNhzwr+3gS5E0aBOaYZ0GyTVwOBDg8dFU67glt
VA+Loypc5/txClFqc40L+4Y3TXk0Hb6buBChJxPQDLjalb3ttlPULX2qktSs2hA3hBMEkRsxl+fQ
DM8TlppTsub8PMfndhBYdRUIJDlX97zznRaieeTdiKKJESAt2KMz9bTlMo1q05xR6tLQL5c6Ggo6
nVDFrpe04Fu/bqGDUGgvWb7qHvbUTpb+NTNJscktEhvUsfOp1ZagqVdJ3qJw6BFXkzB8zxfK9DgM
hWbttJ2TPt2NM/RjuG0Jkc3cWZKnb/ygqNRwJmwgoOX5Q7y6SbUiH84t3AwdVbg4H2gXwexAA3bN
HmaXx3nwKFdyzSbka5ZXg/bdcMY9OsS9nM5k3rija7odIkNcZctNkct7O4pzwtzGs/QCfl4xpEPe
xJionGxZvxeJCyeQgm0zqwmaESENaKEDL7e5PavpTpB0M+dCEzvr0hs1SMtUhF3S6zGNS2dUWq07
PNyvbTThgz+e+m7VtEaqAsbkUxCmTXdi5b407w1+8JsDxU9UnqTZWBANJczA9NeiuvayIAZHcbI9
gUmeqnSX1mcSeRuv+Ojn58XQnleugjoxUV+opCXh6F84vB+WNGxbsyubfZvWsRPXydSoqa63KM3U
gNn9wq2a03nvKN8SOoVFnWwXVKtKHsohe18P1b1HreIVbN4iBp5RqTfE2AnQFKNu8Z3N3i1lEVeA
nhuVXQ+91+kA8HVNeii6K5DQwWTvGtCug1xjz3/fdnOU+Ocd7ve9Ivaib4sbf1h1B7sfVXva+dHo
3vXOXpn8NK9G9cnWL6sYdI4S+aqo8cIBYHcgqRxjIIkvxhHFPpvDfjJnwUSjpt/j9aqpCzUFJGIe
OjB08HFzw/CQKy7lBTinyDCkCnzOFxn13TvZViHCVOc8CSXfrJ7cI7so55bz3BtVhs/6ytuuUNig
fZpNS9SC+Fs3FnoGOVHVscUgJyQ+uHq/A609iy1rh4tsbjSGGqrlGtrkaIZWV+spIe3W8TVKgx0x
H8wcwH5dla2UB75injuFYFO5fCfQJSraaByNShwJrf9gipiOczQDVuU8gIM5CrmE6/xY9Fz1BRiu
lSkzPo2oVcsKJsmW0QxdzA+m0GeqkFFuD2l672w8Jxeo5SoD2VkeXVlpwZpjIDaFf9dvLLYgbS5X
czVOnhrHW49wVWMOLPcm8T2dguKX6xCV0OqS6rlg8K7M8lCQRK/ZqUsG3Th33tvifGFhVgVREYht
zxfwVWWrUJCeTAXL27JNwgKrcL6+GZ1U0JfDnKW6L5FqEl/PrYiCZtct5iKbmMpTGAXhIFP9aJgz
BdIlwzvnGy3oecovcHPRMuh23gVKrwS7cJMPVgvtjNx3Ez6T2TsyVxplNkZ0IyuqkZ/vp5mFDhVh
X4jQTo9+dpYEvq7spajAADj41OR9YYqQwHq2wRRnXQ+qt9ByrWPKBrV4iU5Re+WK5dpvzx2b9xSD
NzTBtu7bKKf1DgkTef0ctozoQRzHZrwTXrOh84F6h8DkcWdS0F1voXupcVl17l8UNTi04dyIHctS
5eX+vkR0j8gRijH3V104G3bVqqsq32bV26U+x3jdgd9pgstsnMOuyZVM3/spCIKJH9rkfsylBrfp
/BO1CYwPpTEObrvU6MF1cQbuqyOGqQx2rWgAgbfculvGoDcENG6WE8FTuCyeosSc6nbctWAvCrq3
NYtHdEw7MIQT6Nx1M/pVmIht5twNCW5mUD7UTJHkpaL+lo751vOeTYPswa3vxmG/tPVNX+Vhmaeq
ZOBG61n3QRbNtr0ePHaTJHiTrR/mjp8TcPBzLEtIFVYc1/MhgKFS/CYBlmBmAFbrYRMFQ4T9bQGR
xNx64TwfKjSGqbtaBqOc97D2U1QOoGuyPgkNONhJdtvZjmENEUSSbVvcbvI8iK1fdoqX5pTSStei
upgZdFvTK9Oc6urdJMTGT9udBzXQpeRUTfmHJgNqx2kQLWlw1tXVYd5RIC+cn1Jy3Yl1G5hxE/Rn
65qE3PjgJm7bedl5Nt0tnJ+RnfXtRrJ1HwTeYfUTLStPl+DhKzeChWyugRZir+uv67VUKMFh1Vcx
WJQ3yKQ75tvLFhozFd1Z1dVhWrxZIFGYm8OCm7BLW82veHDD+0G3pFBLRlK1LMVbmaeH0tjTWMSQ
1evebzdJMUbSQNdtyGWAzrBsN2hJNMJFprKAva8ELD07WeMdA+BGnLK49oIBPONydFkTprONciY3
ncyjAOmM89uZZ7BZB1CTkAmlaaD8ij7OpFTBCBD3b0gJjSbtDibxHhfhRbOsVVOLyyxYLwVYyKpq
Ik+8y9FlKm3Em8fZv+nXtzan+1wUoH9v/eRjmbWQOzBgewm80es2dzHtslo3Y3PpMnbAy8fO8Zik
EFqAS0j5/NDmLBJLs2sHi6Gd2NgPQMiWERHzoCo7RmSxR1NCy8E2NEUf93y+W8Ss0BxPaX8qszpT
1kIi4d6KpTqtfCMn2HpyhZ2ca1efCE8j5IKdL/2Qsqus2qIJaf95u6/nHhimATSHo2WUsH1Zo/AN
ZstlQeoY1+9y6WkDUplnLWjfp1neLSU6pIhqxz4OkBzV7amhU1wlue7nnT/v0wksGyP7slhgqUxs
6RnEKWGHjsmyKQTI1VJEWfUB1UlUWnPmMf4OG3mepJMugvTSPHeyuY8yeoW6NFc9O1/5lgfQOmfQ
LaTSQQnGNA2eo6kdr4/oowWJnZExmkBmpFW5hcysa25FOe7zstAWxZjbbWNgFQqrvKbW1IcqJt0+
SCbtgvmsCSR0IqZlf+6JSx8IkGn4LY+ypm+bbItzuS8auWlMe4YaFubgxtrk0FMDszeXyXJBjQWC
BXKlp5ZXh6Ym180EXvGCrs116x2GfN9UfQhVASV3lSVMzQjaj/0gzXjDSKfptIRDS0EqfhzNNm0T
1Zjlg2s47IgkTKpCZWmiMlTFHiHXWXcLfdTmd4n8MAYfzHAeyJuKTNG6LLqq8b4ad7KqNhCv+V2I
vbdrZ+4ySG3s2kCvWUPazduUNvGylqGr+rimYYf3U51u86zS8lr4ccqUwLEP629yLZMzduH3p2Z9
NpqDrlOIRyvdELe3y3VZQNzRT3UoJn+zwBxxUGzbbII5TNuKn2Mwd8E4bZmtwfGAI3X5Mat45Ddk
T2PGwV9hDcnEUAB5kE61JnvjIKzKkotqJOpybeymzAYIEm+GUhzztgvtWugpvUbkIMwYp/lbmbFo
XsmuH6e4pf0uyMYjVIOiy2MqQbIxvGmhOFcLf4AHiUAK17smB1B6IJY0iafxWXnFa385EwaBMmhC
v1OuuCySOSYgVWokH4qRhrw3umlLtfAiXtEdTrKonJaHznwsCy8idA+2MhrsIbdgbnsXl82hntxh
9ldF5ps+e0Jo1FBuKpktuHU/5LJRs0uiihCVkou5B+YxtUL1Ci2Cac9/F/AlNBIyAKDVBRLGoWzB
Tp+K1G4XLmAmNVCqBEOXX16tpdlldR+lSwMxGXigJQfrX2rrxn1VQs5ZnHLa6DnjCo9G51BujWku
l8Fe+T08Apa0qpLz1OX6YRjWRFUoOHh1H8sphhgEvDlSAdBRITrdPDVAfdCW+oVHiMaQDYFm7XcO
bh+xp12lWpnFKXhlCQnAWEJYyu2+LzfZVETcbfwWNE4KIq4+8cZXa3Cg2S6tzLEmtRbjaVqSfV+c
Mwk3y5ClsZOQ5nUQq7AhshD/MAyhDjsuxaC6wm1zmHA/HeRUhLKxWydqNS3nbZcpYyCFFI+CZGoZ
IZmrJ0iguw2rlo19VlHtx3K+6826zc0Yeo7EIyS8eQlqTmZbMYYtsiqBKh09EtlhBLn4boW9bJeH
wsrIb/utI/cp7qE2Vkimqm3QbYkfBtCrUaGqDS09PXR3Ht/QsQQJ1asWlmFuj9OKIITrdD3Fk6t1
ng3HOT9ly32QOd01qXoOfSUGuhDAN8DqLqlAfRfg2vc1W2NRbjE/TrZR6bKfhrPVK7UI3vK5ULk/
hU26leVp8HcenGVMWaPruYum2oXjm3xadOZg9w9nFUiMrjm0/pGUCywdtGBxQksHzLkXoKTbIdm2
7E3dnxI+bMnsqaG+afn71kldwthQdl56EDGlFs5HnMLV0V9PyPEoLVUK1mksH1j2Zp2WXUCn7TIk
2oxQBP34jsrLdEWKpnkEVgbEzKb0A5U7q0hwlme7Ap13TRvBgc6Klu1cpmqESBF+9SxapLerjssC
+i5Yw8W/dnzfQjybziV0m0Pnvce20QzYv90PPijx/MFWRVjk6SMdnkp504ONGqurdlo2Jb433fVq
P0xy3EwFCCFMIwaxmnB0i+a3vlz1MGTbLjt0Zo9SP4ZfgNsVNNU4q1XueWdLQqK+N+DSheZt2AP3
DAEkNeJ6mDoFjY4A72Ww76owXbmGXNzwI8Wlyhv/UK5PeIEuwBa94PvA7igDBvZmCMfUxLuwI26T
zcnt0Li4DtrI4eF9A1r0Oe71WFxB+rmu1xx4axQlnPA81EDjdBDaIxADoGWzFvXRL8pn8BXmxXUW
8H2Ou52DYzMfzhhAd6V+tkmGSrsplua+mpqjv0CAE/lVERPcwjHFqsUUZnAGJOZoTGfVTkAVax5W
+SPPl0iK+jB4x7a7mUHJ0GUM5zSD9XnvcaPL8UBFG0MwtIBEdctFT6dNguxmHeRzpAI9o7tz/Nm5
96HD86F37XFpra4knN5Up0Ust8HQxUk3KrqmKkjzLQSMo9RMtntetEoKTxn8zpgZdNq1KY4Cp3qt
sjcD7KUgScKyvmzxRd3esPmD65pdL1rITJaw8yY4yfO1TQ81a7Q3fGzbaOmmVEHIcwZnn6oil8lU
AYh55KeT8noZ4eXt6u6WIOTBFr9NxoegUtLNkc/rjUtvm4Zdl29Xe+qBs2ZE1MrcbQGeukDoom2d
xt0Ace+6n9idPwSRLcZwHcVVut5PFRRXIw7w+1dnDhLMwitDi4cIYtzFIVhxR1Vb3aymjfCaNUos
9t2M1jelgXTMh57OFz3V/baDMCiVEoLtd2szhokFkoNW2xJvKyYeNfOHFewiy98s00mScMF+uJBq
3+EmSspBye6O5nAK5ZfvJgjmAiM1ou5MpIsaXH9dcnwAlb4XHYaEykcxGaaQlOciyPcpCuK6yHYD
P/OGgxTpGweanwMvsuTOgiUYZ7spugH6Vg6rb6Fpp9Ec1JBzezccrHfu7ZfcRfUsQ3CVYV3ltwxO
4po2BzPIVD1PeiDTpq4v8uJGtE3US4jqpj5Ok0UXWabmJAGxI25MzZVEbGNQdcAQe2NZbAf/LZsN
CEiznQJxnHBxxv3LdQAH3EB8CeYP2SQ2qRfW4saXSZSLd2V3N+b+7WLnh7FalTyvMdN07FTvH2hD
IghYQ+f27XBYqwBi6lqX5DbI2qgYbuVhaM1pNG1MuguCZr34B9dNyiA43k6uG3LKsHGqpLfJWmPF
nYGqBEEHYbD7WAT9qS/qjVnNJnfuLoFP571/OdkqDuAcDI3DbsE0dGYN2+6x7/PIiv5gwfusNj8M
fmhEdvb/uDqz7Uh1rUs/kcaQRCO4pQmidYSbdJM3jHTaSY8ASQh4+prh81edqrphhyPd0mitNec3
tUVfn0oXdvJ9+b/WqCejt8TQ+ONwPes5P3iejmxdxtyFlj3i6ZoziJsHXIdt3c3OhGFkPrpQ8wv2
gUK4n/9iJfDVU2HOdMuq+bqEL5X7XO4YCi6bv1CJSXltqlcxuckU7LbxrW4fg/q2rl2sb53kp9GP
7NOg90V50OFO/WLuoZkvPN83JKvXSIVNPHZtFED/8P+M7fa36dhuIejsSnenuBMzrVQ0e5iJ/CpZ
DbTwvsvI4KG+f3fMPfrVuGdS7VZTv9XjEkn0TnDuIOmKRxvcNASOzn/eOnMitsuKcWexvuutvvR3
jmBYnyoABKOq/4Qrj7xR7jQ8GbfjiWAsnQmH/viwcT+9Gx9ya3aL7dMaTvw4D4cGzQZ8wyOF4TCi
wnIPbdTS4to897gxCgmHvDhWLkxdFPh+WrJ2VIm/qL1a2oOTf5Dtn9+XmM8WVMYhVrx87+Ym3ZRI
5AhTlGEZ6KIm98/VVEBxW1IrYTkuBqLebQnIn0I8k7B/cvmjq8+uDZIGFreSUD59DjX3LVBQDlq1
RNsOibEnYUjSrGvmiU/O9gZqve5ZovJvur6jm0+7Wrw5cowL9pvKKlLmD7fzBWuBCzN52DC5NQ+6
vvYYBDjWKIEbb8tlJHoWCzVgZscYO9jfQ/PHr9ykbE3GBqz1oU6KVmfiU/MSQ/CMP/ZjdgXUjjuP
wXFVHqvgl2RBrIAHpPNG4Gy1MV3x7PJT9Vvk8lpJNCw0rlv9ILtP6X30Nox0V36TEcWyy29hMceV
/fTIMTReUvLXUtCLlnmmcW8T/m3Dh3Jjb+i+gZeoWJHqS5g2DeZxX8OkJTUkzQXud4mq7uqElWgn
SEZR0OGnxnXpv/biV9H9690ynvJrBzmscdZrzVi0okq6zZza1o/KTmE2f5L+muTURJs6TEsZs66L
p5aktN3izf0bDOohsGHm5+WL9NYj4l+H0BF7as7B/GutC0gH0FLQ29nwze/+eT3OwTGogl0NDVi1
u7zfYg/VdYSs5rYwNPNockB3oNcGrZK6JXkBiYEVAEskLgvGOTtEnm8u0mCoFSwxrb+37YMY5Ip1
vd6XbZlwsxyEa49FO+8NKZ+R/Q9ae5s1+ct1mI7CHDe6Qc3UmR7a4zbICMR5PMNo1d2UFkHqarEj
ffsyT/W3KDcIF8AK1m7nbd/tnJXjRy0WzNXzlSonUsM3n1QUYDYIYBlpd7mSakIr9eoFcLmbuGjz
aAB00Y/jxQnzt5U/EuHuKiZP+MLT0LSwZPBXvJnt5T4wwJL/0D7OXbPuBQ8N7q8ZoteAwQdT/T+0
UfuOD7+60NnVY5Q/GQMpL3eHgxd+sU3HoamySSuQSEe1OHs7qF9ND7UK8EFt3tqGZoD8vwVxVByE
z3KAyUTrOGDutcrpVdq9RLvh5rVG68CjTo2ZXuaUrt0ZwvuJeeSp5utBTfJQlG1ccLSO0ATkwLLJ
ZFTZBynMwZZX50tC9LW0/SNgeeC0+PKBTujAOXt2CnMCEXAezfRv6XdtAfBi87MhcA+l2naDZ7Mi
KE/Sh9pTRUU5XMr5xLGcFaSIBiYg/MOX9Kx/cEwOnOUkVzdiE9/lMjiGC0uowErjhXNSGRExBTe2
20gssUqxST8Hi/nr5Do5Nf50sA2uT/20TSgwbQ8lb3wUKGurA0nefuaugrfJThYCIbyFp7AxVbz2
eRRMUQjww3TmCbxIOvEuA4K9cxydEM+POURqwtm73uyxRtFiZHsRnhPJBrQOoX9gCCRdLhJ0n4cB
7BDcybjNH61tI1MNN82msxDgsig7mFlhovgIrIKI7xdJMMkZ33tJ21XuhxXdtJ+nRYWBu5Wp1/iP
szE7wZcbAbmR30YyRysaZiBK83NThh9TUKDvtdFof7HWhe4GPsvYtCq+SoPuBDe/ZDStMDqO7qmD
r9gT98y4/r10BADKrwnNZlU7hyIasQSYPfHgMuepD3duW7+X7csQckDHlKxtvtt6wD7cnaJm7r/d
8q5762PP1UGhJSPlCW2JndRrf3/ySjR1yhw28S8AvtTLJZvWLZEgj/qmj/xpiyTgoFaIeJv5KyC/
xMmDZOlbPJ6huLF5TvoVPWhmMZrkUv/WjdyXNUt8Dau1zgZl97Vu4ep9BBq1aYIYXRRkP/ckNnK3
QLPo0AnAKLG4OXoLjmnMVvWodXlp1iXJcd5dF74vhmsFtQWoRe4LAEhdOgRVnLNxT+4mXEFesWgm
srn57O47210zPXjudvJAnYG8OOGEPLAcN/eaNA2J2spci3yv2LzLrTjxqkg9XuxZCL5LzVEBiR56
SFRUIN70sHMZiic38ST948D7a94VyfQZ4IY0IAPvVhGUdmBB8r2Xr8Tya6vvxR2yQmUfh6pNLfgt
7Fzw1GM2zxsozZgMe39K5OM4FfBD50hM24F4BOd9eK7NGivZQ0D4cN2PakMjKjCK0ERY3FJbFff8
BJPhVaD5nWYBbe7SCC9qzfwy6P44eflf7uIplsuwr9z5iTTOB1dolZzezxQ0mI7SdFr10dFNNhry
sKzoivoOata2pxWNOHqlyBY0VTVPXIYTzzGFQ78Y+U4MG2SN0T5UwRo5i3MgBcScoNw1mCLrXa8D
dOINNIT8q8rNrsNQ1jbFL9KG8Sg20C9DchvDPhtKJw70dqy3rwYA26LmWEvnPa8PM/yt1X1zyfcA
IWUBwRj27wFbs6KG0z1+rU7mcEwH5VWjfuarSoYQEB1/IQvbr4MDPb96HAp3L0wdiVhXfhzK/DAW
Jq5he3NwdLq7sNmJ/bI+uE2XTGDj3OLZ8X5v/aGj8240+G83g8z7HMJnXpP94Hlx3pdw9h82+lQM
T3z5Y3uIQm5ah5g73DpZcWYtA/DlqEezBd+ig5CCyoBWVi94SPo/snQw5XvPZWdPJfEitI8XWZHU
OkO2Bhv0MB07Xn1eZ/VZUfvBOhYxyyKXSBgw/p7AKGHoBEWYEXJZpMU4AFAEi9mw6cfFoHfxseoL
14PSw862mqPQFhooX/htRfkxQVqXXoPFxDGXCYufWWfMCcvvLceyoD5lV6CV6psLDOrGmR6woHre
MyWdiRXj8bZoMCpz/t66LC7xaHYPgENxNxRzNLTrzWzj8yjLi7c4sVo5+AB6uuOMwRBZraEs/52h
107Dcduwzcuy1dGQuzpuhrvePaHS7Fx0apJ157nhXUo2z32DuHvzPVOdmpIW2TZjePUX+mpD96to
6FmX5cesCvkWFEsqN/Hah+MaD8Qb97Qsod7qCe61v2b5tEIb7VV0B6mKJ4+Eoog4Gl88xOgRIjmR
4ZlaOKNDmTrCxj1w0NnR3m9jXRp7bjdfGC52t6kpaX3TQuBcwFYF7UcftDsh61s4m2q3ThVseixz
21BAj9ug3i2wpTKAGm2L1SBvdLLkjsCIpb8CQ3I0jUH4lFdAk8IQEGvd4/br3E/Z0PJYG5MngWEq
CSrxD2XY33usALlRYvJx2UnQu7baLwr6zlRkTTu8lXh+GwUd0FtpyoEihLUT+Wgnt7JJKduOOn8l
Z1ZC/nO/Qv6gwxWG9XvRPi5yOaHzSe/4BW+Gg5+vaaugJMM77e4dOhgefEOQkG5M62uAehkWey5m
GN80Jm6dSs7BntUHlb/pZdn55XCg6GcH/9BT3DFQ/uDkw413TqxYn/PZ5qeusO2LGwBK4Za+dhWG
xe51dVFsprp+GBc9JG4Nv0qLv7PGEuYvrn1rfdWnMLYiSBBhYkkPrKW8WT5gNjSHebmvCFIfK9Pu
m1A72TzXPQzNxexIWTcAh2H2SguTC6GjZK6VifMG9s7idH5crJiCFwX5EQyqg/YSnrrfTrvCeR6B
JI/MAG+ENr6AfOSgktitpPV0ZOPyWUOQ2ls5QU9b5iUGsEZeGAVhzvpoqwYBH6OhGPZ6J/X8q2Jg
F4ayf1lAvqzFQwXr1inKRM9/N2huXU3h94N27qEEof6F0NfybU2DETzycrk3VhALY5cdw3WO/QGC
xgxX0FZJjkZIYF1wZpRvl6bCQyUroAqBYHB4wuZ/LebQqQfR5/5yCr23GpXZBdX3pKB1hcXnCM4h
wNWqvT+kayHy1FErwUfQJHCTpgzQFXwJB1avj96w8OLV4KuLILrD7LJpgVAve1UdF+931+udlOaQ
e39nMNnEA5cT/mI1CHs/WjwB+y6MZIHCP0Bn33Os8LWf1XYH6TNexqzttx1zMHxXQ9Ja6GTw+QgE
88B9770/tQvvST+gwE7DSze8BRCNZqoOd451k0eZu7DvHmW5RCGB1xO0AI3RxIJ2qWYMknncjXuk
zCNJ1bkSZ6zbA0y7zqmThv62dIXS+CYh2joNhQgJfCV/8ekEx+Z97iHtojgqH6rBhnFpQUF326jD
WVNwz6v+xId/GCEImoNqxepuAR2waPKvAuXCEc1hKuHob9Fdeu7VcQCGs1ZN7Fkbt89QnFbMwPpM
qxMkDC+/+tDqabPuSp1ni5tZTPrC+z2zp0GoaKm9qFx3PqxtuaWl40RjPmP8PIQkT9HEx2EwZJ0K
Y4Lq6EJ6Lr8gi8adPoN3wII/xdBmm+qrrCVEOgPwBU7y724ABSCv+fhwN5AIDA7gx+P4R3YIHsC9
6GC50TZ1jIoZmeF7AUeoxt2CU8PNOYdy6puYiPcQEq6p3gecmsXD5+CqSMDPctyZuUoCQLZ3ElOs
6CLeNojSHnsYVH2SzhD5cwVsGwri8F6rw9g1sc6PNYIeEKEGdirmb57fhlsO33ZGsbP8slD0kbCQ
1iUmiFR4J4ukgMaMPmxPRIPdLtuETCeRv3DAIgLrfd+Ak2tfuno+NhjRy+F5tak7/d1GYPT8NpZf
Y3VUgJzAGTX2sobf+QxttRiizu3hJqUBKqxjvQg+xc4DZbvufcCTPUDj71BNdw/40OIhnjCZE0/v
/PCf32J12SByLl7s+d+0xGBoU73hr8AIP/bH2lURc3/RJctRzkypjnmdlvmpqn/1eok8jKEN31XD
P5CgUR9gbNpLF2BNC8Fox/whytsl7rB0s6OE5Fbm2eaBUHbJYcFSYugjGVNBQNOwq4ORRQXZCjBt
emeFf7Lt3wLdrNFBlMvXxZ6ovwvWjFYqvd86G1z2GiMQHWniD38WJEGmnbPc5bhjCGWzKFgEvm/t
dx1/n5p/KLQR9+ZdgdXSqSTGE9wNtYq6Ea0di4fu4DQvm/+t5n3R/vYAfI5fsmoSGcbgT/3OTUj+
yxkAknjjRPdiVlsstn7dQS5Q1TLcAvkkVqr2TGEqmcb572qHIpGc+Qe2eu1BBBVLJLzaUfQYtjAJ
7by8LRGNqUky3ek5ouVjA6MPIsu3Q90PfyNAmNfKwJbw8ufQu1oMSYJV7iupwmSw0Nr5WCyxHdev
0uuCVzVjksqL8X0ysCkrKWEIGAqpBq65DKAgiy5bluAB1rb3y+jfvK9F2re8S+wCaSogj6PfF09u
+zfM5xYGGpYq4moklXwu0DnO/7phffNbVE/gYbiCj7IFWVT5zyqfgqw0/s4v1AeDsfrZjaWMOkwK
LuwsDJYDNDeDBZ+UlKUlt8Wuo7GxoGauBRuvq/lF8di7+EUcUcEJeWQVHgbgEyF+DuwKCLccjnSA
SBT9XBq67/unvjmbcAXuCYMp+BfUmaC3VTYvK0JEfr8dJ/4v19A0rcw2+0+L/WRfRnIO2i+X1I8V
Ti+YaIFm/rWxQF19BJ9MahwIcUBprD8nwujId58UQJICMaWyHcEbX/rlNZzdhzD8TZDbIfOPsXgv
jk5roSO7aVPa8+Tirym7Y7MAPwHHbW+Szn3CMcjqin60E3/YOvjnesLMvOVh7HnjADRWYplX4N+U
H/s+i1oSsC/IrZnrmeY8z3Gdl9ttrNShJGh5OlGjPvpduSuk553apR4yVP43TRLVjvbqGaeOgg0X
p1D+vm5ImKFTLpBbOld981DNWO/AEaH4MQvHqvGfW43WS4xeIgldIj4MyyEc8YDoDvMKHz3wC7ZG
uIaKW0vqcw6bc1ixOONZYBGH1rgbnTVurVp2yN69BsMsL9xMZTo3gY3M1p4Dx0C6gDX+lLsPMLCe
qlYL5OKUTZw7sbV1YEql5W5EtH+dOmjl3WhlXFU+uMIj6/mSWFvy+I4dq2UdLu0G/Bx49L4cm88Q
21TdG2KWoac7hEJtuFKJkeSlBCscNNep6GTsYSpLa6LhMHW/2ToXGDI/V48ukF+bhChvy1Qzws5u
2m9IOHceB1gmHlsYKviFcDYQ8mGvsvIs7qEb/rgK3V6wQPCvdlOO+j5NgGd8A4CvIvLYwfaMRpxO
DN2rh46RZXkpYM30ECSqcj+EvY6qsQzicBJ9vCkSxkVdQOSYfUhOkJPvyS+ih/t0gk6xoIvaYaJW
qWhKEBhl+4wgxh68BPoIgJ/bCDRBdij9E5Mfva4PSAYeCxeVryjn27r4zln4LU7kkJKiDvem78DR
NxHmVAFvFoz0VsCZRu1jFXCHZZTo3PLq9POxO1IXckTzvC4N3MH7oWmJwrR+f/nz5s+h9cR6rLnV
sCXvL3/e1COBleLM13AMwyOGD+vFPy9X4DZ9VDBEGH1ZTzEGdnQyEp6moj09mvthEfn2n8PPe//9
8Odf/7/3fv5Va/t/f9nQb+UxmI7SwS0Y+zj9x3XOAbMwVdcJIdA1hKNvISuQVqjQ8EXD4sgTGWn9
Py9pJ8B2h3TSh2DMY7MVwwnkoTz95x8YlleKtELQrkcyWGTjPGrW438Oc51HtZ3BBnPEdKbVF8ef
V8P/efWfDytvODgg8kg9d6ey+d8HbPPVxDwoCGZLtzl5QK4gzHonOGpbBjQ671d94oQgXng/eDW8
Pud++P/ey0fSHkg3Q0uvBUqtFqefV5jjIUM1KzQJ6Bku5ppo1b3Dd2gRZDbV5sPmDtNRj52Qz6YN
WrCPeb+TfKj3EEBvpfHcU7A01YT2tfLgvVr3RGrn//m4XIrtVL799xN+vurnU02PpyRnfp9udCFn
aLj/czDbMJ2+jYDRlNP69HOwoYNJ6L8fOzgH8EcNhAMX+YVsyekfzSd+8rwesZpAjABaW+95m4O3
QWvwDJhLuPtI+o495CX0D1JPD7Mj0o3V6tF1dHWEbfubIxcESgyEOsCWILMaA4g3Le2lsAitGh4e
N81AKCOjk9oFRJbL6vLs1/wPAB1vp1yqIgQsILRCwTz9HBDwVFCBCNAHM4ynpeoCvCRYQE0f6pTE
uZicU7Gpz6YpNOhowDJgJVQuSToUxa8id0eYcM18EjC4IFihj+8De8mniaQlFMaorpDxo8N8mgzA
mJHQp2326b4T26HrLbACtciDL9CjhQBNB39FErmBHMdKtZO9k3n+BmCMjlO6FK2AdWyude7KQ2Vf
/DIgrwV4737GVME3r8w4x8QG1jw/iLAC6FuTbIa/nDpbuGNkSaQDwtrtK8xmDmYrTfi1aJDuo5Ta
aCtJeeSYeqOtgbkQrHqnR3r3MqqnPoRspjbdnmUxohvr1E1eNqEJmnZbppUHlb5iYBqDFjLZOKlr
2UY/P9pTOcIPOfVO/YAsgq22l35FbHDN4Ux5en7xCeIsQFN+PnEdIaMzDJuHnoN2caT2M6+F1jqH
UHRWhJICzDPpPFYjTD6pd4ubA3aZwjoeoDU9WoBb6Oa7j4nWJmWmG3dlhxa0doi/7/ye3nqC5lSM
W5ch/7PdQqELpGxnSPR6+6DhZh99JCEFmLaGq3XPwaaVW/1PtgWwasaamxzoZd4G5w3XgqeyG0Rc
brAmXTYUGVpak3BfAxlrm5dGLgoo5501zYt/PV29EwcqnHcHiEPQ/xupLrWzEgDYy6vXTc1OtfP6
u0I+Rgz9dCt087QGXfDEoBANFRHwEox40tyZMw7haMDJLhfuP7rh6D8KkLeYDZ1u99/3xvquSnMP
JJVZzNUoChCS6tu8wb9H7l1mNaSR289BdeUIBKF54g7dkDkT5dXf+Dnn99SoxMSqepwmxQqadUM4
nZfKaXYMu59HlauLU8dIcYJE3mXSUdirPYJiI1AIdXluB784o8OmzmVufBfGdBXep1RIanwtMi8U
wwXkzHAZC3QRchjC1LQTVBU02julFx4J3smHUQc9ElDelPl3SU1No7zk+QiaVxgAMR7iKwXE8mQw
Zjmj4a8OTt1e9P1ubDawz9sM+IOZAKyidvQY+6b4dBroZkVo2AmxSQRRFw5/tieXWTN1JgiGL66h
Z6NdHLihsAkNpJng4qOknFpWiVvJ4JrmgP32Coh6iEDhY9OWNB4mhlzu/XuNHQ8Sz3VvepwhGfXu
9MiJFrfeQzqJ0MQalx70KpZ3gdkJTqrA4/LLUwGgVJUjwoMG0K+NuAnfU0+NyN9agOhwpmD34GfQ
QFexR0pyqsYaUSETcCipW3GpTcWAFcPmHeuHxZT0NKsnNbXQiboweCiQfD1RLdSpWdYtQqQ2T1dK
54dWjvPDwopHv0CeG5faTbq1zB+cZgxSjo4wCdjMEgJyZx/wMkZE0X8snPB10GuI2oexjs8+/6Ws
nVM3ONAZazNYdHuAR/LkGARNQ+pfZKj5frF2itaxbsEXrS8zUPxz60H8qI2Tllu3/RmC4cVyhMDz
mo4nUnX1SzghYAPJBJe9+YVeqUtzdBEHTps5YQ5IlJF0lwEG6q2HhSqKlyCsOKJZy4RIaudlZgQ9
97NI5R5E826ogTKU/MkflbvXgcUIDOzPIEuIrKGYVnsaO1xtswh78tyqObRUpDkDOeRNCBK6qyxZ
NCvcXEHZbJCD4YHNhXaPDYAEVlf/ub8EUjyEW3OE8ggC0y7lRZOz8gqJL6nAAS75OHzYraZXxwO2
2c/PNIcHTDVMf38U17FcyeXnhgobyGFU1kviVUW1R3t+sHPYnFC+VDoOwn+vwNLfwalhr7BwXSfG
SNYHEuSwZe21Kcvi6j8XkpFrgcVqxyrbx2wY8eH9vQC9xZ5zRB/CHHIx81E+Z8cRD/p+KL0WgGy1
0f880evsXgLJt4M2gOgX+fDzwG0WNmbd4dsGs0YQhKjzQNDYFXNYAiEIIfW4JVdXZju2n3BzRjDC
kAei82teN/yKAYZfsUEBuoG+g2Qx+pnfutWDznUFvrSq//NKaQ9KrgEMCdk/LZYcbqmHQxKS5s1Z
FQMpxp0kwGbhhwZbBRTlxONFU6QAZ4TUl2V+X0whL7YCzBZARWscbAmC9Ex1d1iah0XPY1IMQebU
vIHg6i03vQb/VCnqzA/a/IStLGZa57t1WL/DkhUJU84uz6mIfafqkmprIfyIxk0pqXYjWOQ9LLCb
A5sTFCFFuj3vQFEXOQxQi4j9IhGWwmaKp9GDuOL45r0edrPoy3+UjyB8hsr5NXcBCgoU3RU5OE/n
9R557frYeoCVVeMhrIXSHyoACTnw3Ey4827t7HXhbhL26gB4F43O6t0QiXoazbZXZR5bbN+z4xRT
36DDp60qXlrs6bBkFqj0scp/u14XPnvMB4o0tXUsxzSswGkaZwLT2JX50c9NXK7IoPVuRbGqbNdt
mnZz4zQQy4YmamfvsZPDfgt6TH5gt6y7771+RAu7yl0HC6tz7rmAhbx1i75g/jQXeodJxgBBHYKe
37f5tceZFtihK57n87oEPKlqV2KPi+DqDpjJaVDpo51XBOiuq9Ogwo300C0N1uHpBjEYG5to5NCx
uYAPzi8eRHs1c482o/mL7WeK07DJKm5MD6use8WmFxDh2nTAZOwHPQUbrOq4mYo/vG6duB/BEfh9
fgpnzvckuJed7XMu6gOlUCQp2cazcewbK0CfDWy7sNH+DgSmLa00FiMX/HpgwN3SYYhq7Y6HkcIa
dIHcNgvCb7XnPfWVH8JisiTuhLhQPDUpq3x+XKUr7o4SxIbmjC0AnwkvknDZvnkF6R1aA2Cv0hRx
TWS1I+3b6mOnEsAKU0ypck/F6pwowgcKa+SjI+2DcpU6Fy57KPpwerXtDHSjw5++Do9hsIkI6513
LTTkvK2XUOFBjh1bgKao1hpsWjdHeYXNAfyK7xR2BYDOWB5KdzI72Bx3mtYvE+OFHyXHti1rM51D
rxwfcijoADN42jMDwSUngCynx6luyQdVVcYD/dyW/DpM05i0nToShP6QxOZbgr0O8eva+op2bdoj
XU4Ohtpjzyh2PumwrYT1tpeltf2zQJbxjK7t1Tjl40/799P05Uw3RxLwz8AZgJ9YHw2s7DMYEAso
IScz96ABFXmbrWytQAuASfcqAyJVouwFNQysTl4WYIOwqXRc0zXl/mx2sFtVvLWfVI+vfomNB3KR
Iwgy6XSZH/NazbcgdNKKD3Jv2mXF9QkRqsEUOuP/3hIDnfhDyxz7q9DlE4gAcv9+qON5yKfEluNd
rEY6bcAGQxa/N7hagw4eEZsA+3nu1fqXrZPGlkbdE064ga4Pt8oNbZAqXNjJrcGFI0aYuUp8Cul6
J7p8bYEHBGs9aocPGYLbH4wWPMHO2N6FGg9x9BW7s9sP3ZMioWMNwGzl2bpInG/uIhhrp2+CvRiS
tSZVHChAj+Xj5oHnqkCiIi8yzkkL0Qrb8MzPi2i2jBhIy7W5ISjMo5Z17+XK/zFXOFFbD07ScYhb
HQV4XwMJz3uQ+Ru8OQO6OMCKm4SagSPH7XfCLiAOLGbt1G8KQ0Sq63FMeijvX+F661X7V/J2bwTy
XD3DRSWdV8edx6Z0qmF0td1EYiDkO8onmmzB4EQEYmKJ/Yj8Zexj4Te/uVjbnVt/YBvoIrNG/S/K
zmNHdmTLsr/SP8ACjcJIAoUeOOkqPISHFhMixA0KoyaNaty/1v/Vy7MeqjMbqAIaeIN384qIcHea
nbPP3utgCdDtTVAKjDlDjQdB0/z3xlOjJoZ0efGmXf2S1kmULqi1jms99qtgvtxvUUvNuhjezM76
I8qpuB4IewcW16BJ4QlXpODOaoq929r6tABO0AI0iBNvU1V026F1d+6YZ1sbd8rgVferrt5TlyH6
6GIonBIG1z6aPDlKDkDoG2GmsqtlyB8sytKu/k08I95XeetsTAFmIEj+2Kp8yxZAFH5KOAoV/5Bq
J9k2AVSexU9+ncmaw1ERg3cM8aeWKTLzNH8Kz3iupgozeMW8ZqGSkVZ6bXdAnILJuYWyQFlQ1z9O
/+bIacZa3n61AcV7vHCDG6L7WGJKHdHLrdQ1rjB8RY1NRTyOJu4MRLC46ENp+dcDI+J6SastFm+y
yGu8m8V4W5Ugl9pN/WRIOnRtMn+p+jcaHqI6C/enZz+A2Iije7fKP7uiJembFCj8HPCxnN6S9BI6
1N6fpJ7tfVKgNOWkz0y6SHgg4kFk3yqRT4Mn9864viyKoVLblzbKAkNC0TJMcY6Op1Q0yNG4Unn6
bCiPseWQU8HUn65OcebX2N5m3727RItEbO1cZzY3Vdzd55aLVJe3+yzrOVx8VNbggo7oq4UJijB3
XUOQftKX7ytzjl5D3MYvcB/Mqf3irAhj0p0jJb87VXpXwWXsuzbMZWn3fWAGhdltnb59yalGt9Aw
9iyIOsXzHHUqjqaMkyGzcRICnMnshu6OAbDb2MWOmoo5s0TO9RZieBYZfaGIN/ZTG2Eefcxn75Rg
HBz9FSpCPKC9jcE1qjPB3sXcKWN5blpC8l1acN9MfEFfrvAelhxbCn1LEXffzsXNaX0OYiwJNXof
ysbU41Vbd249dFrEjIZvrYyzt3kcnhauTsAv8uCnZrtNtLevObZkSV9EIh94TbZxqvKspHdTY4mt
aPrN/Kx9iD9+zXudV3RtZZP8FB0PifYaohvmdUsKADxHcQVtDkN77B1i8QCXxgzHmButx0XlIBg0
1ePU4dgwqlALzzyI9CdJ5+8S1WnjZFjb6T7DqsJyzjGHh1W0n0GP5Uw0xf1aLleVae7zqsqeMjyj
E00Yr2QbZtVUhHZccrtwK4HqGV8GMHnHFHWJx5jhrFni4YAtlm6XBdwJ+JQT2pcdqjaPZlU8O1V3
wKj6YZoP09A8NlUFJsHunNDXdoiv/PLC4EzsluVqrDl/4tg5mG067nRc10wJunsnT999FZgbl0tq
0/fVqeimcltmn0ul5Na2gbO4y3xvZiQWrHjE3QxojXq023t5caCqQgfm/u56s90NMy9S6zl7cx62
pglnyQhI93nqscocYkvlsDf1qOhcg+JYBg5RQPnQNLhH/Lz/k8XLRl/ShETG8Cg2aIU5cVOo1BKb
3P3EIxBXHdkM1X4X+SJ3naOhQ8SPTFnIhs03Cl080ppJSju1N0hO9zmRh0N3ef1GD8aNmGlE0yC/
MgPirEI+pb57rQYDn8Osf9uyiyMpRpgp1be6pP5sx2vDmQDxxrSdV8sa7E21VClEB+tHD8UZ69yA
sAjbbkmTW2Uj7NVrfmc3ZhmmibszEvnKN7kyIczfiiUtQSbhuVmc9QawH3qZL1ANeQD2ayMiryPA
Sur35AXMQWFzTV2G+zNPcYS6MqKLDptLhQfEp8XBAnsqE4sINdiIRUL2sh1qh9rDh1PXJtoIloTG
KHDGTHg9FdlTKCKvY9DMW0YHfJC71jtyqR+Lxu5OhmJ2BfdgrYrrho+Tb8vpoGZ9HXBIWRjinMp7
E7E+cTSfdBL8LpKBHEhEXG7QoxbLeURpA3SY2tzc6mNddbdPyuG26LxX5dWgW6p9Xn8lRnPDs/rR
/oXoQZusSNkQaCr5mDXmyU+smyLX10synavYarcp9R6TTZdykTAPPznZY48hiouDirSMBvnTQgPr
lQxXbwIN1HC7AlD4IAaHPDKK6s6w5ffUN5/j4m98JqQ7u8JAXTt3Xp5MV2V5rF2fEEz3ujBe5Q2U
n7nHW26tTh/N2gwXg/o6NLgxqAkK+3aCJrNOYq+QJmgC+yTkJ0cQkTNJJ2d8WvvmGY9PGVU95X8q
WnMTrP5w1XOrU5h94D0D2pE4QA+QjU7+MK8bXoAnXOpBmQfn0k6jeiLFNvkNTEPLe8AwjJEEp8XG
yJbXgKizy0FfDHeTZb/IhJ9fUBrHBoO5VQMcVDzh9CkLLmYDuxUWDMZpD0tvk5owDNAsjfnjXbtr
xwlc6CrKlccDBEcnWgunPVEkvXYzw3h4MNvaa54resUmT5uDKtpgMwFe8YoMIdcmdKb602pYXyuB
scFJeibPikRNSvG/OgkH9aXqfSiNjrPAK5iYWC1m7EqKMJ/bIpR+XmwBsaS47hTdETDExYEdBjbs
sE7Bg0hJFEjDW8Opd1O+GIpuPfQwzFqcoj3GuA7VWqGdhpbkL/djcGjtGGCLQUuncwsUiP9aivvJ
i6kRQZBszEDh3e1e/QvFxxrjl77XH7rFYiAH1Nei3il7OIjCfuzteb3XrIShWuRvL0OJOd6Z93M/
6NDd5IW0brtMneJ4xmU8LGnEHOauSUQczpOJmaQrvsVkc5r6yXbyi1fuDD7ISSAwZs58GDt5QqJs
t04g76xW39j9i6tsAVlvjIJ8whfvl7tkzD6IelH2i/ohRnDYxrl3oy9u3zqbux2008ehBpMUFDZW
zxhVfOnN6x6AYowJZh8kFt60UnzkKyN527OO5chhrhtx5CHkWMmtME7lT5PWMbdAAjTR57Ae+mSf
ZCArGxSrwie8HMuOhFls8Aq7IwkHt2so1Lir/bV4YG5HDCggGmUU9ZOuYzoCGz1ybaBd2cl3iSxI
TQnphPnHUztbd7WNXG0SVHZWJXYrOjoqX7P3LTRiMx8WEk1jt+eE3QVGEOwMHIimJsRvOMyn43lS
N31V3vQBk0/Zl81dPlNbuT0mbD9r3EOOQlUk3OxppwkXAI0SGcmfxU53tqrMQ9wiy2smqqujP/Na
Aau6b0nHhdQuhKxtEoyJlZ/KbN7R+6loSj4rM8b0Wqeb2kJ+rVcwdvUE2iGIrajwGEhWCnVGlIw/
5hJGRbzuujJ5KXArqMt0Pa70fcklnRRRU+KBgzfGgP1UxoHa9iMeVJEWT5VP14YhFZsSsW5Ajd46
nlJBACX24DCasjoPyvgxy8YgN+LNYeI396tRXw+T+NDIaGEdZ8smD8T5r19BCqyjqoBHmjBTiDxG
KZs+m4pDwpEZ2+aw8T2MW/1C2DEpEo50yQsdTztLQuZpCkbitpn/Dv0EghauXY+jvs3SX9CTWN0s
f72QHw/4bcZnbTVXFHfVQQYYfnKXeJvV4GlKM0fvTIlz1qzOOsPOlJj41ZY8363EMUPLgwo4Cv+Y
XK6rzOSd0wkZqcqZdvU43IpsvMITeRwNNZ+zZf5t6UypC+zQszzuzJ7sQBzjzm68+bQoImPuMAWR
DZ0WUySWoIyL6fLxgN3SgLW5cHZqyj27GD4yPcw7AzpA58wiHNT4m63V6xg75dY2tgMdAo/ptEaa
OFxjUddPDqBKp8DskWPmCeIbRkWMH/zs4tEmAcGxOA5/TDN5KSE+Xfdr9VE0aqFuGu79WaqT7Krr
2G+x2kEczFRX3jAle23NegrdNIUgZGxiGymV+gWHTmeve0fyauSl8UqpuVxXvmKosdKF+qnBNIVH
rraXUzHJ/ExROReow8scC6qxat43Y3mgjD4ZA8QHYzXNcJVDGvGP2Zj7SIe6h0Gkhxo5qIcRw7MP
kmnN5n2e8Q+79hrltkfuttLRmGGzbEpHhazewQI3lMkWjYWPSHk1mh7STOpGUsPpcBd+FgkgodNA
B2PSWKU3OXj5Fqzxrd3jMzG/G57L1DRSjl1+DrPqHuOh5YaralokDH5ps6ZnsyCZshIRTzA6cctn
nKpEB8qp87nm5t1qJNNxyeAMrfPvwsRzM+ve30nmDydTGOcid5MbfLZAcvLXKcjsncrsDPAD+fE2
gRZEvqPtl2jqHGrsFlogwzWcY2O218Q9epIxUebgQQ/SdL5uBB9+fu8hnXAeweJQsG751idskxVl
lY3po2suBwZuHdWU/P2csGGbnGkJs4Mj2ydZC5uZWLp3Zo5mvXi3RZmcywJDi8O4D4wHrWoLZksn
eYFCUh+79qPJP8x2cOF4zlGwBj72Autrqd0vJ+bn6CuILlN6ISa6ams74mN21UNfueQ7K/3cSRLl
awUltgFigX+IkxtFRBXY54Lg0/djXIbWrVTqG//9ixHL3VjnHwu9RThb/t0U1xBFZpKhS1XxyJm4
F/p2ulos2IlixJBV6adCN2FeDwwKMavvln7Vz7PTg3OulyOZmRss+xj6dT1sVbXKcKiw96I8b5SI
uUnADe6sGHYJn/swT2ToYpqfPDT2LCFW39c5yEGaq5HQwrZYExzretwXjAZDu89LWuDuYk66/Amf
jKVKHsRocrXiBPUukq3fnRhXzRuCg5zqCtukNUB7GsRv02X4XIv4o8zS67UlYwCA85u4AsZS+K2m
fmcGEWFTgHZsarGdlPxaivkRQw/ZyHbX9lhareWxYI4fecZ9YFz1NhJpESP2VkWF55r9B6HMBOi7
AlZeP47HMo7dU0KdXsWZc5VyoODMGkgNYMVeS/pl0VXhksB9cHvYkExmgqx6L01E03EZDI6g8Wqd
fIp9w5221j6bmjSMW+UfWgz5Zl7l+8DMP9CLG0gQcGwHd/zxGrAaklCfOfXlHgp4vBkhaMwlHLay
wmzfEinCTs6PhJKP/73N6l+viAMY3vG69yb10mJCnsqOi7oCnIQfZ5uNKdZqoEKTHyD0DmdVExlc
XSaDskZkMZCuZUOy0eKNNwJxmIQPww1LHG+YZfKWKKmIsSoaDNyHnxlxEXrQc5F6aE6dc2dW1uvY
YeZsW4uXwgu6DVbrBAV53Xa9kOSlqhqLK6GDBWcldZeoqSBVmKFLb2TsUuo1BAlHF30oJi2cprjG
rASTjOFfYvGp+CmK+rmFJVZZRn7SFmgBkj68C2WPQ2Q+SdyMG8eZ34tKkYNx1Jt02u7o9MmnmZGs
NOiEdb+tTVg43dCMB8s1b+PFO9Rd9yQsJGlGhwAUkhtNu0vIqPppumQGiOW/22XwWSsXtG1zZ/r5
k05xQSujrUAoFSE15L63QW9N0DoYKzGVd7lWef55NExSRIQrGXhOu1F2pId8RSqmyTEwoAaZ2GEa
ZRDcBdjreyARQSEfnYH88jgZVH202AFTYoJqI+ddZ8NNmO9WWbsX/ve9oUhiKZzCwnFeuqH1eVO9
IkyLLyNmSaLEbeQJAgSolEACSf92pgfCcSSxkuLJSsb6NCz2bybH72HEcJg2sw69utkxUcQVHex7
iJvScD6YAH4m5hjzsYN0Dsy49LDFJsRjqphStG+/jExfGXYdHPHz3Mmka04La2A2lT3eGyMxvsFA
pk3+YAI55TOUuSDJvogwvaxWZpBDMrCze++4yeg0l/ZYcnKgrTpYc5mydKRCwnEuIGONL8H7ODl/
pLS4l0af6gpBpJjlZ0wJH474e9QKipd0hY1/Md4rc03DpmI0NGGbJvY175yeB7fpRjQqz9kM6fzX
ufVclhcC+7HgIYhHguarndzg6dnxRrh7zAdE7syFA4zEwy/UDLiFembGWNqPecwgqUTaZ4VnA3PF
J0vafcwFefmJLayRgMwi+RF6UZN9zIG5sXLo4Lq/VbDY0RCL0O31qaB93K9L/KR9X5wGfZjhHV71
VrMDBZUe3WH+TjqZM1QLPISXKgy8dHzEVY9LbFLXBSfzEuTdvp3EndIBEbwGd2aHNzeUaroyQJcN
w6Puhp7jJIkcxw0Yk4RQwDc5BiKcLGe0pCNLIQDptZC/tdlf8qEw67Jieg46soODMb0UqD/w2II7
R5r3yoG708X+F6cyWrC9YoxZuLx6Q2NYSmYjipto6PnYrDGUgQYZidKRAN0dgNTl04arH+W65STo
4dpXho5D5vbDgbIDXcBy0sgOqq+q4R9Ii5eWeSkDTSxaWdaF2hhA5sTtAXqiAl2urrKRkKdCC7Oz
FuPE2P4ZEImnSfyZDLhqFacoPwJz6577pF9w3Fgdn/F5hTZBxESuNGVuJrdthyTfEZWcmKJfxD3R
AuObUazqedn5BZjMfqSkgK2+ZUp33ficsFreGPyMG7sLiMwl894t63o7lbMbWVRa2YhxvsoG8HuT
+VHKGVg/CAwH01iFsjOhpwCAa/0on/19t4LTqWkwtlVuvEwLh9Yq4WAQv4H8gObmY7WoBxBf01q+
rus+V/WfYfKurISvVrj2fgFlxRdCfk0cBn+CUZaxMikb4mNlBCeREf4qMGcHiSmPZrLcVzO8EYFp
Z+MBLq3N6pXaw9zOPgkkHB0lVvthXFNm8z4jRZfpe/88ZO1jh50IeAUgp2FBIdP2I/3VXtsCCHxb
XvgR1Yl2A1HFdrcG3Q+yBkmoGdMVjJXreF2fOGn6jVrYHZBzoveZNBnyXBpjRRLBksVuMTgF3M49
jhThoRP78Gvh4Gwcq74vppO3gNWW2Z2ZE+YY17c6fZ8N6+iMuOQsky65qjRPn2PfZKimFFgg/Cvi
LC6rFwybEcycMX1nTr8LmPXw3Ch/e/lwNGRlmGSVOCnm+Sat301uyNBh4sS9375ZqDuNJCdY58tL
VughnDUny+TUcPrDLAWln88/fBfXRebdXULA09xfA+F+bocEtlO3VVkwHtbKIAmKpl04AJvXZHr3
umDZYHlbKo9cFmJtE3s1WFvz3AV3YxoADcr6l9SHKxo8Vun0paDr75q3NadaaQaAvF4jb60ifaPo
bMLa6sRWO2+coAJP5HReB+NsgA7F7ILs3N7yEJ682T1gYdcYASUhm4DJ/FTlP40g7YzPIrnICEY7
71JBq73aWI5EgI5kWdBTPUB+wrQ/GZlFRpoxEc2qg31hs6qvGc1131c1ddZEAm5MUUyr4CIxTYdM
tzZwrT1NE5QsS/r71nXB+Q4gilerWiN5mTQOxosomoD0DEpQ0tfp0Wiei2IGTQ6116JkooiCMmIz
lGGKszc7GM/5yklieg4aoBhOgvniMpKdsqekCJd2vg6S4iEp3d9yPTVkUgI+5BnKZNilgQ8MCLK6
nFBoU+QdKmyyfa3sD0UZXPdi0CeipZdGHeAiKv7J951Xc+URV1U7bnP5bTig/AK3vZ2EIKGR6KeU
9XGHZqxeMMATbYo5Y1bU1k1XxhE7Nhfu9r5hADAxg/KY0kywqeGjfTqK+RL+gy8/oWxy/fmpQDqK
0mnMYRegyLsCVZ8yS0Xag2vLm921Z4YSGAl856eU4tqfA3+HxkPGoiPx3ANdSFcnWlv3UyZkE4ng
WgRYaZYYQi0KUcImCpVVwJHmVoH89wvO3pX/bnBkb6aDYSx/Urt7zVN3T2PzMLM5pLFisrHOmSd7
xFuFQpr6wNtSFxmc+KAf64iBzohxlSdPWIfE5UHyEEsqoOZJVspNUcXGnnUlPuxTO5rL8Wwrqz0b
mpyjk3bHkhmnLHu9L5LxVrRDtm1rGuFpio++23zPjAiMhZFVnnqYgjWhx2K8qwlm0bzP4AMqI6J+
4ScVShxNB70HMs2R6jGyAhRnr7e+cdNJXiTOA1YYbPuVaTowRSOqq/w7nY37qi4ec2d8XWNsA2jC
33Vg1duBwqwZ3AO+i++8C9QRK/u2IGtn2d0QESbqD4GUW2sG4tWkn2wF8uDNVNcuGFUydLGPFZLk
uiDmCDV/2ZQD6ZW+BTQdYOVnkHWTmKtxpR3jGVPOVwqtcptM49uSzcwA0mcT8G2oS9IZ4nFdEApc
TB6rKkFAD0gCE3LbOntIfEUB7A/7rGrUa6wo0TvMtWxfEu9Wt6AIVR/c7573U83ds91RqhsxK0vy
/twY+mpQNCD1XH3kPrzFUrz7c654JBnwqy61t62bPYz2a20Wh7XN1DWm/FDHW0EEOlQEuoYedL4x
fY62eK+64c5RzksvKCTHzL7Cag0ptI5mIqj07Z9Eph9Fh9unHy0wom6+tWs8s4JZgic1jaQwbxkT
jJGF5rLNeGFN7dQYK6q7jivXmKuXZXCbK2/i/6ANXQk53WUt/m+dwMVf3ficu8THE4BKRPkgZIpZ
PWrTZ5aKtDkPz3GAdCo9vMdBod7amt0VedNSiO0Ccn8p+e9mpzvYOMRbSJYtF6YEZOCxyK5lhoOd
DBAHZDdDhYBDsnPv/Gpk0n4JZVitBWzSqd8CB+FjWV4TFxSnVacngDAVX89pt5Y+S48NR5ohgkvM
OspjQDGsJqeTXxJiufpygyJ+TSnJ9t7aBot8YWsK3NwM0ah8w/LY7kaTr4Qqgnsd5yjPjyP5bdnP
v9WiboMyaDdWudyOWMCirMsRccUXhsbyZAUEXTpkdz6esDpsd5cqYu9xJe/MrHjxHtEEgwNYUwjI
OeZFVkf59XTXzMN5LWSz8ynJbe47ysuV6L/hHu2SsW6b303dpbhZkqfRVvthHO1bF06TtAhh+5o7
3kzxyblZdxRt/itqdej7l0I1H146pFC29LmO+ZbKKXIC772xOW5arJpRkQ4X4bjhDbaDQ2yJ33hi
BGS1XSSmHG2rhIKU4BXHWLeT2n0EQP/SaDhMYKKjStJcVa2xHTP9IVWJoDLN18NQVLtKD1a0DhiS
va3IQWD4vutHgbDfGmFEmlItwmT4nJuotBbrnyKDHWgbPS4Q4CbcW9g/id14Fenq8idnSh9lvmft
HBxM6mLFE+XywyoUCo9hftLZymuHiLDBwnkqLHe9AF1JLF/QYB5IscVsxAbavBTPmY8PDmnbjGwP
9dlaGFiCTbjsDjKOAxx0bAhbgnVfCauksth7dx1oiqOPljD6LyZS/b6RjB5r6FlX5J6rWjYhjoYO
Lkr/0tRBiaMVZESis8i70B0KHM6kYnEnLwGEVqN9dluoJUQ5tQMDRefxVZlyb5u5wa0kXW/jU4zE
Nq7VOGPyO/T6kNvWVzItKFs23MGW0C0gDg/sObrBfJ9l02HKBwSwC8VryZyWhHjz0TYeb0jVshRD
uX+SSX6sPrtyapkx3qN9TkXJFeGq65uagXxYDFwCte1+L8F7DvbCIkwTgdW6BMisJ3C9eTjjEIps
PPzRbJi4Y7xLYMuCHFey8WhgIjiDR4tY6EDoLyWO5afpq3Y8GXFdHrn1lshOjOPaBQ+GjcZLACPo
nD2cCWOT5Oq6uew1Y7ZBlL7wn9H08TgOKx9NYaCCTy0LSqgVel0AQgRoysCOcrL1/swg4dnXw64e
QbSOkThzque5qChhcrj/PdBOlMDBvR/sH7fWvy5vxG4spR8J9d34CPpsLQoLnBRZjNeRxlCHwQiz
i4VbzigLDqWK+Flt7rhDYupaPJW+mGmWHOmTcmOg0FesfkpwS+DDtncDPrDQSCpjt9gML23L3Jt1
L6BMeOd1bK29SKAr1KsdDnoOHbs8u8mbN/U3oFFOEqBe3j4b8S/C4tm2ykca2AzmBNqyLNxt7ubP
2mXG1zXZHzIlbxZrk+AlatYtCOGCVAGAEIzrbkmZB2VZYx1Mw35mNVkty5NXk2Np0obz1WrY2cDH
WQ0X3mn7UWlO7QV/1ihxz3kCuBWO9DX5bBMslP0iKwZu6XOl+4O+HCh+eTI6/ZNYC/xrXvQ6h0eD
d2fj/viN8Ska29uNWf7r5lazHy0T45ijwGOs9NxcHTdlp+UtIufRJRd4hXGUEHJsUv87iM+tJNCK
RHLD4IxDOsAyXsTAs9N3xzXeZjqInRzrF+yej31gDiTEHgLRd7vV0r/WTBa0VWzlcCqsKA0ftuIC
5sAPgv1HHn3PG44MUFbeJ774/DDj/CkF+wTgNTK4Suz5iAbzg7VpWyVfHF9gxC8YnEt68nO97Pqb
vMvF/HBJu6T58rqKAiPP++BMDEUhZZnNMYOc5JRynyaYuprghDEC82LSXFHn8+3UV5qwJbkWMKRA
iZ2QHQKrVueAg0TjYyxhStuXA57Y5xofOq0OY1C+t1QF2ZycllW9i5UjyZh3tf/eWbTlUwwFw06/
lME99N1W8tRk9+272yRnIV4T+4Mn7mriFixgAMFnZDIYXGGpuaUwivKm+5LAJHo2O06vBGZZ4KfH
52CcbxjTR41/MVTwLcJN1lP11ra8Cpp2wO27EygH5RRhieuAS4bq1NzPA+5hsbWrYBfcMRvZui5I
iULcU3h8dKOz9eNzjJQZJM69C6mksikYLq4EOTOC0PEpLsAZZ+UjCe7Z07+JzRh0DOxlM7HBZwrE
Ueb5QVvpq9uAcaBQ1bwydKTvNa5ryviNra196s1PSa+uKoWPsz1ra/yxxLNg3RGnyabK1DZXPJ5Q
Rx35sJgJPcqySQ3/Vle3y0IL9NeS0X/tPz3/fZnnd83+ySxJh//Y7fmfv/yfT3XJ//798nf+73/8
93/86ib75qqof4f/9k/t/9S3n+Wf/v/9Q//4l/nq//ruLjtQ//GLLYavYfnbOtb/YuHqwx8O1OG/
+M1/bGP9xwbgf2xjNS3hStP971ayvtb5v/2P18+uzP73/+oBAd58YqD5+6Lrv7a0/uc/9Ofzr1Wt
1r/5VDgEAzzHkp7rsQn+X6tag38Ttiv8wHSlHUjHd/6+qtVxPFxsluu50rcv+137/1jV6tqsfmWd
sm/ZgYcIFzj/P6taBX02q1j/vqrV4stLk02/vu3Yjmua/P7fVrUWDJ6sPikyYJ6mQJHP1whWRUnW
0t7MFjYHoXZmJWh9111sZOTlaXINyzrFrXeLfgc5ExPd8VIssMzzO7WnP40xvnNp7+cxe0XPuskW
/JdLXR/Nwvk02zVA4LlAcRCXs6L4KECP9Lr5HJyY2r3xSRRC40CmvRkTtv6MOh8/XYMlr663jyf8
x7ipEFWskiehdmvBgtVsNxZsb51GShhCBeSBu5dU4GHjnMS1QZK6HtztsMwkDVJ0XVuf47b7iIfr
BE5YGYuPiXaE3ajSomfAksRcmikWs3Xo7qCuFPklWASnanTA1KXs3BloZKEKJCzfGhB3ck5H9s6E
TWP81sDs0k+3bW+NMTtbUOSWujj1MF55iTGLzhRHWZa+/pAwUqABlo+WCX3QMrFMoHZGbUbvm5P4
C9ZC3VHSb01zLq/ySgAXMlUQOUDvUbxUHtnCPQR9Pu9sN32Bv18eZ9S0jSo5H2i8QnphDU6jRVeT
xW+eY5U15Zu7ONd5UzjbIBn8Xd2rJ23wjaWcv6RP8B4fZzN4TrS8MMehTTRkzSY4FpHwSMvnA2vD
uqnCH+nETuS09rOlCu80U6YHpu3djeMNR+/eXCg60gF3QKukATYaL747HiYmgsg2oVjqD7dj5jMs
SfXiXAYhRv1UGkbPLU3PmovlI25o2Qz8LvxE5qcB8NeywN+SIo1PTZuy8O2yci7F3TJPkFMarM1x
b8bRchEUTG9+UEsGv3O05zt2nPa3igvTl19qMt4sJa+I+b5MXfwUNPooJjaIpsYHj9xmFuWLoZjC
BwQ8+SgR8qiDU92AbTKHFDHRDz4cg/ziJNjqahnM4BDJpuTGXpBbVjMQLG2g8jJ3QS+uGm/UeyYM
IO5UfZ1XUPHkOh5itLc1B8UTd6hmEgJHSIaVINE03lOdUo/DQE9SgtGafYJZZXUAO02AruXURwhl
M6ub2CXCDItBodMMPR1d/O25NIwEdO0rlmG+tnFmHChJTDGfUVXaTd5vdQ3Dq07sAIMWevWEcgp1
GSm3nuYbF9EwzIqyiZbW/OkKDIPouGyEaHP2EeBIMufu3LHh4daiFRzkZccyIgfxNWj4DFlTl9Vm
KGz5Hg4DiHLcef7wXUiV3fY24ZrGZXZaZHaxH1EFUr9LDkXWfcWxtu7GiykAMuHGE8OE9odm4E33
tVPttOHWYFNmDIWEG+08ybaX/iqBBo0pBKPwmoLs80Zspma+K3ms8Luc8omhCaIN0AgXw5Ad1CRW
s6ObYnknyMqWumx4l3VZngUtWCGS9m5Olm1QJNNLVgf3Do/5GQtsOKUjxghK/pLR71tetQlZ7I61
wZcoqbSGKwO1J2LT9FT0FAXKvcVKsJM43k+VwZuTwfLd3NR94+8KOuPEBXH7f9g7k91YkjS9vopQ
e0+Yu/lgtqgNYx4YwZm8d+Pg6PM8+07PpEcQ9F46nqpCd6khdfdOAgroTiALmUxeMsLD7P/Pdz5o
xXYzczJhDhc/sUvhfaVoksudPjn0xcjgCPh1Luy3UtovThjkbPVkdWOHzqdgYgp3GT07HMsM4fJU
qA36cfuQfqcwajcdAi/sGO9cvW/dkcV040MRgo2YL3M5nSNFP1Agkw/OuhG5ZvfeiCA7gosBuMt2
5Xl2suHBgy1ZWW36MNXJu6O8g1fHz0HoXXF23Vf4HhJQ3MBn1BTwveypEvBHdvbx7PXUg3G0t2l+
MXsuVJotybZv38z5zwgmAEXninEdVVxPBn480yz3uQHMaLF3mzJWTanJ8Fel7UPGe6pkyZQT+ePc
j6UGqexyS+3HmyYT50RwVjQrB7udbD6tsJDbTIrHWI0l4GV4QJTS4Tsy6jNE0wea1GqXL5Uxdtkt
6F5HRikZxVPiWa9WbdubssvQDs/5NbJOklXJqeJnxcTQotqj619bO0FJHdjpwa0N3GMc4Le8ExVH
85GGhKImww3quaXCYGuzJcw6Gw4BBKlCEezmRnhXV7wgdJjG27GhMLLJ6vpEt+ar35jqzEz1x8+N
H9LQS+jeIgbBi3Oqrb3R8eaj4I8bPF0VyIZ84LGo4brCAo95LQTYGPyQyLvWo1GiJawbrp3qWPvW
PRbn61jW09ZL2N0Vycw4Duvd2izYLtrjLNa54OjsLvsBa4Lb14bHBZgqMctqP7g/nvzS0TsrougN
KJBvf8yeif1x0i7FpvNTSn2glsMiega//x1Vi3yG8jk926hlB+TuZppcvI4qcs9yP4yRQlCDdQiz
PTuDY3R46UVIJ70AuNoDja3Hipxaf5ta36iYu2vIPI2PNQpIatzCln8OOCFb4XhoPEqRBE1vSPHe
BqMukWcJ8teZeK560NuiTiD+grlf/dPqwi3qn1YXzqz/n1ldqMdmC61RjSJAO4STmaz5rCSrObsf
caWRjyX2R2bpAVW/j16LPhJe7iMZJVhvpZlLrXtOg8Q0Hw0KF9a5wd/4XHb7BoQ+XbLAdnW0h4k+
vaI8JYPjbPyl0VL7dzCXzamtZjgdshmriEDL0nYKPYz4PUCvczUGOe/dR8EzgtIzY+vPbbZmULjJ
udkwxjPaldVTWxnn5cZpITCqzLuPfIoHokZhyWaLRoVudzBQKicM71WKQbwuhTzUYOM4i4n5ENta
C4eyx6WjWEVU1HkOZsd5jPZVxdF8ZohJ9IGVq4sHz4h+NP+fpv2wDn2R7K06eJ3C7qHPF/gz6r8z
Hy+WPdYeIadrFwxEihz2C9w0KPsuns1BEIViMnpWwtgnvc8svBpwWpYmu6BqOmA0/R47+9GP5Ldj
4UcORO0eZkKjN7Yk2KFmJoEitpGNqPikpX3f5p/DaBebukq+Fac5ck0svH31iu96AQHCDTi/3ipS
/pzm0CKOMdNAzvc7Irt0Q6YkcGRHeZZjh0cNBGjQExVi54BGB9NCamQ75rktKmPbTnZwKioq2xxN
BiA1q50ojVvddeaOykeKy/BHp0x5hPeZzUnIbMT+wLuBdE29mWULNbBO0/QNoHndsvJftYNPthEv
wkPqGPvCNWvy9sk2TmBsK6Ij0VJEZOs8ZL3XY4IrPXlIG/T6Mn/SWu+L2b+GYXFLK+Zo+uW+sr2J
x711X2JTg1FmPW9TsD3aDO5SwpwoSxJlODdEzmiy5QLhT6z0WtuGFU2MaEMrM8WDYf4xqO7Dacgw
BFP94/XltZwJezmmNRJTnRjwIR2ofJbofCzQOupcJgVZMc0CiW4bfcWR/ogyKPaRLBxIn/fmImhs
fOfIr+HWG8iLAXpgkGecLt6TlPxpP8b7eGKw3Elq0AZk0oy8Uvxz/nAqOLhul91nHGFT9bg26pES
gdRFDt+pvRL9vjJiIsWl8RzYvnlTCCwnvdevKxvfAumFalfOaptkXFMNz+Q0GGnWTlP9khfDY5/N
7BUFR1npQq4iysxqCr6i7tB1k7U1nG2lev6XKfvKoF3DmLm1IpZmtPW9RKrapBGzjPJk0rpNfwVp
Ytk+lz11rHH0zgckgZdp8sDu7VeSyKchNq5VAKTeZfzzyS6vm992yHNDjk8zTUuEAPoLE4UBHyrD
AKi015A9Acf5bJfaAZ6Qgo31xMU8oCnVqOti27ANLIBTsbjCSXcYbN1oog6O+ovt4C6h1jkByOrP
zsCpRUxPobLvcor3jLB85th2ba3uqZv7+6pnPQZQ8Vr30D9tZBG8SadfeSFYSFgvboxPHqn7vh2M
5GwqlyF2azl3k5t+depAdu0BnLWnQLrKYXLEVDzOzfye4jZFB7/O8+LLCHmTT8ZeeC1LSKd4LFp5
17vxt6jkidPK3ZQkT3DtN2VWPPqd/jYjg/d1/dRbTxIg4na2uTSEhUNwYZ4pmox+AtoB+FPu+umd
6sjnyiGJEImcOaWiyTllzES5pVopjGhUBuTPfdLW+6AiqVJAJKYWCeHYDr90omh0DRm3wifeKIOV
mBZWdIyx1XTJpoumx4iQE4+Wr8b2UnznxQgUNz+Pbv7tdPo8tdGbWdD0nPLVYgjKMMuOczU9B5UK
9sKW/s4q2SKGwa8ksE/JZ2gIqkdYIU4ZXDMJg8fePEg3O4sgvyeE/mpk3oMZ9E8q+CQ3dsij4CW2
Cs0luPF2bu3dxtlcbES0TcvJO0rTO2mf37tlfkeGc+fKfWfHj9ybbpUDY9DoSxKEl14AiggBgDhN
m5IiZK5zN54QT2bWbGKV3zJaZjRhyK2yus94cBjV6PDHUP28J/iReuHPiOR7/p2HBj5xsrm1/hXQ
2c405JLhQ1Fu9yJS/ctxWEYpz19rm8VsAZEFORhQxwYXMKiXOAjudUTiKPZwThMOmdXbZFDcGll7
arOEkk9xw/WrLPJX1yluY0v8arm6hF57iqbouuQNrM59z4R+zTOLz3H7rEcnwENHv48lzn5UHYpH
m/xkuVjOlU960Q1jwhsVvgCXT4KcksaSJ7xHEjWqyuAUeh4dxA3TY02xIT2YTb5TQJ19tdSJ1YfW
keOmcV3qRRLnbVQz/saZLzB7ASpFHutgfGrlZu1tVYpbLZcg1MRFosKDuq/h7DfaZQEwMfuBtyQX
1aufIjPuZEf2u360UxzVpJo9T1mbaRxpokMpQeRNqyPZnjfX9M5JbeG6Gci8unuvx7JiQ0aWU8hC
kh+1U5OQ6EjZkc3BIyrB2GeSP+Usq510SWkMXIUujcWFB+WRAVCXhIvOCSfP8rhPU/ZCf/6tITDi
F79LYH4CfuuJlS+0eP7V1fjgLPtVT3A6nX/vlsaumtM7XevnfugWV5Nx63QeDTlVfzDydgE+1cOS
XK/m4jlwuXyVFVz7ZJCAshBK51TONSmjHuOCaxII0Rw+5kzfxW0EzgXfaBsVhV8ltQ3shwavvvL0
+o2SRtKKhevWihEoCOMh8SWfAGAJSSPeyI3T/R0qLJg4qOrGfVQ6RYzoZQTo5UtlKERifbMLgp4v
zHaJMAn3N3NRmIyamvoi1VcDM5UuZ8gXj4VuXEUfignuTWcM2PzJqVbD+BO38WugMS22zH+m6pbl
G8vZuvjqHIrzRnTfQXAy/B7enpTOiocM7JrdfSZtGR0LO6Kj1cgODUDdLga1iEVd7P65dPhzdfFE
t/Bf//J/XzqgUPt3lw7/47/+9//2NSfR979ZWfz5b/9t0yD+YJAvhVKSkz2TapYZf9s0qD+E+nPG
bwO+2/wD/7JpsP6QWknFKQfBiePYfDN/3zSIP5Rj2q5nSutvS4i/r1j+YY8UfBd/+/v/knfZXUFM
v/nrX0wpzH+zadCmtrWU0nP4so77j5sGJFIhLkwSuulC2JOMwNSQHQYrCG6SgvXtnNDg61PEl+ph
w6I6AtZcKJROHorWUsRfp0vu1A8t54GVrx6rKv4gnm5uSzOUN8RIEXy8pjY4lgzJCEWAH06BnYHu
LLVtEs1qoBUPHlXjjncVVvY7wFO4JpD1oOvslCXEBMg9Sk1JNtCwKtyXiBgFpA9+g+GHiO+qjJr9
NNJB3/cfRpV9RKKCETNCbJPZY1gRSa0R5aRFRsObcZ1HDeqTZZvEbT7HpGw3TI72zcy+d45EAn9G
+XYXYP8o8SvVVv5dhJHa5fIxKEt+Ehkafek3DzkdjDeWpPi4HZjlpXECHieeUvJ+GzO0y8fEb5s1
NpJ45Q/OncIpuDLS4SEq48/YgvcTpZ+so6G6dhVNUs4cX1S3xLyi5K2u67tgLmk3y/JpFSRKcgXA
72ck6HIQIWUmLXDdFL9m9NkSpVwwq5AolU+BF3Vux3IfO9V4E7ktIVfoj9ECkkvHfOlaIIRWTfEW
lJF2uebTLqhK7rTzPRruHfWK6DzDaUNNg71pUlqego4s4pgyEG/brWAWv6LlEYpOuJhDFefuMKL5
kUulv5It+ZOuKXauzXM8zWI2u+2JVLG6iROud6JeyTlCqVJSFkGWGYFtA4Jr8WmfYy/l5Ma5XROP
4SRLVi70aYF0jBKRVNjxyJ/WbgqmPPDnOObCfYRGZvqIS2OFCEZx3gSy59/ZICmB6wNeUd74XNok
lysSQWXKI9/TsB46qA6mE10geQCSO4FWAbHlyqETm6h0/27RoUzsjWzXkHQ7xcV5NXPdoKnh06Bw
5QSje9N7VOjFbVGusSJnx9AqaSGYzXPjI09zXTwa8JUtuopdOQzEt7lc40G2z4WykrvM+KkFEXon
QaifhmySRhZWqYGimmkzewwDRxUCvizDAapTykOH4ldhkV9xw5bFxMQ31bAGo1reUMNrK7NvJsIr
LwOdbnsKWnHxc+mibMhMOV5MzBFvyCQy/G4tlj3FE6V0G1wmoFj+PK6sIf5lcUjHVe2tlXUsTK6s
dbQcrOgvuvEkJYMyi0mdCyr6PO77qWXcK6KQq6Ikf94P9LeU1NdoRGgyRCCANXXVo2PEzPasSu7y
ZVEUW8VWZc7H6ORHBT8kTcVsQG/nHXHVgV1FeG/1GpcLR8WaFeJU0ya0ZOAt0ktg/86D501qh+tu
Y7YJnnzHIu1fx9WqpeWucMnnSv/ZNHR8GWL0ujV4HYE3fukcKfnFzrm9nypNI2VgQOoTIyUXi17b
UVCHktcy6b4UdcOJt0iw5EynlZuy0ERzUA4UQ1SKnrROcNG20VPNeHE2YADZCqaKngA5UvBk11wZ
6dQNpCjOc3Md4M2vJpwNExtge5OBdAf3ynwhoC+SzmsQ+BUPbyL8TI8thyDFbMFD+7zTQzukjdeg
c82ruFUw+E4i8kU1FyObd8IgQa5YANZPk2/zxLRPbhpmHP1IqluJhdhIXDOPiFofeMauoKm3ruZr
giNwlRb4tYOIqyT/vb6ubgl4MvhwBs7bi/VYpg9ZBbCiRaM55rUXv2PYHgzZFuzi267outIpdqfC
5kzUN+X0MuZUtvez4iUgaWnO4+Hc1MRMvaVBtIi7o+zpA6pabhxTxXjLooI3BNKxTOIPglHZTliS
yrQUw9LcBcTCfB6Hubt1rA6choShy25WAJ2s4oY7x9jQ/xmRyOJFEknyPvwug+HBboeDLLE/tZIg
koI3IU8OQu3Qvozx/dOzx/s5rDisAraswK+twNv6FtOPjvt06prgQh7olxbQvclz0NK4TRDwwZbp
BwLEe6Mk5AT2uG88nklhzUMXvHxie7SJhiVr2djVOlPovThRWohK2Lw5NlPBOMb52bpmvjH8DMCt
HlcO+VrIeDLRA148RugFy1QqAkKMAdyaWFvwnayomfZXy1odrY35PNigSx0RmptmsaZ51CMh/2sk
HW4B9faC19VqGOdg15fiGRsU373ruLvZhYtJcuKfbQ6QFuVPwmXz7A14RobcftQYtlapQC9m0UQy
QZkiQQv2PUrmm14S+ZK9LpiMIBlJ+tfGEPZxUi9dhoUQ6UXNdC65c3ipr3ujxMnBfkSUBH8YRPKB
mne/mo4q6hJp4dEO7PWEfmoTm2QT/IHPrJRPjZqQiijJDoTpfRLg4snBh4cq/1WNBQ30Y3OL0gZQ
qiM/6CicrfNn6wxUjbZ8PscMYqs+zc+F6ezGnHlVw1EmL1MmW3x7a9+kucYaQg7ajn1fGpk8kOPC
f0b7hYp/bG0R9Q78O4QZIaXMmMWI6XMil84H8o5gZ7YTvQeBg7YGTdiqdvU7Vz2g31KILbHaMF3Q
YrRza2PEC+vLkxJZu9fQpExFMxJt5KBD9i6Q8HLDZpUmSLhchY2cGSk4cG4DR1gG2xdW7wScTawI
NoOFpOKS7SX7Atv52iQf3aLk4vMhO2MvOiSEp3jhJ1eQyYgPVpgK8kvHfFbETSjcYtFIOgqPB8+h
7n6ZFiIq5HEsvVVUeRgAVAK3OWPOXTXA/4g7otup6LhPZzONPKb5lswmEpwEQ68VxfHRIKkZcQdF
rBjKfe/Be5RMdP0MaD4NWDMd/PhznmwSZCmMhDMlH069hDMXTQmDE4pfG0q467DedR3bR9PO9JoN
uqLE/FiFNIrioaEEtd5ygiZWkHyzN+93QT07lxgcjFEcKSxqHXiAuh3P3b6Fc2PZRuKZJJPvUmrK
1HaAPGhKPMnFxLOlCb9IqBi084wMK/iVuIJuVIOcjaRw4Zg2ITS5dMQ57Lt0C4sNeOc6r7nJCzVP
MFEneCvDoNyWXfWDgfRoBEB+CfBhGEx3rs6Ks8ebY+f3BKNCs7Vvneai6lAdIo5Ax6pm7VXPFldH
wy946IpVZFUVSk8wgdDiY6jkgyxlDoFe2EXa4h/hGJZInvrISgtBXLCVQfDOJIq+yNj4SscWiK8P
8YW4T5ZnNXxqlRsrsbd9MfDqU8nI5iHbBIEH8dqSWB1KumN99uxB29EeFtUoXNB1tM1z7us3PAxv
Wi6CIamHvW3BqIwFL3oUGfs65iFZL1F53O7ABINvR5sxby+6CaF4bTaSvcFOuebolC7b7HGId21C
kAJdOg+iWa7RlTHcgCw3WAUjO1Uw2QxReQl596Vi9Dg6I0dC5aO9WdKQNgVQUclRb176DeP+6MbV
nZ3CimSpK+E0uHZ3Zr01AdBvetIWEWoRsKTptTeDdOc2T84Uf6rIdWH7mUeEPUGBIoPld1CJbxvP
fEyqzGEiQuGmmxxixGMrg5BRFFJi2OOqZEzAyVgCYMw1JQYiAe+exxeR5yeRj8fQs55SD4ksyGl+
MwWGwQwXm56FzqWfpwMPvpoajKI9AGKeM9YtqyTgRF167bZkqrRGbf7pDPN3B/VIF5iUdGERuhx0
c/C7NsaYmAEhFTGlpYvJC3kmUVriHoLKD9+5+h4nmWZqyA7k8Yhsj6dus6C5de1Qc8fvJczkF21b
TM6kdbYKcWvZyOEwfJolYYi5x5blefK1jsZ7o+a453AjoUJZVxh/42zdtYhUmrEeVkLG1laXS3eb
cwaLoFGyHO54NE03Ot4Jm9MxbQkFsEj00UwpHtcUq4wVfWBjuDD2RNuOvsjqqNKifXFFCHDts81Y
R4nLn3c0IRrktrGHdxlTyFhH1etEoIzHln8DNZ+tJ4G5ULsca3WfcMAKpo5mHGyM1HQnAMJ4qvlC
lcvHWpddrNl9DmX0k5h40iMZo8a4dhZuGpElP5wN3sqWf9r3xgNSpLdBsTQqa+cZM8CaBCfLO8e9
VHZk8uyYGPkbTHYdliCRgEfAaooswTP3sWmJdQ9YsC696qmvDHe7mHHp64rOJu4z2BmuIs3UbehE
/20YWb5HWvnaZqhzbDaDh36cjzAC9pYD3sGO4/u2n/ybNItYlwTxA2weXDmx850lp0eZ+DizPfx8
WGt+Wy6H/aTgyG5YqNaAZNdt3Rsb3YZPHQ//WQfu2kHEsJuFIhDGDa0fjHntjxRANQquz9dUNakp
v05kF8yAH1EKhsFDh0Cru7yuKrScIiF4a1ioM3AKp1ztoNvJlo37hOciittguJCU8AzvBmENAkwk
ePB/NG4AGvdmSMzQdc6Euj3SBQHSzSlb295Hp+wzbUjUtpWsA5rl6uNTSHFTULRgj+MOJPgyBm+G
AjwwvKbaRFQsbIgBYEGOfpCDmXtHUYBte90eU0a34VlGtlFSJZg5Np3ann50By7jnYkDq2DHZ8cZ
s00xvoA18JoTnBDJYME+eT2YVRgiu/OGagPDws09YfEW2C6mPZY2k/2SRtrfrjxz+sL6EHNeRuaa
RMYVveJLZQrzBCBhHEuTht9mgEdU/TTvsngarzQ/si1wTLw6Myx+5//qCQxuqtgPSISuiwb5QsLZ
2P6l/LBbt2EHjdU7DDqSH1iUuxAujmkIolTN2rOOnHTDlEFT9cOPlgB5feqVbey4loWgaY3eltp/
g5R5CPQiJWhFdDPwywqqbCIDTrMF+pCrNDipNGEM5qUQ3Nrcl0PBdFRRCucn0/0cDyOjkxkUqeVW
FCn80cpjltMG/WPct6+Yvl8TBROVTD2ig64wVu5v/lwQKhYCcA5TQ0jk1e4qRuAe97keWVzYcYaV
yRcoEqL0bOAg51m/IZ54ycIe5hTsrUYiTTgSiOF7LgBPXi7lvmxDKZnE++geaohu2DQTJ5zpB5ts
MtZh3pxb4xFu99vzfyLN7wCMyV6LvHp2S+KgCKj2szdyR0TT31D3Pvoj7SoEAJOleLqxOKd6zkHQ
7LTmjvUYSPwy2CruDGeINzzS6KAdSl7k9IwWfmmyAUJZaLv3QccHwAzIU9UnIdr7FjIKvSdhDB3u
Q7enfKRiNt19DnP0NqUmaoZuv4zjoPOmRW/djFRmw7srEu9NRsal6JP8mPkNndnSMFjVY5GmgATj
qx8Q9IeVTBdvEj43UvHwjKxxHXRASXW1PeJLTUEYMG8FhB/pT7/HHunN5Woe4+eomCOapgN318HB
oX34BliobkV+8H1L/UIK5KungvPtRmXgf0jPsWUIluSO197UqiYzWg47Kbi7vLhzihKnQ04vv8qw
D2695TWVA08G+aX3hb+tNdf1CFvN1BBFGGVbU3uK4yuRihyBfnY7luJUbT0ySoGmpIl45UE90uTi
0XFLGyoZEDwHYeaAyAYsWdscNXzfHekPuGTQhHcaDTybJmxKVuHhYS8b9zwjgGgz2t/qvL4PHe7k
RpBS9YwkPDxlmRVctEkvQZdOPGD6cjeq6TYoxOfcyj3xAHPTBJlHeGhmgtPpazPj+Gn8m9ZTH8Xo
EtRMeFcsWlO5fFw2XPQD5j6EV0GKCYN0sRQb6VAAnaTIKyh+rgOLvAC3iE5jK7JprWCyIr2z1buH
1u/uqiB80rnNE9xlNuV7Dl+Eh6rfjemhtB1/zSrO21cC0jVTyrqH4jjaxsBta6y+MOhebIWb0jMe
TKkYFw394ucvWNcUNDmFWBQ8rBs5r50V+XgADeppquAw3Otmy5Ozn4kfF68iKcSqmsucVCedCSRK
ucc3j1opPLAUK6xcL/mlRyH2Ja0EPES6HS+fkKtG4a2MCR9lY7wPdTgBMPCC46cxk9pim2N79MIu
ZjmCusfWVs6mmaoQ+Ru+HuZ+XvHErnYgNtXTqKv7B7OyHwwACWi99jNmjAUYF6abxGlWTuY+OiJ7
N1Du5sYw04Ns/DCMGJbNlkMR5RtqAc24Sw4bdmYLvUhpyDkp82uQduipW8wD7imIqSsjDE7X4CA5
SE12tvrPL0j+Y5ELghv83/8euPiPZTf+341lWP/uhgTb+fuwhDLuiqz4P4Uy+DL/a1Vi6j88x5Gm
djQzP1ebRC/+tirx/rAcy5Iat4HFssLi38mLug3/+heSF+xVbIf/jb0ItRTsV/6+KmGLwlbDdcka
LqMB8hr/mVWJbS+rkH8MZbCosbiHsCoRQku+i38dyqj5zmJu2IqPxnAvG54+ETdv+BsBio5SyrB4
hE0tA/UJOvkonFJhQ7oEy81QL3dEScHjbmqH4hxwgYy5SPrLjbLr46Nm4xktV83lzllw+SRPbpOD
V6/aspFOKJFuaUszzyEKlFU9T8nRTrltsXzatrU81Yn3PrDnPZqo1uxouJdDc5N7wUvti8ek7t6k
0eKJc9Yk469Z6O3rs51XLlnI6J2fbro2Z6lJbaIalslEqgt9CZFmPrCQTlD9lp8Mjr4bLj1yZXh8
jpvz5LBi7Q7a9rNdVcZfYzetWBAzUfKuZDA/w45weZQNu16+TPARJgebJlbroi1enW78yRz1ZQj8
jR3Tyqbt3X0Yqot00dzFgzefZlotOUXxSamT8dTkDB4pC+MWW6gVoXZ6CobXmV4jp5tHIl72T1EE
z3OfPziz/9oZzR7nx8ELdcixL7oYAwUBGTIXO/exSooFoypfhba8VUbGcp1RWljbCJswryEnyH1a
6fh87ybJiI/ELjJktQ0y67VNaCehfORTArJup4gv1ImSSwQ1sPTuSYxPnHBzwTXdtKunpEe9NBg6
2zaKn35OvlLJ4brM0b2iYMfccr8o3PxS4fZbc8rAkM9wBk5YcC9BN4/nfVokaF3HaTXvGYd2rc42
ri6xaxdg0wgmwgvEdR+L6kJt0Ivn5f2en87NUEJ1p9wo6qp5KYLuDoupZrye3/ImJH1Cs9NaDsNz
NGT9lnxjqCpid7H71OejWAsG9UiY5XMX+u4DV0VSN+yyx/retkomVyUd5Toga+u1xUORvM3cjbkB
1M9T2HY3Ez8JDnj0pd/7stnTfn5XBvPvDFxiG9XfnG2YHLXyzRj4TzWWT5WuP26TuAh29qyTles2
zf4p4YJTmrwWccd92kwVOOEaTzMTaKYE/CUv7KfGvWSU2dPUSMKBCXByw70ja9EFcFzHNVKd3Lx4
bgr5FcXrFkItMG6yKJ0PXq6/PdmxTqdnJb21nfo+67xHX9RMQz192+oy4qyGG9Gzu4cwRJCFMxRf
DHMdesSvPJQQ6y3XISmDx8lGKwy284RO+KYdOwdzPX1eqUaUZHz27jlNmElFLh+SojiR8b10zB76
Fs0lIpAnUtIVMtnfI+KhMUquSeqST0nj/ZR4lEvSYrDSQ7JLneE1KsM3crAXPcbrHBecHpn49SGB
Z2pRzVsD4cXawjsMlh3eOvkyTBH1wh7y0kEmt55Nvtt+OIsuQSaL7G2ciy0Dqf1CE/IAvB2bhO2X
mW2l2fPGwPjTwQw55RcS72oFkv7ZdJTQ8mrxCWaPx5F9pe9qnonyZKKYVVX3opczPcvOlSM5qs3J
x9g0X8gr7lWoAMz69L0bqWQ37dcw8i9tHTyoMroUiX+wAkrLlx422ykvxOHrrT98sUNv7/wuu6a6
VVy6cy6wvaPPnB/fNYyhocgiQNi2G13I7yYuL6S2bnViUJtVgnNQFsJ95Or4ut3BW7xmKFOPTR+/
5Okv6Lg9p+wfZgofdcmRJaOHd2SAThxp3NWF5BbcWEvxM533eJXKXUSKCUHEfUyH3jYyOW1VLH4M
I1TbmgQVXPydqqL9NFDszWJn5goXHKo5LHZOqJsNqmD6sMB/FpSmXaCaccFr7AW0SUmJ73p6TIhL
kG0GxukXLMddAJ0SUgdVKMs92B1jCoJ1P+0n8tFNOzQboovnGNqnrzNNLg04M1pq4KnYkZzG0PJC
CIVd+1izh8zCeweGaPbrahMPPCKdmtbvBTSqF+QomIGP/AVDgvu99eCSYIr53INUEguyVC7wEj7V
djNY1ltSM1Moucpv0vhQzxyPk6TYyjLNd06MU7JoeQNHCyIVL7BUP3Ez5d+fFoyqh6eaqh41DYSV
XlArXGtMJBf66tHgmhBCZDWQWc7MNSLO5XlmHpzDbkkYLgKI95EVXNu8OY2us5LZ9MsN81utktec
+oEbExrMRe0GG4ZPER7rF9U4bBgMmwkspe2wZCVMWQFbVi2QWQlt5i/YmeZH7S4gmgmRpiHTWE4T
+e4uIcRaCrkGfb0uFpINom26Q8H0PdpbNJrzPk+M79ygeUXDwYXwcPMCxiUQchakHPjSU/pjLpvX
qUEEqS0+PiDrYhA7yvAuysD60la3PQieJ/cxQJ4DmOcvgB6gHpp2PuMjmFQIPg+UTyxMX/In3VdH
L8kgD17wKYD/fCBADHKvSVjeY3k+058wgArOCzPo/ykgASNMPwVNkx5ooYX8lmWtvwvcONzns3iO
wBATcMQMLJGvj54PUNFdgEXARQOAMVlIxnZhGl3gxhjIscvF4xLIM4wtGp+Icl3wL96EcJEcAPyF
lKQk/ovCQaS3UfYULjTl8CdX6ebPeiEtG5DLbGEvMWeUqzrKLp1o5F1pog51KKGM0qe6TDJvE/bl
sfPa6uAaXUZtQPTVhG7EoNVmqdHGzOfjtz7sPvr4rXXDp8IKP4cyPbn0mZb+FnHUeVApdUnite3R
UTBPeYjZ3O/+LKf98y/ssJIT/4UzqdF8P02Vf0qFOHMAkJQ6j85GltzBAWOo7uDPEsnfQVW9V9PS
W1Ue44qHLmE7+3FoLRr+hrG/iqbstolmjA9ycHAVzJ3ogkP8AVkH7kUQNPUyutnbjHAQvWi9w1qI
dSre/Vu3efNH6fEeYD9ktOS4aqxWeAN5y5QzYdPGe5pM50J/eN+2zT6bmmvR66fQOdV5RRZXm3eh
2/1itfQrZjIfhNXEDAYIIu0QArjxpO6zQNcb1uIjQO/WjcYXNTNErOr0MCXdLYVM36ieV9kvLZse
lQZSuIiW4SNovDxW5tQR88tfMN4NJwz9mqs1uXu7dMJ1M/ocDqnWA5DmLxVUCCNJoNuuvfqUrPlc
uJkP0jTpVPdDVj3xc/u2wr0ownCTavFlOf7LmLD9TeqJsnumi7Z5x1kRF0+F9cxvIrXVjIIJ9KEP
iZkHV+Wnm2ffAyNFHC3BuCEi656YJuP8rYp9ZPP47sv3CgHRRRU1/XVgCf+TvTNZrhzJkuy/9B7R
BsNkWPTmzfPjTDo3ECfdHfM84+v7WFRmd9aipDv3tUmJDAl3ko8Yrl1VPYqC1h6xm1r7MnkDGcZh
ILtP9cQ7oXCOJrnbhr6MVWdTDpcU+d6dppvepnWZwOBXZpfaxubuj9SwG/VbiLV0MsKXxYVtZEoK
JyHgpuP0KyxcbM41uvM8vGj4xlv27hXyU2TVPR+jZkW7xds8/MAPcqjK6b2Mvc/FKg9LmVN2WL1Y
sgKG7SfnFEdIQRc3UFpkMCNHzLFkNoFFQjDzJ3J8RGt3eVRteun/kVj+GelnxB/4YtbFcfqP3iP/
wFyFOMikbaR8bct/R/nbo/m+xP3zUgc7lMoXI0E4hO9n7uqYC5f7aUUfDQ/+uDE2JmFIeCnBuRXA
r+caJE82jeMeMlcH0AQWEPaQz8idAdqbrF8nf9jPNMixp8Pas3BDcC2z46TpSekxUli4zrBgIpd2
etOj9AxbPYAIf3Bipv1s+clHsMZczbvVABTTLUX7AJrpbAzZfdRDdmgd4gHgLXvpX7V2zNiziWDT
xMRYo7VdhooPoqUiz33qzRCIKBX0DovxJ/0PbljRAvNU88hdLy1jku8l3ylnLz5x/qeZ2fCQ/qS7
M95UNcxZXuK73mQHOHrmzvMglAfkzwnFvwPKQL6BuLnD+bCXQUTF0PJWi1luEomxoWX7h58Ke8nk
8uqcGoI2VfHHndXv1swfOV+8sZhFBBsj/QU7ig164gRSWKS061GBQKwx4wP6kgUVBZ3zizjHbomC
x2ic94mgxQZVpxqi8ERdxE3gnMGd5GrnsryMFYVgYXsovJlR1XuxNMTVBSw7s6e9LcpFFnR4DAvz
0NYdDgaRvViFw/7ccd/aTDE4TIOu+6YTd+nh06zNykcoHMTNCeOnkpXxpvSDaJ07E52HQ7ybkgnc
Ml8xyT8FudqHbgiyTZ7DFIjRCNdG6feYuAU5YxIwdZuM5APgzPLe8LhI/VeyzUQIWuMJ4lGz8VAs
MPKXRD/MH+lEfdjQN+OWwKjjwTQrIiVeEqv6gLPkXhu3da6+Iw52NF2p0HRZTc0MGNSn0JVXT2mD
jA7dzw5NtAcXeipHSqwVKFfolMbBFDF0bSO80sIQ3ryC0SUOXltZ07/OX7f4MfcZHhX0x/zQleZh
qSeAjfSHxKbVntIe+qEu7rNlkN1KJkT8VoXmrzAfkFd4car8WbKTBD21r/rqT6NSvCsqy84oVHjd
Kofid/qc0qk9jqaXX7pcR1jN4Wc1jz9wZL0R8wSy/oeKJEq/Uxj9Na5OtVTtmfHnHDZ0PA5texI9
qxvj2Rq6VwPMOdfifLQa5vGpRkgph9LfFXZ+8ehro7qEq8dJH5Uwv+qwIifv2BcFsniDwaLETk4Y
2VjPXf0WjcDwjYQ6kijQpMXRn7bG0JvE0spTgG+xcNvHzoTWLeiGqT2juzpGv00kTDyZP0Gh99fc
CICHE06Vw1C+jETguc9AMKTQ9kLaN880S4Y7k7zLylU8TWL0DwgRS8QpM8eR0zMy0kOLGsSqpTNz
RRZWQrLLMdQV4Is01JVaR5bncBngWcxxSeRMeds5oRg5S9vlZMf6AV2R0uvb13DKQffXyRUC96Pq
RnUGlP3U0fXDaRS+WyyeiqB76crkLAL5zYZHM/Veyx7ZYCkxYUIg9jmmkk0iHC+dJDvNpj/zU2EM
xWP12NntyZ2tk9fmH6Nf/66RukNBvkUzG6TRg001Gf89HjnSJhLXB+b41NmL91DlKceC0jl5Y/bB
QvWxNZJDhoNQkR1jFQw8YhFJuVIttc1uxNkxSF+NnOr39GfeRfd6QBTCyL8uJpeSPcNGp5xsawvF
O6VmkUFJ16gcKJh77vrshz+E/ln08k2FC/qSaj28v5m7hUrRcVRTK+DXEWiP5LmS9t1sDGxdvLEW
p9hFVQtLLKg58aLNWyigFtezstrfeRGCCXMQG/tAfLlLnh6p9Bh2rcVlzt+FOddoQXipcJd1Ccac
gcZEI7vbBcNU2f+oRveU0dBUMtWixzS/pQDYBkXzw6qD01SMRPLVpT2Y4XT0gVgs2bapsPzRJlhd
55DT2RT1VDHNt7EtDmPJqdNq1HPhC97Px8wfbo7+SoGD8RdI0QzCtEqOrR9N0A0xNYvavkZj81nI
9G0YnsDJIGKYGvtdFA9tdyksuAZTmzW32mn+1FmQnROjeUM5tXdqsfeSsOWwtBrdRlHnPFlih2Vv
QPIPEnilkX1IVM3QvCxnfA2MjR6u3QlYqNE+m37Nc5XCeeQgKpvUd1XkVBrT3zFgDVksA7i3v8lG
2iDC0r1D1v2qsvHBKUsO5/NzCAyUuX1c0RLYN9c46pE4H2tiD52TX4FN/WicZ7w66Nbhp80mqets
qiAVHr+6GTn1Olv457dcvIACPGKr/OpHPka3qw64Vl9SXmbrOG9TTXt5nKLIPA+NN4L+y3/20nuh
XItbiJe/6fbUdPEKh1h4NaV3El508urqcSrMh7TjwyhNXZrE6GV3uG4F96/Nso2jo2YuNdbOTf0/
2dR+Wa0Ak0IDoLLvdce2jKTZg42/N0LRTuVjF8TJHosqHrzpqRRlc20djSruUe+bAOnGk+lBBKwU
89jXxEAwud17Z8A2QY+ogKnt8XPgKPX9CeGFrCoIG34E4n4+affK2k5Br5ClHAjYdUBcNzanfdtA
pxxz/E79UN5oSUmOJSAxCCKGd7CdrDyRmHwtW+g60i0+ktI6+g50EKLFa/PnZBYe3hmAz/niPhre
TOZ4I8Zl2KQFbYjYo1+TeHkMx5GCnTblbUtjlVXy7M7sU6GbhDnw4ULCfOVl47fjNtFKOcY5wdu3
HW2SpbEc23s7TMENiJxu7xm/smR6zRr2DJ2gF2rGubSdQKTNZXHxFxeaUA/yB7MmQPNt1IjzNBVY
+MDRFPjzZE3T/XAK2+6slua7ExjYWGqIK71oyabOjessH8yYVhejt77z0OoJiEbnlPbB8wBfL/On
PRcGELcSj6PlkZWS5vxl0pRB4ZXwVzj/PS6bbmXOhli3wMmg33DGZ6vCxpMuMSS0sZGfTc5LcBax
v+8KNwW0gLjrw5o9cDwI0Gorlt6NhONt3PMy/TGn8SdpQ7Zr4jqBx18t4+QdAcI3eGW6Y94mPrIy
I/XoUAiPa+DFM6I3nFd3Hq44ItgaLz0asRU/LgXoTcpP4FhvB8fwdsivPHrgINrmZfCy57zxnooo
/ippPFyDcec1KuW70oghxxdP7qgoXUnMZ6gkx9ntwkNk4Z4V9g0i8xObnTeEbtxwQ9nt2goONRVL
lpGdjX2U+g+BYZ0cyzs7ARRQl11m3kQDJ7AuOv+3APb7/zsi5Ir/d0To8+d3VP4qYqpM/msBjL/m
HwKY+5dPMZMSyFyua5oWiaB/CGD2XyYQJeUzW2FpESbS1D8FMPsvx/XZppqeBwNPo8f+RQAjX0SK
CAkMohm1xv+WAOZIvrP/JICxLfN8pb9Di2Oj4/Kl/lUAw+7s2RS8kP+WxYHEcUs8hMO2ZJcX8Oak
Vusn5lWs3B2U696XbxWPMB9wOeI4hhbaOg4kvS3YQv7Mki/LDDI8rX30LW6rgkatfeXY96ViNZqw
Z4pjjDbeixyL5RAZwRHqULirTXzVedZdAC3coLDAZoV+gpudGH098Z1g6jIT493sxq+EjNHKEal9
GpziiN1xVdEychoqUihzg2MtGExFZer44Blxu+M/fEdPsGlHoYWaskFAobzCSLwukQBDQ7wPr3yM
5aW825ORM9K9z2HrXFJ2axW/G0wXxGqsPv4gFc8KefntpNpfVUHRtJmSwBmxqx3bU8L+7zAY6h75
cid1eUmFVpYL/N5BG/GTpIfZwMrn9YgZMJzHzqeEp/gcZ3EopbiLXjmQGKZz2fBedIu3fqFcMz2n
Lowfp6PQxokwm/D46S2P5bRl0PNM2dRsXY1FfveHKuneez921/OCzX/E4jSSQxljbMaWT8kYIFOS
rrjn/SG+cPJfq8niqKqWS52POyto3ht1dOoQDGdyhcNc7JfAz7YeAGdCSwEuRjz/cUvMyVfhjTPh
1W+UOOKxex4rj+go7IO7kZH8IdVFcjgx7zj25SmJvUcGsPIQSvthsbNdHyM1mWXPNFnVxp1RvLhA
m6Y0XvOaeioEBSy5aoDQn06a++zXv+IO7jwIXByJLgtlFct125uvLlHkVSDwxVdmQnQWZwi5mXiH
+rL1e4N0AiCyojtOyKmMxZ9EVettLjlkBJAjaMb1p1PsLZfI7i9FhwHbntS5L9idqMLCTTHaT72H
hy3O4OY0YgTJEasjAR5EIsen1MqExaD7S68W4VyRcTprWwBrgeqa21wwCf79P40PU6elrDlxH0dz
+tMPvOpsO0XrxbCtoh8eTRwMwqCOEn4sWraKUz3OSGytzgTU0t1ELvsty3gj3ssbuzd11yXBB0Bl
Wg57zQm0rHobTCVdCn+I7O/9BrU4SkemjJEdRJmmb6TqSLhOkb+JzR+ZUVOobYRfC2pPUAS31Ime
g9nVfcHi7sufdfa2ePYtbsSzpfal1f/MY8giUVn8AZnxCDpixMeVpRaSCQzjlIEufCt9tQc7pv3p
FDIPd6jwbzk8xNXCpLEn7nOzjfQxoHw2pfraFdVb4eUHm722phBL/32IB6oUDOd9QXoBwVKvF9Cu
rVN9qLp4zmoLOJhxokL3THiEqotQUXhPICDow/AB/+0efeQNMAes5YFCMSU1XSIpGxAS9i4pDXQ3
BGvSAKyHOLN/4Zh3jl17N8kS3uZA0pRAj9HKM1hnBzn9xcawcmdaS0cmFgLp2LCiZHrDtXdOgMSF
PabWpPdeaRu6d8NwpvhhbTpw+R2+b7CiIcI0NkyW3vHqwrT65gSNey9DOC2LQUGxij4zx+R0wI/H
FYAe4iXtMfNIp7Wyo2bAZyi3IbFdG1Jd+zowARt6mprguBfMyafeaWNI3HmxiRwfgd/OPpfRbi5j
+Q09GWRJ7xnbCuuvQWUtBWvFE+QJEGCApWh1M/44o/kEQW2fR6yrDCNB/pafgLw+Zf0aVDiGFE0Y
KrZv56YadFBet8lM8WMS2k/Y1NlMpnuvp4gzQx6JRop2eutklcsD/zxtvdS0yFYm5tpv/R9liiF3
jLofKqx+xxNWrBDq2+NY5OM6JHi27Tm+9/5X44b9EdNEXH4V4EHYs6qrn7EtzitSSeMxB8Dtl1Dz
CZheHN89wd4Ed9dQ7sryLnXFgwvlALSJvnn6jz9OWVBqURCOEftc1FcFi2ZWp4n6wXDOct5TyetS
DpgYy/EoouBn6LZidU1M/7VNG9wchfcS2OFL6s3vcmIqnhRtCP7y0HOP4el+kpToHMpwPKOB3wOM
DweR4AawGve5oNosnPxVNZGRwsA76Xn5pYhndwNqXNfWxYdJ903VJHMpRtS1hPoCnYxfHbjmIDkI
I/scfbI3cV6cnHjgaRffioTFzOzi15+tct6R0+Bd5OFdNUR0MGhJdnZzwAILy9xtsOWWpvRfEX1M
FXaA1BsvpgU523Sch8AB81DVz9USUh9i0yptDoqwadpz5ubgKVz6Kgq7vIeLfHVkcrCy4r1uuL8L
6EYLqR1b2Pj/CHDMMzOu57f9doTbA4yMMlVhY1I8D7rNoKRj4NjPeONC1WHjK6lZHJo7PW3RCr/D
vU0rNrq5ERyCwIARajt80Inzzuo5gNaQbzPaYVYtfsKtp5JjmGPclXbzw7QRkfIafXuOXHQJY35O
ldwR6qxPORR0QMTRuVFYZfPa/kCg/UVxHyTI/kCB9K8sCn4ZHOAJiUX7wDYOnT1l+wm806os5q+B
ENyluKcOpeb0RK+skv3VFEF0s9A7qKCglTvvWYVxtwMRAvTWTMEmDnC+5xS5ePV0DpbkR+/VMahF
kkIUiTcjeUQS2q+kKlDAXvG8Dps4jqncYMnIe+87N61X7sFw19m6Ptm0zw6L0FXfVmAZ8egeSh8q
UY2LyOpK2uPcbjkCFbjDb8wuWR8JUlRl/bb0Xr6DO4XlvUs+KjiDWcbqz1Hml4fng3LANy/AAUw5
baNyMom4RuhK8k711HwQ4/ZUA6REw85RcN8m3LX4GEiRziNZWMzBX3TAfsQZy0OQqGtzgiaf5D8I
CIKyG612VwuD+SqISYMY8u4QIDS5mq74ct5zKCxNueBlaPcRfoYsjVJSydJfZ3Tz7Ae6b4NKXwS4
TrAKGZ08UMS1nCEebgMXTGCNQXiHNWgPevQQErdcSaKS9FBjfK/cujxxztXDIVTNYU4O55Qhx5ki
OoZVwhRhsBpcSjCMRpM8mmMRHEY1/uCN7Cuw1eTE1yYtDCgXy2qyzK2RLxvPgGXf+ekPqSprk7aM
HgsRqK0xBneleemC7thqoixFhszPi23uMtth+6v/TweliGLi/dw21t6szfepZdXNeuW7hFkEBgeF
vsa+64iZm7ZnPFssvcoGdiHzhMBJBLSqc92AdFQ0gClxqzvn0jWO43UKq+LmdsPeKkP73uMcTXwO
oc04s31ZnkJDLWd/xrdctyEd834ZHPqsgfNbtjvXXHSReyXupcJjEuTmU0c3SV3ER3dGtVGjiQti
/jRnt9zQFQnWyDbBm2Z7O5MX019ueXmf+/ZX4Y9qj+P34mGlYxs869MBm0AsTaJGBZUFBYZ16VIl
7bxHEYxwaVOs1V9kP6Jg1MaKtj/0ZxKuRdJWDwVvj8yNn+h1qU++o1vLWwZCJ716bo73wJBvwwQw
YO6KZ6WqE6r8yZjaZ3rpnrCoEPn7zcP2kxkdg0curC2Nb+RhM24gc9uVsftjjrEjhULsZWjdQsE2
NeYVknvUvFb2MRhbPHqR3Fv9+HNOwks+01NRZOG1fRtHVMMOX9K6dDA8YHy0NGC524EvCQ+zG/xO
YZ6cYtUeiH8eLDL4eBXyozkly1M2ilMwMAKHJWkQ+7tXUNGXMAPZxSGJRlbHKt19jP2DEOk0r3RA
sTXtig6RgvawZDwXgqZnynZR30lNBMHob60GXrrq1ePQ2j9GVZO9moOtctmATRRuF7PbbAllquEt
8eQW+DF/ecsc4g6fhitepOqPYcLjKbl40Xel3gwJjUyNr1mpnroeBRoiTByqbdk7u2zoLexdXIWx
J8FyTSrE4WvvzBzTVRV1O0sxFHHoxdXgfSPIoURGy0/VIMiGEmAWhVhZqvY4YXj0RMtTa6sOGLPN
xs1ZHuLWHfauTk21k3W1XNem9U6eooCbc5Ax7ng3u/miTjZCBOKCMe6rsQxo0TSUVzX57tIc5w1n
rXTdGDnBynA6VCoszwUlzZvGlCj0iFQQa4dyM7pUuo28D+OWYK07LRxT6wrN2em2zYzGWVqtcXbi
ca+wKr94zkdSL4hO3Xzv+iC/YUxmDV7egW3XPAkpwhibF8/0EfhlDT0vao/CG96WYZTbkvcYXon8
LQvmEl7RfqBGcyMSoY5uMp25OExikihnjoVgkOOMvI9s4kC7YsQGnXNuw7A4lBODtoDknXFAeM8o
TWEjVA2beTeoeIAT9YdTCyt8lHzYSqX1CGMwH6rgPgg321sNQ39I2CTpJpcWNMacee5Ik7ideS0N
OqqD9FILfKNYfRyAFFEOsADPilV/EkE0N63lqgNXA1b+dDjP3vA9FG2/m4sEFWnyX1SeST6VZC/d
ar56DPXuBFICrj4OVEfalzSWu6kPka05/296N6HTDtrb1klInGDhfOsdNzrGGFGOvWE+V2IQV6Ze
nqUe6aEEDPCZBsKrW4X13p2HJ0DlFJel4yZjIPa7sTjJYPiWczBchkKTgxYe3rylF21oUP6cHpQT
Hb2B02Fjh/QLFXF9iHr13PT9dGmIla0iJ0TwVmN4seJwx0dfn0aLbpqO5f22abIX5IpP3j82c0j5
O+ns+eBSNXhvP0S0TLeMyWMrW6AjU6vms2NQLu+a8T2nSeHU2v1j3OfhrWeEBNjAjerQJ7RkSLdo
O3BgZZOdlo4Qn2AHcVDPppWXt8rqgOL15p9FHyoDc2FMxMa/qa3wjvdkuUKApy08uoZmm9xYXq1M
m1Np7/HaKYJAkNIbtEJvHKPeubei5QyY49NyFIYPdr2t/vfNeqwcbkmhHiKwW3Hfmvy6WBYH4w3L
B04+3z62Qrywys2OzRYeBKg6T9wsxtDO4rswlHxJmomyJFK/HtdOKX+p+iC5nbeiybN9yLyz8WuO
daZPVDNvIACQCvb2swzsfUkWEPbX9NRJGNohghUKQg4ALIt2RhjGhzF0sXUatEIuGVr4tGxpJjIg
Nk+kddicBoIRJQmxW3YAPDsLX8GEUWALHQEJzkM69COTXHaLESegttMlN7KJF9BZuYcFWKD41yRT
DnlXP1i5gYQ7C3eVBjmbAVTedZKDqywGcnLpnG0kYaKO/jPLbfNtZYT2MfntFWOOoa66eTYuYvZO
V97ocgMTK93gNsU/y4LMtYJsN8BtAVr16tnmS1BCvVZD9mlHx2pcxrXb8bKRZnIKB8gjqTwRBFYb
kY0K8yb+u8mMSQgp8wntNN11wv4z8gJal0P+LJziCx/L1QnlR/D3l6WZhPBb9Njjy6VUDh4BDdmv
lNtz87+NvvMBBKVZuyytIWi1yy6NIrigBME8b/KYEsojUX2oamoWxHnKzw4FfuNZkLgZvTJEiUVW
y1lmwXHhoH4rOmpalOYj9jR1bib8Q9nCCgD0Bfjv2bliBqbKOcHcNyYTsBN743WuZorS8xEGac2f
g6UQcOsT9HDkWv4BbjpuksShq7nweRF6L17l4QFKB+yGgT4eNHD8jIZYFYzQUDYlw1gXY1Ph70Cm
PhXylHkchwz9R+GmY+VYjvAcuM3ZJyoCznsylbT0ymdK/gRGnIpjGbBvpUZqtIs823QI7XHBdEYm
Jt1kM3nLacQVDSgm3QzTuFl0Llh1LEZk2d4qmJpmzic2mHKHaSDcueJk1tO8x4r75+8fruPlsiJD
wym/jL5c27lFi9yY0P5QIymtc0dgifpDpzZ74Gvz7yLkStXYlI3zM1dkwzsIKphVGDZw42mVlZah
T+aixymAf9apoT63yUyNPe4vFbr+KZXOH5vF3bYKR6ixQQJ0bazBGvj1oc4M62gSNTs0pn0IsWi6
PSVHpFT57jNnxybDuU+e+VA58pSGSXMkYc9uJ7IDllPn0Rpmyj+Dr3zJv2mMjw91P2+xZOtzIhet
xLuDvYKcaCXYUvRQdcuKZcu+1OXhU4pPIaAxQFGbwB6DSkDsVB9DN1JPRA9qa+iHfPkrbbFA+MT7
JpYowKgfTN+4ha/unSQGQiHFCg+cZZ8wFhzaiNi6Kc2dFFz0VQfNJg5fMgaRaT/OaUcL7ieHR//Z
MUGP8OAlO4VPNHYgLVgNWeo8CrC49Hzsec8hOBZn0WmUb7MbUis9UaaBqWRwHvMSu7kq0nuTDtfR
PhQOxIkCQsYu9/w9CzAKzCB7EMG9FkvWX3mgbWTNKVjoNYzLAaJIgp1nwQ0YhguDptzECVCDRKm7
XZE2FiruTuMw+6f6PltciVYtjjkNHNuieagRwSRFf5EOL7u+sHEVZ/d+IGlspd+eiSmLcnqQIX1x
GXVHfGOM4DK21Rg+uTxA1rag6iptwp+cTimjrrnk3II25kFCRFcsDfqFOHjChhYmniAqf4EA8m6G
kt2auVzNWtsjWfZ1RA9b7QrBl5zzHql0iYVdH7k+XVarNfvcBOKL4zwVsetv8wWSA+iAq3B8CFux
K08zDJrVQp4gLFOQSeoZYsfGZ+suYxZyTo+hLY16+r4oDN4Z7OrdwFtns16dCJA54WydRWps2ypI
Hq1yvLV2C23MNm8htIy3kXpJMs/86HP16KsFw7nwnDv16QXtvjQ+ZvnUnzIj24RzRYrSZtQK4om2
d4YWGMFUrJnRMbKbnlJ2PC+cwiJ4Q/6PSGIxmtPm4jsRr2fOHwk1mdvC7KuNdgcpaGVNkhk/RBvv
peqes0jiU21qmFrtyYixKtkVbgFBhuMSjsld+AvI/LYxjjjUTwXw9Q0adHYaneVlYsB49tgcEpcx
33oreszdQjwANl3oUaIUj7fwl7Kq45iOLmXFLF5ZME2swqx971a4IAjA72e4b2eMUsXKiXtKgCET
QDR0j0VeXifTPgG/xsFMlYh0eXRErgbUZF/QdN/cqP6WgcfgLMhoTsNjgIv0AerdNpZVydFymvn9
+PhNBkpsBUUXOPV/slaLdkRSv8ae2EkBX4WlfQCWK6rtNWorUCa6v/9bzfx31EzAgP/zn/k4Xfr0
j4om3RX1v/7Hf7QsxTTYI2Vm/0W9En/D/0nymSZFSST5iHUjFJKU+4eQ6RDX83xJwo/yGJ7EdCj9
U8i0/oJq6FoKFCKBb4KA/1fINP8yhQRYjpLpIEta/1a9Ek5IXZ/0n5N8lhI2TiPXt4UQLt/FvwqZ
0HrtJMtmuTYAH9XNHB3nJT/x8sVU0JUfNuaOFbbKc0gL9EoR+QD8RJSaJvt84FjSFmdZpzC/SrM6
wcfBSRiQdh5j5ycrCWfjZCxamqp5kCWoCcuK1tiYsfcYSwwKInt02l43T9CcXPsg2Zdv+C/tzo9Y
A87htsWlt80GysdbnYAvicKHSBSGzsZXFXCMiBTLqjeHs8mDatVw4FwHHal6au23DjF7meu8fUZ6
y05/xT1JfPfvTD7hfDuHjFTaA63FA6IQYxuig9jUH2SJDJ6N7PdS2mjXaLrvKeH/HggAQcSaNAov
oBq5DM0UVoDQ1AADfEBqNR8AF1lEaLJAhxFG0aGOk8YTWPHbu1/BIQCdBbOsnw/ss+LVaNUcwIV8
MpvoR5ws/g6/CrlpzTYYNeWg0LwDb6j97cDDZ+uY5QacqrGG3gvTDVBCoIEJgBPYXmG2/pulAFQh
Aa5QkWrzNnUaR+ukn2EvBOFnl1vJmoQo1mMADZkmNXia2dBoekOpOQ7hfxAdWBG3rXwDdvzAbzDa
FFVBTxEgiF3F0pehBg6CDdlr8dZExDg1GVSkFnOzNQMTj5/C6pxCD1jtEk2cCGfYEzUQCsgqKG2a
S2FpQoXH5DKArCg0u2Ix3H7jiEUDjXpW4cVIq7Gz4HaV5iGP/5A85xyreRihgoyRjBzqs/6D6YW0
0EywC0uuZmkw1INRyXgfBgpaUL+4FxuEDOC+DcueH4VmcpTAOUZN6RDBIdXUjlrzO1TVhVtloSJQ
J7/U401NyN99X08Hn9Qm5kDMec2CqRUdJmIryJIXk9V6ViVQd80QwbHKa5gIkA9eBCQf+pSj+ZRR
y6yOg3UzgiPBp0BHnyaUcBR1N3JoNiAvXyYTcZJJJwQPw+YHyu8a3HC4AZfzaWj6CeZrtTUBoghN
RrEdGCkRsBTEKhMWhYQBlWaPvecepSarECk7UZTuHtucOYj423tDcO5AMcun39j9tteMFoHdyxQV
vcGWQHfMvR2r/RemaohCmvHCU0r/iRROBvwXGxBMqYkwjWbDQAM+dp4tNrLgzq5/DjVrz5kZQvfS
zmSYgdkjxMW+GB9mg0pQ5V6oddmJARyjwqW1loTOeKlSzYTwSJlVX9ESgbkDa/1C37X7boQGCm6F
fN+BztP8HqsU10ATfWw+zBjEj69ZP6zInA1GizOwaY8wQgLhTbOBAv3bsTxgqgJWouYHkeDjfQ1S
KAEtNJoMWoamDU1ghwjEklPSJKJBM4lc4ESIpJo9RIlLyAkB0Xydc9VzuBov0zx2x0VTjvplPppg
jzBRUJakSUgB/oRVFTHzZbHzwvV1AvN+nqe3RVOUZs1T6jpEjZojaNO1Ji5zgB+h1x5SzWGiq+ro
snNqufxPIrSfbc1s4ijFf6M5TqYmOmG8Ayxf5N+185LIIttjFXmfi6yDUjtvIomfNdKEqEHVSPtc
UHZMl4OX1A81OCkBVirRfKnE45fWaOykl4B4S2WzNgv+bKD8x4Y25XUHqWLnNYgDYCSPzKL0iOFP
D5MiWDs1yn9GDcQ0c/eDdqGEyMY57JrRWmk21ggka9C0LNnE/orlOAwti+zJOvZNHKbwtSxJqNm2
YG45M/UHgSU+SnBcZde+ZuC5RjBdpTfR56fNerY7nOy0I2uNn2sVZihbmvM1lhC/LDRVBQKM/Dt+
d/cFd6zYcDcV6wJcGCkq/bikZMCMdiCnbiVgsT6CMOYGxiknJhWhAqPPQISEYh2dC+0Ts7VjDAfM
0cVCFkzOCQrGQ3NkOXeGu7XvsJtZf/vOqFVbeb3xamBJY+S8ZTaP29rEq4ZpDUPHs6ddbJwwnnzt
a2sxuDXa6VZpzxtM3S+KCZ9GzHB+JC4DFSMEH5mPccv5+FbQI/cFJlyorI+Fzy+v5AFl8Ounklr7
ol9VW7xM2okntScPCpzaLn5zLJy2eSySCt+c9vAllbiGk3wH4/xZYPIrcv9exSgrAVZJWLlQB9UC
7dAJ8D+41EUs2i/I0wPXLhZCD76TdhT22luYapOhdhtK7Tu0cGW02omI+u4z/eNOlNH4RbMZy+CM
VbqjPYy5z+FRmxq1u5FL5Fxov2M4WN/R3LK5iR4bDJGedkbm2iOJbRxnZ0VuEPvkjI2SiMjFnt2z
wqhqIrhxdjszIdMHU/m7ru/2UWB9Lxgz0YpYyOLU7LVnE8sfECdsnGWxfNk2K+JOOzwT7fWctOvT
qifwL5QydhoPN4wdxHGDPANm0VwfVBWbmkH7SCtv5TRALe22w24aTo/QPxC6I1qci37Y0OKk8KQW
mFNj7VLt+tZbV7/AicF5liWfscXKq/iotL/VxejqaMdrOOB9HUNeVzYvjCMBvNugHbJMBTHYw44P
TeiVKBnNFX2LjFY5IVaSqT6fneaC3SWnFTXjyGpDYjZZX8d7yMk/e2OilbB712SWAhOvMgx+FuxU
rfb3ltrp22nPb6Xdv/70hMuLt6X2BYv6sSXnv0JYiHwbYYGO7BkjsR9FWxtjcY7B2MNo3OWZBXJ5
XnHJ4HnXbuRW+5IRef43e2eyHDlyZdF/6T3K4Jix6E3MM4PBmRsYmSQxj4756/s4Wz1p0TLttUlT
yZSlKmYE4P7eueeWSY3akSUpczPz2jfNvQBlBvY7WKDN8y/jrGhnPhmLFPw57+3Hpkw/BsVFE+tF
LQUqjXYWcVlamEvSpI9hL6pd1+iXAsA6BrQ2ikdtKi/xBCqQkdo3+XPsFJltg2gPoNqUu+2l/RDG
8dsYZWcH5ZFuXOtUQo0152DvKuY7Av4OgMAdYPAaKNwADo+AxCvXHzi+MD0EH0/q7ggBHS9apzjC
GfxBW3VnuMk2Iu3CrU0+2IpFF4z9FJueAalDpswK4LZ20qM42R1N9p6KavcV3+52gwvlJi+0kG05
fVibFBiebwuJKvB4P3LrSzIn6JeSk1Zm10yR9Da8yoJHhavlzyLs3kk6nGOUoGuZ4lEY3GgP63LL
sTt5zPxUMCCyxgsCDbXxZr/+0Cuqvwfvr4bhEmRmeyHgtOpSrTxLlQXQMwLZcmUQEWh3jUU7DBuS
xvIOwo9emTOiusyr7zKjFTOiuC6jpw8g7e03GEAUoeiT+0iwEE/dONpEKq/AAgBLncSmpbIMrko1
oEoCR+QoVajEQzr038bE0ywP7E2ufiiYI2OVktBVXkIQnDAIUNQEKSICFahKo5XFES0rHW4oXsDX
n8KYjauSGGmqP0cZ1w9bi3GmOg+WrJpdPOvD2lVJDltlOsaB2SYBoexECzhuBY7oyD3ugumD2s4z
5YtPLllK8PbkU7MZYJcqPeKrHIly7qR1tjMImHgETegWsgkgE9hQGZQ+II1iqlyKqxIqpcqqJBq9
rKHw7yJiLA2PnpFYC7DBq5PahxEjpS26+0rlX7gCwTo2MjtYHgE3QjKNKH12CDUDCJWgGYjSGERq
2On9kURs3HR4xMFxI+7BWL1hD5bIG11zYOfVeO+qnE5EYAeLg3wqNaRk9vyFQn4+4C3gaatyPoyh
yzXCR7Lh/AvrDt/fUuWCTJUQYg7TbzuVGjKJD6ExJH6kEkWayhb5KmWUqLyRq5JHhsogkeUN6evJ
5uMwsAdrVFZpBPoYVHhJpZgmlWcaVbKJK9UNnyp5xAEGo+rOaNwonOKxmLgdGz6ehXZ1CAfyUlIl
p2jk4mYCaIdeGHxnZpjCHcj0iptOQGuVhoyLGIWZOGbzC0+daT9bLB2s/imvokfRHQeCXhF3SdyN
/VE3J3mckNEmOrVkbcJCOHF+Ym/a6Co2RnzMJUbWqTzZqJJl5Ckw5fIRxuBqL42ej6jKoUnO8zhZ
qh9v3LIaRM2sImtE10aVYfNsmD/iKxRta2V+CfwURI3QW6TSb4IYXC90CZBr7PBx7wKVmdNVZo4t
Dv9pRibchM89N1RkA+ElJ2hnqMSdRfSO/BfvFZXGY34lcPaS0AP9H/iGk9rzVH5v/k3ywUEo+zkB
v4Cgn3RI/GUq+5cSAixVGtD5zQXKI7VWwzobSQyGs/lmdQh8ChNnAu2uKxIk2o3VxFlm4XOK2GTB
ciMHI2mGfd/xngoBHFzUjke22h4WC9YSEf3MaDSd9DrP5TugbtbqvPJqI94YPBRj0/j0bZHRYLZp
hSwvTkr1Mh6wRa8bcmnad0lG4xIuUCCC9pyhpR3glJFlBteu9M8NeF6KK0wXiX/HOuQ6CH3dyvyO
l8d67FIE8N5L1LPJAmoNILG8s832Z9M6WbNvWqiEeVrmMW9VQ4OMy0eoEWQXKIBrk7iXGxyT1i+4
XlAIr/feR40UaG1Yt5EaG8/51Pn33wRhEqzbVPZYE92EvgP+yOLcAJGItets2G+2yJ8pemGNqLX0
EegvobrxFTZTFKcXl7Zm2zc5n2WrR2vKoRhZcFalRU0staILtpND+D9FpbR33Q5ctGSvN8QPVqh7
G1sM6a6paFfSO8LTbfI4j5QBZQE7rNhdjYO3MzRuJD6PY0xts6AtojKdZMOEdttqVK7VwXTm75pb
/rOtJQlvxuho/bJGQEdT5YwrA45j41IqeyyoeIWY4TWN+rTr2URn6athNJ+TEXMFMZkhixSKl5MY
fRSRvsEXFK/oqInT6jXhCckzjOyHTmRtphBBcVNs4p6LsbpnZfIZKbOS4HyqhdFrr2XI1TSdqm68
Ac/Q/jOnXIqy4LbueGTP9H6ymIbK5+RosHYfO9L9WiJWbc0CmhOIdexAvwrFgBXAYE3h/yl8EHID
6DVQvBivmackgBoMnkxBswei3pTrPa+dPF52WfQGwkGdj6SdDxaNJCg6OsWn5bNUZbZEVxMQP+7i
Cx64HIAV1xYrwi0Bdcvvul/uDQBuUCScVEycDxznKUhO0XK2FX6HU/tld6yloekmsLoMvA7hjUcR
CDi4Iu96xeAlwHgNUN6o6LxMcXo83vOtAN3TqEI/OsB8jaL6UEu0fM3z9aiIvwH0z1UMoK9oQLax
wa5RhGADKmgrZrADHmwVRUjuu+WinNGKBWE4c0o56YFS+56jxjUP7Jge0LR361nxiQUC2pK59rIf
LUxNJhtAB1bZSV94NO7KWn9y3fxuVtTjoPjHXjLD4+O4EyNe8Jb2+eUILumDTergk7riKL20P7WJ
t4kBLAWg5QBwGXnRBaSPOeK0CS2MYdEuV3wm1rp2QfAfZlPRmxhTu9UQc36B60wAPEdFejJQeO+8
rQQABZP90kOS7ammjts9SkpFixr0iHlNCz+qSNIKpDQU3chaMtYWtuJNk2ndkJbWS66jncj6XZVy
TwJRxRo27Lgn3XoIIz6YV95eFxrt8IL1w0s+Bw95aD96gHmwce7TuswrMuid+zHbrLp1oHMURk8s
IglmAND2aXDgK95JebYGse3BbB1wWyYsdfea8+hdOOhPPGe6mpkfoTNeBTqhfdHYB9LeJ09hvBk8
r5v2+7aj2dp1nyvfOecK/I3KT5YJ/Wwp/7LzySlmyAV6ACsalsOVEUWkIGKvxAkx1W8WJzJmlT7d
FwDHjkKPwwGMjNqVq9EdhNYjY4tAZFEP8xWp6X3EscESfR7De27B0UqL6na11Qvj4kI9+wp/FvUT
38L3GSo6DOkeVJh0rtoi4abhb39MtcGrmy5baEV2m8NQkDHVN0PKFEwI0L/B/uy1rjkhgX7PHPrE
QKcKgr9h/EBw+gADRFF0re0mG1hGKsjbVrg3bg973SoEPFcwOA9nuU/hwzMFiuc2yLiAHXcURF6x
CHUUVs6t55nYertOyuxFQy23Kaof9rfdpYqMx673yNGO+H5GmzVscwoj1I0CN5t0RjDDQFz1aLjp
EtNyJpnj8SPoKBgTHkWEJsVbUS2eWRGka7uvH/J2fh7G5pCCKhyEad/bw2eoz3dWUvBg6xjrpn7y
rjfnPOZWHIQdJs4GqwKr9n1MQmRBEuexzwCh9PQ41Ygdmxb7A7FdhDtcNC19F8StA8XN658ZH59G
6GsMBxxzKg8pfNHbd5ppXY2geYqGaDu0zCsH3fjQG3nnuD0xITtAGz9i8um+o1E+5ViwK9kF57LE
69lQdgE/92P67vW+Gdtd59RvCFmzlcTlvx1Rgi3zCmmGSMsnN4nvdHWc5PJdLvgCHqem+ezTlyaJ
h03tEgPJMiwrkQnM43AVPmh9/Z8MUd1F5cZ2pq9OeuJg2ymKcHvlMLD/HFOWjC4OMq7U16JK3pLe
XSZOyGep9H5IV39if9kJnli1MJmffyOU/hBxoyby9WUOcZmJhmkfZcx8aBoQfIo7p+ZgNmqq5QY3
FIQ7wV3bzR1BAMB5puXza0wFAnEBlWJb5tUZqjc4qusQJbjaB//ihfKWd/5BWBS4NLz1udDrhOl7
G7OW3OQdY9qurjhq9BiQZxpetvUulw1QalFyh5Ctt2Eus0llR3mOne1zJrvLJUfDaxv1j9ls3AU4
lpyTIw9QKUhwZrynDmEhXr6/KE09xzff5UdI2IKr44H2jJKK0ImxKMVGyfDce/arWxXQshqxl5wJ
UfcxOkx1sYZ/9gYVNQmjadcYzgwRyOA2+vvQyLdWx8jGEZ+vYJ+stVmefBEYAMolVnf1tDDaFOxQ
G7JtNTbYsjRrNQbFJZmQInWwUevG6e2dZlAr2/CESckS8FXMqq10Iow5IbHZDsawcl1S1f60a1zc
1FWFobDQ5dk3tlNhnEzjPaJodppZrxnOeg7GOwJFP7AyPpkx2lTGav6jtXz6akv/4/UEfxA5gc/k
L2XHh7/XIZjYZHmL8E8yhxy2uHogyikWlle8cxWYDkym32LHegt6k9n4wEHBap+s6aEdzbXHanxh
DETXmh7zjMNWofQvARUQtpk8dY1Gi5axtfpp3IMFISHkq2nPKp8gwg2JOOZWtFiNXu7dpDPdOYQv
WbZAmE8VY+movQqTA2AcheMpi49DO7O34mDvVAZol1/+ZBqaOYNTLKfgPR+I/Vz6y1iFODg0ogDU
vPvB7K7g1XSSuv2RVeD92NnZhoXFHzm7e8caHlyi7G5RGNjC/XNgTAcr6d7GUFrrwOBRlltNoXqa
eakgHPFDds0pcYzKiD75fwwXVAWQQap/WngJY05fwnLsllZsPjrzHl9ksgAfqgV2c420W1mk7oL9
2kLUyS3TnM+AIhtW/+NnZbfPftD9iPhrHOpuk/S9WJQ+mq00YUPWCnPFMsNMs12h99aSGoNPRvb9
uku8fRIV9rowsnrJ8mgdlvbWJSvXhRMxfXFnY/XMpwKcz9CvFIuE23SoPjXNjDZtXHyxnJq2QQzg
E5UZtw0C4q5F25Hd8J/yIL3XbT54tZ8beE2zce8lerj3Ju29C/pz1dFGLDQGLlzPtVfXsd71ScNq
NhnEMCDmGuYKg+1gQsryK+4W+1BgNLHNNN+woklwu2lfSswc04aNCnh4JNzTzIdOO+qTQPXH1Weu
PcqQqnbjYJzazlrUYCyBd3Na7cwxZt8MuzZl7pLLp6kPT4aM3yvXAt3VmyezGbT1aDOesdzzlBlP
foEBOCqhr1ju2IQdCadvNL8qkWhWOMyd+xqgaYPW86xruThN/UrTuZ1ypGJIaKd/+lqDTuOBWRjF
suaptbx385LXQXfq6x5IhK6dXEM96QeGaqsWPhWv3GpZJYMAWh1FuKgzOKakXIAcyuvqT71P4Qsl
57nI/6lYjyyFWsKk4XNomd8ZQ1YWli9WDdsVUWu0KuWwF631mdZGspSCBVEaXryZ2FcuDvhENyX+
z3bW76CINJU6YLfgmDqGCH4xwpI/Gry0pPgCGCicyKeB03XXpQ+sQ16MIcyY3/BRj6iLtm3xlOly
WFs2uFWH4GKRFIKj48Twum7KZI/KdtHXlUWo1uLa6BgGzGwVb83cerXMRCz6lpSsoQdELZgKr9KR
VGmqRdfZlXemx1Q6SnDfTy4kr/RPUcfhx6z3vhsX51xYnJtKjZ8gY9rAi5n8jSJZ63gISMc6G0xr
tJqO3rkjdryaq8piwV2U2wpSVApBHIBjj5aR5NDDSyTLG8XiP1opbWrOShq8LYHzX1HbpBxsdClY
iJjju/QTtDihbY6mAUd3ey7HUzVRQqMPDtkr8jqZ5+5ZPnP5Ka1bmJrTo+nWfybU3Wd8rlwvu8jc
YMbFIxjL+obKlixusbdcdLbe1ADnTMaROTqUOoqGdYkUwgM2TlOKOgD0FojbOZjAyTtcSrZGlx6+
6JRrjg2boiUzhXebbho6ez98xpLHOehIniqfNkDosvTku27v/SrJz7EhkcHlAV0Yo2Qfc2/XjE+F
KUq0HebFMcvgNjS7lh+Akdg7/OQepbI9pbTxEp4KVo5He115N0Qa1BlY5aGSbPbDyT1nVUbZcOoc
oRyaXa+hfYSsxmQZ4GHXR2OfpPN97HgPlp7QpUPprFsXznIw2p3d5OFKTgEJqNZ/Tcj8xSVRY8l8
QWr6e22VTwlTHJZmsbvAc8B9xTBDpnJsWSJTP/gMmcpSP1nuPK58lG4rdRQZjrOdj7tmBq9rrejm
mMMfrcA5IwXrRD9uvZN9KGVyHTScTyWiYmnT+j42RBtcHtlAW1BvcKSFma0qwblGwh8upiMnTNre
MBIX8LkD+OlGD/3n3q7yHfvoUteYtvFCmugwW47ckhkBR3/GtkuOAVYX9kLOcdDL8hzPHc8fbHQA
GuJZMreU9kCvvLyKND4lYwyEqvsPJSElBbjdohknNJ80VSSW2uvaHs6iFTc+z5tstH5LjAKKaFlC
CXfawig86JjNVhKMek1x5gcIN4uXcO2obIkMyODJgf43zQFIF8F5moxuJTvMuMNIpBHxK/cN/kKn
F+tf6NQ/g05hY/gH6NT1//E/8Lv/G5ty0JQbeC6FIxxDQED9DZty/nKFbgNBUcWk/0rO/4uasv7y
TKaKvmMJjBH8zv+hpsy/bMZ8hgeDz2+Gdfqn9A8omP6OmhKoxi0WmY5ueGBTjvd/qSnWv1Yedi0k
iRbz+Jj1bOXHKS5/A9lbQn3GinuowZe9vzrKCtcqPxz/7M+WMsYlLtVz6VwQKTGJvwakcytvN3WW
e4l1Fp2NYS7I/T42ha6GFbseNV2Eog5iG6LE9Axy2OLiB1V4SFMYiiImDD1vJ0R3FcI79stfnYEB
r0aFN6DEk8qNJ5QlL1C+PG43RGyUQ28sc+VaRm4pynun0b4z84f9CTDzyINx0LmzkxHSKF2s6WdR
QH6dzs8CcV+KwC9WJj8RyGRd8jLN0AGRSipRD4tNr/x/pooFAFkvOsK6K6vjcVyTZlHWwN9fPESC
ml+QRRsdfpL9zUY1qKMctJR7UP2HVtkIiR/c6rS7I0Wnuk2XukPseZhILk85hw8icV8O8nNMp9Zu
RHcYDtkdfShHDv3yWikjYq/ciCaSRJ5oHwJdTF1XnNCaa4dMcVJWxWJSk6J5DJayDJicEotlA8Ke
WfkYdWVmhPbhzTVui9lg86rsjS0ax1nDWBxoqh/cotyvlg3CxkpCrgniT3YWLn1j0FYM9sqNRZTd
kSFEmWsigiOlwoekfmQYu0m6h9LJHjNuzQnKyUpLKYdUFkofpUKPltJBT+lX9mnKYl7hDjeR6RwM
jC8zfJYRhpKNx+ofhJQhKzNLLH6MryolwkRDSmIxAukY+LEbLSBAKB+1lPQhFs1wtN7xgL/EnvrZ
vcETPfPBaBYz9k0HC2f6wtnCfh77R5gWYJmceTO825fT5mu7iU5aTGStzZLHUHcY0rfPVdoDAXHW
CPz81CkVqICIc3GDah327RLtgGnCcgCfLA3q+3ysTsu5TXJaODdF8lw2CEdzpR4dlYTUVTbSiDNo
EcmPybbuefOAymIujZXCtOYtuLZqCtQcrfwO8ZzCDzwVv+JTDKhdWWGhVlJUQ+lR4ZnBbeO3pJm+
KW3nTxeTaopRdVZqVQaNAtNqGZaPLZhH3tBW3Kg7n13vK9ysPo7WSie8TJVsfv79heEwDpcKqWtm
ond1K0SvkY3ylVbQZ6e0u00WxNSWqAhVa2BbwPPWr40PQioEUKfv2O/PRjtneznpK5vl06Bksyz/
MyWftZWGNlVC2iFBTVtO/Mhi+Js4rd9Cp3tDcXCtlc62jU+WoT0GXXc3KN1tyYqFwhjWW4+V0uE6
yourBLmzUquYmmstmAqTHXJeZZQ156iakIc7K7+3NnNV3qUu4t2GHpRUlNEx/myVmJd2WCJG8z5R
yt5ZIu8VSuNr+X25QWFiPfThyAGgKQ9T1L2HVvFBdujdwQbsM8Ak85NuIyUKlkoZnOIOHpVE2FI6
YQevcKkEw9Qn/O0XDlPVNsNDLHv+4MpGf+kxFMuxPEUYi+1h3VfZscBjzAThsUteGzF8OnX+qjcZ
F2n2Y3obJhu3zb74ZGPaDQ3O2VpNeSO69HVfFo9pwCy9ZF+jo1SucSsnepEtGxsiIJ+qpyT6DKlj
tUDqvSj7MQx8LzjUjpoFvtTIBvFl8oSM+9F2ox+/879563GcIXGYpo8WgvZUs44Amt+WtK+mXT4I
tyWsHhKhG9Dt+/WXy74y94goSJ5JE+vhIuGAP/jvA5KgTr8FKX+K5VcrIudaZWg97YCQ+mg1vCi6
5pKnL24CNRIJ/S3ybc6XPKoYRrovDZ3dCNrH+8gfHrVe3iV184Q/k6OTcy1cirmT4FBqw2mY0/Po
sGkbUbxFS2bal6h255tb68eibOtdwxcraJqSlrQWA5oy6qccAK2QGajX5NvQAuJ1s5dcTrANukXl
UNdfTM7gSzxGj2ZE6qqR77Qh5jw8SB6yDY6iax3Nx0yzXoB3MCjXgX9lhfkhhLWJQhoYcvcN+xsP
m6g5khaB2QLna2kk0Oddiw0YUyCtBVX1NTl2c3bDrZHbqINk3e1zcTZgmsBETzJi/8DG1UV2PD3k
Xvus0Vu0aBIbeQ/rUkLS/saI7Rr5LvbR2WcfUnN6HGKXwHfoP9VwVBv4o51hdN4ud052NsulH1C7
SYTm4OI0DYs23VR1fzTtSEC5imTXJegw+rIa0LHGO5mHPAA1HRO2eC5RqnhMmXxRndsAV+UIk5ba
r1mBpS12R7FIY//TaOMv1AATfgpGLxbqWXeoN1NDIyd9k+vO5dkqctX4N+P69/rqLpqaH3Aijvde
98lb/dMedGXW1eI1ZhuyW1Mq9sycCDRihso8zcbFW/LaCjY5aUy2d90nfBWVWwIaJjbuG4v3Hcfm
aic7TLTlmdTUXdTgTvErtts+2s7E2ufa1C5KuhbRcPPaGWo72qbco62En4kjmm1OhUJnR+Otw2qz
6VpyfRHW/DzLXnOw16pV5rzXih1yFrmfAQTxyau/HAlObHAxBgLluNKJrag0rseETEpG7qw9+IfE
oXi0s1HbgBqcqhSGsBTlNUaLHxr2OSgZu9hWdLC69FKTPeS523oQHSzPYi1ekZhpV57W1kuLrPJm
kPFa+ox12kZ7aRh1+FqHCTQuvsfRKtdd8ScwrXvTS0AsIJf9mZuUbVbjWiexsYh0knOOoXo6RbEV
o+UfsPBzNqSbvO8v9NC466qqr3k+V0dJPYg2uR9tRHGLA0m9tNCjcJmPT7+/dJ4WnRxj+ttfulpx
CL0+4COjnD0tjx6til/cduIkZCcjLk8upZ5GZiorg+s8jf7Vcz3/aspuF8m8PrsGFA4y6ZZXOpZq
J3W9A0vW8WWekw3a1mhv6Ua7HQP9wzLn6djqOpSO4dCmOYqJeaGu8b8fb7z3tza5okfTMP1LEren
STTfnhfm7E5jeYl8xE0BgsALZSbeJmEXQfZ6XektNZaZnuVnc5Rr0fYUnem5rR9wa8Gkwt/Bs7uU
vdH743mMqLLMN46J+oW5xLBtANBpfSQqqd6hmtVYBydth0OdW9z2ETEE67A155Nh5fe0Gr4IPh+s
DxoLwodis3hkrxnPuymSza4q4DL6jAFda+bRHpDxpTIZSY7Q4BujIT1kTaT2up4Dr5N3rz3b7/3A
dD9xm3lnuZK7dm9tKzMFASgn/u52sHHYNseGe4Ud8nexG62Npnd3Tm8ejbxgT2aS4iG6sCzbIN/4
7eQCdFQdEBJPTP6n9OHEIyIh3+cxxFQ1bWwe9IVjcGwSb8KMkOj4kCTFwJ+eNVLm7smHMKPRpQ9y
W7XS8pJmAJh7LDcm77UzwQQ1o7kPAMhXPuOR0XS/dYLcS/rteCCm4pTBRM0xREPNK03oXyT9Xsxc
lktfsMbWg4aRwrTHAkLtSOI6S7Pk31xqbrueXI9kp06evyC+EdUzFhiwpYAOS87wJNJ9U2NaOJ50
zeH5PdJDbOPqxl9BY4MEZmZARoknbw0mvo+zHBB2fg6Vaay0Ibqr2vhponudcOqpcXhUoavD/zPn
mLHwLsQGv29sYbuj2b1xQicjhb4gr9BESVl8VwHlfWPZsCudy4Ms649gAH+Z1NLS8UzMP8GjCm8t
C7482sTK1OisF73kRGS5X8BuL2acfJg1OePeePEHRhRMdXUeBBCjWfLhN9VdyrlnUfnxx1S2ivh2
14QRr03MkHMMFVzgm2RXWP34yoIh6vecI8/iy9ekvmxSeK6YER27RIwLCf/zaOC/j03+VfEF7wNn
eOgDWJRgZDpkpnO/Rj1rbmo7Nigg5Zbg8oidA25hJqObnmmyxpDSVX9zkY+HNoQmZRqHRLhh7+Nq
O9PqTxzNUCkobNyPBtQaDNwCXtT9iHWeSS4pcpGt4/y10CaUOY7/kkBTkaEPipVgFyjUJyCEx0Z2
kv+g8OJ+o/5uZP4d6SfLHi8G+Ea2iqs2WNfyFrk+SRC/HKDG4ewmRnEi065IMB5aVihLP6fqetIr
qiNZ6Fdm6WxG+poyuXULp3rqbTrOB46asqnJiWarwOEkEVGOsBhgF11kyAd3dqtT18ivYcq9/YjB
elHxXJkMzbhERLevZRi+ujPJUD+bn73cRuwsZtCeIfZ6wKpkXFe9KsKjXf6AKJZSr54f8QSPsZJ5
s+/zfthbuUuPY0c8tEdTunbDdB9vsdzOeLZNEvAM6O4N7znCnr+L1dLbnGEsuuKQhQjYamzU214i
6pgaT6BNcCIKjv1p78zdVoqYnY9nY1+hq2HH5YhEb+QAIIiBBtxoxC41UMfoTM717x6Kv49Hj8ow
AreCh1xfTUcUlf6yaQbo2yqcjr+/GI2LTa+WNYQGT3I+7zyk4YDAjOKIvYPnY+ylwuX3lx6068jb
dMsNWj9B0OonwmLqS+zufv8rQ8Dr5511FoQhcibM434aw2lXNh1cEl98HnslcKjP5bTNI+fA+aQ9
/f7CcaU+sgKjgFX3EVLwC1Cve7KhirJE2aS8fC+VWfYXVyfUsuHMTaCK5SGFjIZ1X5mJvHeZt2M7
sqzaPGcGVTUe7MEJy/yDLte8SvLX3vN9mg4HDFnkEJI2sx/0rMnux4TQufqreMbN7uEx2YYaa+dZ
r8wDW/HuiD6I0W/dbnE/y3M8RPI8GCU4HW1TXNpDhP1GdKLDxzlXfY17GWEKGkkfZrP/nJVLZRRZ
wkQxvXSG8qwo4wpKvIOhHCwR74BzzKHTmaIB/mu+VsrYAlTbrgwkLoGyuZTK6+LSG6c8Ly456wTx
C2kEgFH5Z/B794BEsebs1mx0ZYux0MYgNmCPpUwyjYFTJu2xyxRoZsjZrJOQj9FsXsbUuXXoaEKz
39Tesxf9yZwjZCpge7tP9OmRK/t7hNCG1yIoLoobH+nKvE6E3qwHBDhsDFD4o8QhR0KFKJIcqgju
3aEISeuTSmPXni/bYmBtmJDrRrLjK9sOscaKbUj4qRHcX0TKyWPxTd/KlDkJth60H2C0gXuX58Yf
El0BqSzOC9MhMszpFpvpHseVt/NVpxMz+9+vyhR536OZ4gmaAskJA5p2yEpSCS3LwDAcxmX6yO7y
ZNBOx3c5OCJI+vAQEf0+i0vURNgB99x3V9qMs0ggL9JmfcsoWu6k8hoB73lojoTyHc3KfGT6wOy0
E70PSJEo/h769haM8iFrSfHL8lBX2UMS8tYB4no2PT786N/O9EWp7zbld8rAlKJiymFpCCFUV72y
/ZXWu08yylVMqLtY6UmgcwoZYi059b94yvSUU9c5K/dT2axr5YIimFastJH2waw3T7kyRgG+fQXT
HcG5y+CZpxSxVIxgylamqdFgTN9EH6mHmqQWzLMcHVM7eioevrfCw1dVKHOVrRxWMTKrVlmtLOW3
insfYtQfeGIE2K/0+YZP0zjHyovVIsgylCnLRpnFJwSHPdnOCZkWatHqTii/llSmrTLiHoVrkN0S
17he8mRi7sgzUzm6ImXrQsTYEQDqdoHT/0FR2sALTC+I+c3t5DPIVNYvYvKAJojAJoRgv39RKkcY
Hv8fV1nDuDzcTcojlkhPQT24xaSfvqGiSDBQUsaKr8pFQ2a3lbMg+g0aEzDeg7xFWKYrc5nbRPea
X4Ph9kwUkTVgTEzcjJVHv+FtFO9aj/4Y9jsYIvK4PJAyQ6/BQ2416HpI6IPqS4pvKmVU8x3cah2S
tVLZ1gK0azTXjUdGLUGAj61rtqnys03K1DYpIJOLmY3BH9lipv5fd6RpSKDCcGIxeJYgnQrtLFLk
JJbCPU0Ffmp9/JDyxGWHg4lRwaGjwkQDBYyyOBOMQAnbehYNC4mDNrv6U9VOcowb8zJraoNXgaAG
sKg5TCozbNY3Mn3WcvNtjP1rpPDVSoGsPPmSdTSj0cjrKqAfOC42XvWnbeuNkT5MU5KvZ7jYSAGy
sUJl0c0eHQXPwrdMmK34wzbKhme2xZ03JrNIUeZHFHZssGceXdKEPmiqgIODcoDUr2IuaWeD9GZX
eQcZvY6heudfvBfOlynfooX7JdJxHwpVwgwRbEAG977EPcYAw7DvOoUOzwoitqGJ2YOVsGgbilKz
UwRv/K8tzz+z5cHG/Q+2POePuRzi7z9p/M1O59ckvv/6939jbSNsR+f3/+eexzD/YgPLZc/ydHTu
3v+k4/2/DBY2Fhy4cIXn0mX7X2se8y/LZdHju6bv+7pBAv6/Ld/iL13YOqpBl2s12fh/LhzPb/27
NQ+pfPVP6+sqim9ZHv8U/zscz3dtiqhN15hQ014eD9xs3YazuZ6KVdY1Lxq35+XkJ38QlYOkAQI1
RnLsa16mbf+jt/THYzVdwFmx/Y7iYc3w9CcG7KJOIX82iu7bNUJwuQiO3MOBBy8KsjuRUMbjcWAp
sbQl37Ek9/SlX9uroCz5OmbbhEj82qt5QLYOU6R55t6q5+EH37yM65FloNXLfxpmN4uo8GmKZm4x
JVkMT0oss5j7DVhRsvYb4DfuyPzmwWJLEV+9hG+T3T/CZWKZ4jZXpr2DCBQRGAW8m2RqPogwBTwP
S3vVmQfl6WyqlDxzJwmleoTOu7q8J8OvUQfO0icS1omJrSnEA54alItdstJIX3L+0u4t33tx6xCT
Fs+4RZQnzjIb45vXdYjTvbGGTYktKmc3lvTnZWj1cAzZJLZccLmGkSnddtMblxO2xnP70Ng04A3U
S9JyUaCA7KYDGPVeiz06oXgpjOnkbD3/ux2z7M7kJaiN7d4p3acOdeelzDnP26+zOUzPecGyOZ5/
jMjhT0AUEqlSR4iUjR2He2el1961IVEE+w+R5PnYd+2QUL4TPNYwqAi3dZtWkOnD7gls8QG6Vh77
sDwN/4O9N9lxXOnfM+/Fe/7BKTgsvJEoSimlcq6cNkRmVVZwnskgeSfu6+m+r36i0A3YhgHbey++
D6g6B3UqJTLiN7zv8/IVTt5P5YsmykyYtUNLjEnnByqmfcpIydC2TV9G04h9VQYAekYTs5hg3jeq
onpEFhStiV9dF1f8UeRWZL5yGJ+E+BAsHzD7akTKKm2kGBsNQJ+2JzbsVkVM67haz7ZBb+pYDlkw
qWjief7phNlC7unuHQRkQaG+cYqjQ7RmDLlEEM6bdfDWFqWhMz8ULJxOfu14JyHCh4y3kK63LGM/
0FJMSE7DWsVL1uCyS4GJd9aGImxMfjVLvR62XIb3XiBJnvQwCSzEHqXrHMTrIG+M2nihU45V4gZ0
fkSalwZVJAOYDXkZCm3VRmTqIYZT06MLA0illN9BgavenIKLF6I0azMWYGaGBJaclc3mDWxWjJeV
aJJjrRyI2rkZAQp4ym2ylPsRIkI68bzoG5YL7Wgs5UgkmX+g7+tiv0Rty7QjrosW41b53QZteGBU
YxMzneEbdaoDfIOYwB0Nvebp9fBsMQ1Yv0JZsorgkfaw4TUkYNM5dNGYodd2EfHhohpuu57lXzbq
NLS0wlTXLOiiKZOIB5XchyFdb3idi05e25X+GfFdLEORR3P9S5XOAIjSXKOyFLdJOtgXZdV2nGl2
t+s38SLUOYAvBfiKXMx1dHM9pHqoy2GOWrr8uA0hGxf+IfTQygRF8dQY6IFEkXQUCFSfqAB5g1YZ
2wK0rj66cA1lkT19+Xjhbu3Ke5pHzBLU9vMhQQkWDUAHAhNBr5XZh8IcPuYwb1g4a0ekAdAAJum6
T4uZoO7qm1jAa5vLZ7LsSU+V4G+2HMGt8yCAEl36hkzvgeX+IRWltbf9Utzbj1g2sSlOqdilaf53
GPzi5K4beq9G+/LH30ZPzVMpG4k2NsCS3XlkWVFITiV4LA8b0daz/vNwN8ww62bg2Hs7bF+7jLGC
FQBr83rSHcf3XnvYLZm9ku/JEj84lewwUKiKI8RW0IHm9LsNymdZyAspP0ncscC5F3nqxUpLmcK5
H/flyD6wWO4pe3vg91iNRlxec23DrDA7n3sDoWOH6G1mkHAMiQLmXoG+MNpMjBRjnt7I5xh2WIwZ
5lD76hXP5biXFNU7g0nG4MYOg9Moycsmmhv/DwI1SEUjU1F/DIG6Q//zcnoBJUHxG/kUeSzhmfpB
8GBgFK2u99kzgImEAn02aviw56RX4B0/XcORlGUlY59g+2zsL+yaD/WGs7sZ4LEWImCVbqycK4Qi
tPCqWVnyAgAzEeOjGFkHzj6z+M4d11PgWD99kLAhGP9YBhFQW9nEckAoUaKVwzL7Rc/JhKW1/wY9
P3pK4wA993eiRpwLRO/Ea1Gf+nkjsmdEXO7zILOSx20TBjyuLhnuSNdw53VswEMiosLKnVhxbA8k
DkrS5AbKYboU8HmFjIfiUSY0wYyuQHTl28164lldTgE76J3v6jTHIbthulft23q6s6txPZgzr3WO
jaEH1+QgAiCl5zo1HikFvctbDfiUPgTWsZ3EgXLlISPTAoOsTDiaxp2R9ctuCobilv3LoyT/ebcI
tIhO1bEofMIUzAffu6jJJ+iptbs+hJ75Wjbrc49BDWFJ1RzcuTBjW8GWVCjxkA3QhWmcDDRAjPRN
kACKF3g155BGNRyCvay9o5Td38I1EQE42avbEv6UJQjAjbSc73xjafftyEK4GPzlwDOEeDtld8EW
cp8xmK4KZHVoIAoQKh99XzJx9ipCqAdfm83p7DsEGGm+HUQ7mofcn7m3Ia5GWV/yDJt0293Wkujs
dXchsB8invTyz7w6Zo5NsqH9sJLnnEDXwdRNYuGgJJ4xu8Aan27Gymv2ASLP0QFF42+afIX/VzD0
ZZS330SQ3JN3vccuzxanZWqz2Go5ZqjgzC03jgHqCLyPbxByXsxm9CNLsvrzzHeR45JSPDbk694U
5QZFFCXd7JXQtEfvThYTBMTUiWarpWcLJUmv42xFngz8S8hawchttlgLfKKKZ6Lv3jBgXU2/f8Gk
xIa6iwSK8t1EQ5W1BEfTsfI3G9EyZ8ZXHsC9nHx/280uksisB3EnA/odkfgf6Iye0sDjcEKIjpXT
PUi7BfFbN3+o3siBHRek0AtXm52+dkPzUIXTe+YVn2OBNgfUUbyGmBdySei9U4wfmNefijAN2OVN
V8TEtxheX3GDfjqFVR9Ky7mKWYtAzfV+Q/nKG8L8yKwtBi/S3rXr9OOuRFRK5y1f2ZYlMMYWV64s
vVCGT4AUDPIq9kaaT3Hryy+5kS4bMqizcLChkRDobhhfINMTZY0WnLd9aYGLQFJs+NOtdy/rv6XH
F5GvbsEsa3xxZ1DravkcCKamq4Q1BPyXNMiePYRcsSOYbfWZTvnD2BppTBu/AtVnirmae9HP94A3
bU3f5F5WggKqNPsY0j7zUJixpZce3SGTJ+KnP4zmFDKzlX5ZnPX/VNthUIY8G+WWe4OxlnzedSTH
Yirh2E3muzpMgnWB3UHwqWzjyHplsHPr6AXlEWzgd8ZCjtd94/0Lp1e/b+QN5oEybslLnWFQYQdN
ju0aIDfwq5sMEebUj+ElrY353DvBiXX8fJHIuyOE/pAFxFAd65Q9jyGYaoUlUqiSOcFmPxhe8+Az
iY07LTeq+uI+XZobIxwaDAc28tbpq0zn6mAzEyTHGO5x1sMd7ZJbUZxFm6rnwMbrQOjHp7UN71mL
eSOHa67IlwVNgS9hHVnPdPJnZUOI6Ha6jF1f3Zo9K+asG18a7Ft3aE/KyLD/FoF6mGf7aFYKwYLI
SY5oto/m4BUEojYrBBrl/2FF/eYVZ2+1iwOUyqe8n375yxPJvtsxGAT7YutV2sU70pHb3sL8ljHz
07UQYlfN4+kahEwDrT9vizV1BFKUoAiWAR+Y0U9uVC9reFh7lwM5vBtF3ONkT7qD2zAYxe0c21Zy
hCl6dPF7+CpxzoVYZOTY0Acdbz6tSWbEjgEzpayJMMgz+psG4GB4zVEX7EeserEZBFcQK7Fd99/W
hrpgWRxS1NyupA/C1oWi5lcwLmZU9CBTVFKLuA5xksjyfch/D0v9U8jwDqYpixT/taN07Bmcq2L4
DZQawW16ch2rAAzswBUjoGUWLE0Wgi/jqdav3fIDavNuHnz3uAzeI5qQN8/0AxLThm9UYnm82OXj
2ogroBbOAVs95fCizhO5UUOBqUCwDvFM/vNqDL5bmsLIlOZnQArS0TNOYntS5TOhRgmFLDHnPSHl
xBzo1ZZ/1acYyUvVX2hYrGnrPxyslw73dTq1seOJl0Gq59Yxvaji4Dg0rXfn95dShc+ZbT/0refw
wWuQk+dwvCj5nW7XtiBelXGmFzXCls/OeqtSqU+4sf0z8dR1KHSD4SjZKV+ZwJ2xoAqIDuRjbAwq
CUJPXl0OVVAMJBfWigZqIEd3MR46R4nDJOvuvgRBEFVN9p2sqQ1qnal8pYw53gzbvgvWZF9ZuiOe
Q/tNsZw8qolF6r9fFrVx5EAcbkrz0pDlDvC+PIe94+6LyXoytvZ3zwE+UD6fRdJdWKiCKQvCVzUE
YGO4V7bibya98VAFmxmx3h952b1TXS1/K1fhLq6z75ywJlaL2NObTfPSJ2PcNz3zdTEVJF9sj2YI
58LgRE3Y2xvVidRoVDfkUbDTumkDvMeYo/7S2txpBrQtq3OP8NpJ7wk3vGJ0K+OtyMEWjctNPtWf
g05amdnXQIOSMD28J6yK204SiXGWU/Gy9r9KH5+ZsW3dYZ7RVAL9P7myOxHn6h2dJfnNJT/QJ/A1
0VLTckGcV/ta9kO0ll15l6ULscOpYUZaoLCT9Ydns59t5/HRtFi2s/xlq9zTmMw+Y8vJJX+AoW8d
QNSs5+rWajALjRBEjslgnV0X+yeWaz243QJOYte+XauN8G4xG5gdtImlvAZB+ElDBLemnUuc8+El
K/Cctbn35CcMksO+eG0qNKcq+ATUBRwIRP8mf03L+gqM/Fwq431s3G/QXovLUoyx4XJfoPXcm+78
lC1QBxN3SqLZbBe2DG1yhAK/s9nRWjLUMTqsmeySfryvBIqk5Suv2NzZqDuOdaE+mz5bAUp55KsG
z43J27UAx3+lKmJJmVWfDgajpSrAEJ48CSW0LzwGBxpZSFLEykJ/Oqr5mphE3q5jw51ekl7YOb+U
m7jRLHgbjdCubgX+ZMgksolybbhSHkFAC8iGEecxGJiUGBspnc/RgF1SD8ULQD5s1tgYDu5KZPHw
XuTsF4RX/l3nilTZAV/bbCXMX6rgjuE83N3Qh1WujF8p33mcty7lP9oZxYptn7CYJ3QTcww9XnX2
yUtLtrK4L9LuwM/f79IJrlLSccH29cjiQOmHMd/95Fn65i9oiUH+Y9qtxe3SlBduvz152A+IAe8I
AvpsL11r4EDIGRHoa5PFLzmqKe49mzMscZpjb27h3tiMMwq8KOTBwZ64BfTXGIug/auzVo7vXaez
2UNsn6rp2VXcTl7zabnDQ5KyqVsX1Eude+ghKGEB17SEEays17yy9r5IwQxNlSPEuTCLW9EgLLMr
RhBCYZ0wSNjGR+sdLYZ7Gkbw5StmEcQuX6Hx91jYfPrmLXkYguqLde57WpafUy3hY0P3KEbsw1vp
fi0QwtM19Q/lmtyOhaTmyo+lGj+ko34gSf8OhiouslrdbCIv9tMs7hLbvrgT2pEk57UHC1eUEKkT
/gThXcFX7CbQG3utS0XNyRanMNlDF566Hw3B4nkzqpuW2hkBSXYu3el3UgT9oRXwMVmKFhfVS3kJ
P5MZf5Ntln9GN0PHIZorG/ed6pdzMeZvVGt/LZSHs8GePgR+CxQn+2bhDL+tpRrqp/ld1T4TFywr
y1TRUmkaVG4BbJCiRxqMkOvI9XCcTefVnX1kzmF5Z+C6d1xA7enAn93wAw/J8r61uPXKxIlr03ji
MopS2O/0dIJI+8D9zJXfk4BMUwcdyeBSDnrkxsWYfcyV8VC023fPRbsLDXmfcl7syoHh7W4zyPPr
OpbKKZhFzF3Vr6zXkVJp8NRP3d8kxF85ooitOYrZs/gPLGd+ZUTliZYuY0oe4W3tLfdthPBxsMz6
TwcXCPULnai0L/QVn9KKKytLrxVqG7y9qPP+/VKhO75MpNVOAUz9nFFOtng1AdzGyXaClQ7YY5wi
kSLL8cFIq88Ni1bs8UFn88oCJ0nTGJ7rY8ZZZS1Ty0eoGA0PNha1xlnQ8nkAw1I+soKRWevXhCh6
317e0BHKU0VLN6PwNrgBsrV7c5OQmVdx36HERLPRBoyDjGtj59eire9aZf6MYT7yStMkB5SC5ex+
FbMIb7WKFp/6GLAbLu6bbeIvq/7IdOpjAcnezpFqOBLqSJFgzsrupl4+ZVlyZ/CZzTpbfS6/6FI0
sZUShhGIWXwD908uZBwiu/ZCJEPTa0qABoMdtmmsgom2wf/FwJntbD/RpCbh9LsGZrRnuU4yFS6t
HFO8BYfNqpgqFshSbOeqRYiZDSVga+IGGx4xR3z1YrrlenuaGu6vsUfCZAkmHyF4lMEwbu2UjZ9s
mBArLXlV6VaiyXFN9rHufbLkkRtUd12QvLXj9Bao4oiaCLIRcgGKyJK8idI7qqy4B4KLsy2YPr18
76bKfJnG6jp6CLT78A5hHbNi8kqKipA87xYr6VoSdtDhXF/IEDmujr1Dqbu8dOBY6IWfNsP3Se3d
SD6c0vsVn/0Oh+OOT33ee+701BPPGQsDfL8wjWsIlxUYnP/soJxdy2uNbMCpxrPB/Nnuyb2S6X5A
MJrmUd84pD02v1A4Xap8MC9T08QrElIUc7tWUG+VEutU791Vjfuyhpgu/v0fs6AXJTCK+G72G1sF
/vDaeH4Wns4HIn0FwGwjj26yxCOVxz1trBm1hvneSh8Sk//HNogJGWf1maj+IXRYwyePWR6eFxRX
S6rVagix69wFQV+8B0gnE0n5xhBtid0JwUAJfQKs3DcdG4C/1Xsyra691J13N5ECc/XFlj4J9kRx
6hhH7n5NNDJOiSaE18EbQJMnVyYvfW7/LZMZERIzwr6d3nxJOk5DdpSY4YwxDwfT66sLbR+ZI4jJ
6nbdLr3iU5BpcNdzTpyQTd4jbZl2pQj+uNo+NzYgDmDHTcZ+YczWd6+w948jKQNc20QFtYw1ffkc
wsrLNvmndRzU6OwjdBACfBzXOqwd2GOMyepgBNCmBNL9roY2ggQl2blAPhMiVhmgriEUY3SU82x8
uszU9s55MsUpAA0AFdVmTraj+XpHevNc+fIV7OHOydSjuTBgR5167gr/y68XlqgDNsg+/VNTdMFz
hPGGYIk2IIHlXv+wjAUlkTJ7HslQoGQl6YvmlmUv/wb6X+SWRrcJREbJfMSj+CNsgU3Y6QmC6b88
XSYsMjvTMgiO5CgRXFFOOxyZA2kCHaMTJkBgGHq/pUYpvkVJMbGCNaQ7+y2bmxY6XGmnFCjy7+Rz
/5Y+3vs0hFGKWGpnZXl+zgsbLddm+ex/rXdVbWymm8ndo/C99rPlHFsKdXLWAywIKN3hBtAN7XlW
cCbOnBkTNJOOMBsj3YeK932jHUfhlp0D5XRRk3jI3a3q3nS4FWukZyoPqtvBU++m173Uhk73riqC
/tR6ELBjd2v2tlTUkklgSoh/vO2zIzFJbAGGT4ojBpnggufEwWW6oaSASVaU5A+1g3MZ+mk8mau4
kHtAmG04UtkSMkg/FUomgLVWj2uFjcyongYpCBgYV2ChgP+PmSO+wRF2O6Z1wa7n1tjxpD84od1G
fcAAvXzhiIF6zer/ZvO9R5tF5zkRmI7Zh3RoRyRl1bBgYaXRqC1x5O6sbyHIorZlo4WXExKKqX4n
VNkXox35md03JbpruzQuT2j9UXnqzLyh3MvyEcFrsrd7crTGtCSBkjhcq6n2i+AHd6QbUawRO2cl
Cs7D9IETBN94q2HPNmOdyWgjl3IiEk3xkJeQZcaKfAgtkkCkdjaDN3drMdXMIUGuDoPkKem5fEIl
T0sengp7orwFbR5UjFGbzH6uffy15CwM+zWrX4a6POTsGnerh0rXH1kRNisJur5cf6ltkMdAQUbd
MA8fEH+etiJ8gw2768H6jwOD8dnt8pga/JdDYQiooUv2sxxgWFkZONAN8XCQ3RAhCvCHfAgAEvwW
snS59/uFFFZw0NQG9WGmDtyX7aZ2smUBgu7EjicfccRabx060RwpjHNo5hooUo9gbJgm5l+ovP2O
4luY1WPTN9/9Ip+NwQCI9CswEWdyXoDFkLBS2wklDl//aWKL25XPC8nI+9macF27y2Nh5L/7kR3z
ppPhTKeiesWCuEHvilWw3CT5+tR0zK97TuYUX/5ODSmb44E2zJxCOBQhLB85bwhlUU7CeYgNH4bZ
RPobtW282Q6foYGfxrI4WyRfUOoAXBpahi9VNzZ8fWo/Nfl05u5AOAWODDuMuh3ZcE4QtR5UPZAt
MrTra+1SL4qE59IdmImHVvNjMEIMp4RcYjXe0SaH8DQaiIclHhrlXjyBqJgIENw9G14GmTFMInWq
gPWbc2Kg0Oy2+1ruJ+kbRxt/ZhS09wkOyP1CMiKTTMhaLJguS+J+Nm7ev8yOyfPi2gAn++Y5z5Kf
1Eb+wjorJKsnkm7axQjySc5mLWtTe7KX42QN0m1vGSDoB+iyQSAkwUYcoNrzvRCISCnVvi819aw5
gLo0m1uSHHtkfC6CHGCoSHFA1Wecu+Yw+Qcyi8fDbPYkUDIJ7sgxpmXd+yXtSVKlLJ0I42LkCmWu
dhEFMr+xeUF3ia1jjCUgFZijCeoZ/9l2DOdkVqCyu4LaGvILJ0s+wfIwwpwpfvLLLbJTuto/Foq2
vbts1NoVAJUwLw4e2cTHrRRPVoIrfg3y8rD04lNva9H+g/vzABk0xgNKPcUWyW4ewBBmpzDD3LfW
S3bRW8DQmZrYBD6xL9rXHpgdgbKO5EBMGceG4ZPXrg+TKqEy+SCx8gQckRk+DpLsvnqY2wjIWXZC
xbE3bAMKg0bSgcI14mI6Ty4rtwp9XpWlHzbkX6y4fA/53BzG4BnE0gpHmKUomJ56lybo24HZxXYF
gExM3L1OxiaiwvK+GPlPvkxvnQGTvfgmgtY8M1+4kqymbueGDFhNrcVKcEkbvziGCb1jl4KiY93p
MKxmhXrsaiUjkZJpNxQDQ/5kjJh1coDHnvk1m8TH+BgH/SoXBy+fjahYl4qVjbhOMuW8nIDOEYby
GqYUut3QQvtIWcx/9JVKDvk2Itm0m6srhyAeF3GVyviyLelCecdvk4mj0Rj2jbEsEHhs5M9OI8JD
WsunYlhu0VihQNzSlMUpjl0CiPglue/hRPmlt6cgt5MdE1/czqujc6DSD2IfibiShHhNXnEYBTed
C2oatbPzCJ7kvIDWAycj2xMasX3QDWYEWA6uGKnbrAzAfBL/RLC6GdxArCemZmBxB9jyQbXI7NXI
Htxr5GXw2Ezjdnkt4OjHucUgDnBTT8KClbL1427ptpGrNYCGkUNrrMhrpBCNJSdvP0MlUDZCmhZO
GJPQJ3dybnP842QzE+o0Dlzp+AqG2nOueZv9gbx0ThaH7awxp3r9/NQLTBii97/K2v3rFSinjWQ7
jrYBBdBdJtwGPZuiGVafB1uk4qPYKX1tGiqMZDEw+7MFfg90skFdkh+UmoeS8cjBYmXEDey/qj48
mhN2vQLxRmGpyKPhIEOJCcTA8m61shVTBUmajlx/k1v/d5qKBYyNkx1YhXz7uWkeOVdyjSa1kAZc
WQjjc6NFyoop4OhHSLhyl+yYJM8Hp7TODqkmJNI+JM30aSxcOkEv/+Rd6u58khiNpQ/OfpF9ex5x
bD42FP4GR8NpvTMdrkcJx+lLDy3nG1KdeHn5vY6MrPM6VPkZEx15NrQC7tjBj8XPOnrFk9lKDtzz
5qIMhHjMpBmo194ou8OwLp9+ybi3TvjpGw5v13tEm43AarXtfcrpCbQNGWZfRZaZFIf/o+T7X1fy
iRBF2/9Eyff//F8q+7//y9gUdJb/w7Sbf3/I/yfns/4jwEvjm8jmSGvXArz/H9sQgm3wQisIXeFY
9n8l57P+wxGu44TYxzwzdLTSb2jQN/3n/yTM/+Df91wTrqXleabl/W9RG0wLmeF/m3WD8zcMXA+x
IaE6jvvfURsIVMC/IYW3z9urx8j+Rqnh7ASGeygcKGi5Cl+gyklCH/3XfOg+VsAOxzFbLvOq/qzO
qJA2V9fG71Gumt14nvX5JuEhThtT/XSqD61VkNXnQ+gvxwq5+h6iNxnU2HPnPhjj4YRUt4qJCUEH
0Gg0ksES3EJN367e4ybkLm2hRjYsJg6WWHPYLOgfhGXDZyS80xFgbpz1As7kV7o48GqmoYqmkAzE
Pn1Zx/ybNTrCcjMZTpk1HPTUdy8667rUJYIaRfe41MnfmWjpaMmHP5X/OBtedc7A7O2DwGQyMlek
J+BUZywZ6BqHk82xT+OwQKh8omwCmbu91U7/ZehV5NjkUR2s8009d7GTMUR2uBf3E6fvYuaEuOQM
SAlRusBwuSkg5cJFS943hCdM+92Fzz681PjjGPVtz5gGb2Wdf4wB7zzJK7zvYKeaihN0gFvohXeV
JC4nSyr7DKYaNRTU3DTo0vOGGtspgxvo14xMJCGVJc5lwzOfnGGrTlWVAXE0vw3M3dHgoflJyAMA
MNnf2H741ULF3o2rfbMYuoSQCvZUtmD4g0NWhduPCzIP3ymTh1QtF9GXG7WcujAHM4i4FPcq7VBG
4ZUiW5U1hRgjtwqRhJxHpqxwY8ejYCGK4CCESyxYYqILnxEaHZZmOfeduBMQ2YGs+ZBJfevC9GPg
Pw4neIALnoT4C/KJaafDEC7zFqbLfZ+cmtXYmfkYPK0ZikrcgXgD4P8Q5CkupCm/uO0DiOuvBr30
HnBwiiSMs5aVLdN4VhV+PZiPyKiZQ6O7sCt+wmSeSR9eFp3vaji7Zt5YJSkzMrNwOgVpg0YGn/iq
PHGHHm3DRUEBIps8lhAjjlW3MpAcmThvZnjbp/UQFQ5NsxLJwqVW3S8dEXNW8ci5QYZQ4u4dbk9K
E+R3ftvcYsmmAod7gAy8e0yn6sfr0ocyG4+liWYRVxmhm/iy9tNaPafN7NN4pDhoQMlRUKFZpUNm
/NSZ0cpiKAJ8dzHcYceAMGYyzV7KzaPAb1yKSuuzD4yEhzT4qAikgHmuRaR1AbigweWUgF7fNg6I
cD4r+V65AF4Ku2R/iW0OTQ7N9ZdMGERJYIJQBUnwDGtE9H5BPKiTkpdT3TYj+kjAL4wxUbeW5Foo
i3LAq7L7UgJgK4zyNulnE3cvk5OB5r91NfUtzw7ZVqG8VdhA24k3fBlZH6+6UkhcWksmNJ6WhfVu
grqFMInEXBX1RkBbFiC6d9YfO3Q/k167xDfwIzbSln2RvEEeM8CzgKlfwL9vvsrpPtyPbf6be4N5
yujEyGTiKdL4Y6CvAms8FgqkvuxzvpT04wryHIM45MA1umCseTVLrJdQC4aT7MHSAmJvBbfdppxp
nZYXwyPFF4HgeNPSYzIIokyLkQctS87RJ1sBfTn0bQwQaJdNLWJOfYJahpr1aMbu+NCjtDDSBNQI
2JDVMfeelkM3lHMp+miWlz7pWdaedwuG5UoYprEAggFw/DMH+WuuhdaLWfwFdj4ffEbHPJ3kE5qI
Q4f576Rl2nDlLqxOfwkt4N4YNeWFgmqJtnur2Wui30WWU4ERQeq9A+1GjhCFiKcrkoxjqtI1iqWr
FeE9lrp6GXQdE1DQjBQ2suoOla50El3zmLr6IfLDohiiTHya/1VHuk7KKZhaCqfVD7OzJ11xbnVB
NYgVYZg73fCmU3L9+71e/wMx+suRw+LDp0QLKNW2ycTYXdWsYqjiiiz/s6XobmyhPlcWa7recyn8
yGuaDwx8Cgp8TXLR9eGgK0WfknEur46uIG1dS9ajbx59WK2JCLLDrCvOmtITLdBvU9eiLMvXu5Hy
FCuavRO6Ys0pXcd5MCJznB9VGhwJLnltJzK1ltoQB0CJh/BfBdyxEqo296BWpg09aVGgIxkz6cp5
0DV0ZjvxSIMVmbq+FjAGdj7gRo988EM6Wn9Z+H3VM/qgSeRP7PdTvnYqds1UKCjhR13Lk2yCEpPq
nryBc6Hrfegvt6DSwgrprLTJwiQ2jcPUz25ouoy4pW2Yx6/ck6wXdT8B+TrZtwGac093G4XuO0rd
gRA6/jrqnsSnOVl0l7LofqWjcfF0B9NVlruTFuNB3d20us/h3M32me59sBuZ3Ni0Q//6Iq3VWY0E
kj4Swd6cb5ayZVhBO2XqvirXHRYpNh8ceHrXghzJCsNk51B4tIsPeBbUq7fZcK1115br/q3XnRwQ
utuM1s7VPV6puz250vfJlg5Qq1l1R4ia0N2nNIkTzaLQXaMiAAPWY8/EmZ1i0X6UiLOrmRBqzrvH
gtZz1T0oej2aGdrS8l9/qjtVYov/dV2v6l8Xa34BdsviAhsDPW4wcIpXtn1ACIkQgSWnS0Pc0Bj3
NMiJ7pQRjRfHlub5X/aLop2GpqpuHRrsVHfa5bdPFxb267HzYBm5U3b00optlrQje3EubaMb/zK5
DTsaSXTk4mARkiDBAwHHdokrIBSuZKlMAM7DsLi3W9LwbPQYElO0bceJNK5NQAYBFcjmfrtl+60P
urU6p37ZRnnDjtklA8OXlkv602+TccUuRAjJ3mc6Lj2kSQffdYS46IuSSe6LzN2wvZnpXhXQeyDz
QwjuUPfjlWxK5ixtAL/QnRTZDfOvDl67AQp9Z4WoH9IRJjFzL1yAJAmuJjY9f3KfeV9qpGse2+6V
MQLxXeFQmtgvFxfnF4+EsChDrSW1cIRsPo2nxIE9+Mj1G//st4GLHjMbYR8Ta8yhZIU44evxUlU5
zT7DFebw9bHPfYM0BY9B7dxte5yCBHmZHoKikGklmkxjT7BTvC4lRjT6UiShDjdBQ6o78bjzQAhE
aICXLpwf55/8Hf5ss2IA7VZqBROaqVjJs6EWuGnRDgMOwMQliDlpToSzBeekSCid0oeuYs5ZgpqI
xzV/m1w25waBA7B3COtiuCaFicqIYwiLQLXsHBaEuZ2+m6rCniJSIjd678ja735rEehAD4A+ZoL+
zaen0IavYijxMPG5s13mjoWT0T5XfBWHvjFf8PsXh25UpMc51pHagOMzGZ4MJOa6Qk/2jfPcphmk
eZvNSMtIXE3SpUjEQp+ZEE435KB4Ok9jxf6UG/a3IMjLGdfpwTHvWyWLg2M0j2PQAGMUxbNwjJcO
39phc/JvsCHfy4JXyO5OYGr37m+SsvmcPI4VvwEhh3sQ9fqdjngoi+EWEs/FV+sTKocG/3rxWQfi
3rGuIyUZ2yT+xonDRIiVLrrPjIkkJIB9CiXdKt6SGaV8EnIND4RxZI78thF2pTMGfLt9GkkCBvIU
xEFi3YiMrYdaGQDZJTnkghxLZG8ThfE14DG+weT1LFI3f2nK93mr0celVnYlmi23Wu5sQMWkBD9k
ar11W1yYaU5QmkDatVuJX+YBsmkQPCJCt+06JDzM3WRlEVyRp7QBetXrC1RJMTGKVcwK8SZixQpJ
rdjaiJRAvlI6EIQXuzKzoiLQnq0eQE3PK75LG240PAB3hqqWuByomFe0zEmBwqZCP6MN6rFohiaS
KcFZQ4jUjzFp0PITV8gGQ9O0iCFFpEZi03PeA3IYWhup/8bMVLcS48pb0dvrFOVZEEE0teMR8tJu
COjG8DGt3XJanGk5FuMqWB/fN820Qq9c3xefsSgMgZ2D+AOwlAw53MmpM9noIYH9mLSOarJFEKdq
H1yt9jHHa/T/sndey5Ej7bV9lfMABxPwCdyyvCGLtmhuEDRN2IRJeDy9Vs4vc6TQCUn3upiZ6OH0
NFmFyvzM3mvvXNX6q37fOnsS2imb043sJbKphBdAMOREKGYcSQP8jntOUq16yPtnBLQEhLel1sjl
pHYMKL3MhGEf0xm+zUFrFEZuHtt/8hGxc9QNq0JlIbhwuTUtzqt5Zt1nQBy9mYcWxGvrHIkH7Q8N
Rw5w93610JBuDJwFFzynZtoN3GN9jfXWeiHjzxRy5xpA4mHbccKp/DZwMGbJ7NmrJVhjSPAr0YaP
jlS3qqJpHv9eedfeFZrJJ5yTN0Gi5ToaBLVsUSHwt1q8Oi2ryNFsWJbmEZnc/gW80byK0dwhkfxj
WqgpQzPB2ZJ0t8myzBsCgyZ04j6vMOkRdcThmy/cmpJB5wo4Bb0NpXPjkZ+UEK7WBHB87ZGPToJg
iBA2kovEGMD/QQ/Ev8HHCMgHvXTWtV82UY5lSSnS2iNKnNh88EWFU6IUfwTaR1Giu8IRBNoOBdYx
HY7WrHs32L9EZcIEd9g29FF8BaHPHn924FTBjh7DrV8FGNTRPG9Z8aEehgONdr17F9Wygrdt7Hg9
P+0cl4QCh82CYdkbhfEnNCCrxrF6nj3vq0gUmCjf+ggycVzGYxQQOeFrISLWNDQpCGiWgC2ESry9
GwTpLk/871hhHfbdDJYB7qoGQwnyN71xt7P9nHOijvOehAkcjTqfNbhPMgeIchu94vtkZJwz1fBz
Ng9dI45Z5BJfjjXDlMjMG4wYUNETdiA4q5UtN8nMfrYTSb5yJNndBq3sUQxww4jPSMRAzzsp6A5V
CC2+iF6SGt2Pao32f6eC/2zCfZ5rMqw/f2SKJ6PtVPrd/Sf+XHyw/8VU8Nx/Uer9p+ZefvM/Q1z9
v1zHM5kGOgLTuQjFv04D3b+Yv/mCkZ9teYGtDcH/Zu+1bBfDrc/XAq3T+7d5IKNCbPQhX8KPK3yo
rP+S0n3/j0jr9j/8+v+Uvbyv0rJrsR47HkDYfzcPtAIuJReXqc/14DJh5Ovfn48Uxvq//7/6g8/h
kDJUYDCRSZZi3qTTHMkpsDuyvjqvaVYFntyjY1Py9klub7yWODSbxIM9Orwr2k7gW0GTHrwmxPM/
Bx/OkAK+qvm/ZmULPnKwqeWAAYZNYazLASCcP1ckNiRccU7MxKzUHLcInaRIORs0o1nPw/0CTsL0
t+WC28TUaWomf+rKC8S9iqfHygFT7Sf+l2Xgw4wk/gxlUBj31zkjmBLQkjLZ+YJmg+PoZ5clux8k
ATK9znFY2O9QFtj9Jpzb16qrvqPJhmkz3Xt9ebsM8AQCzzkI3zqPw8Ao4TuWdCrwp72NXQbWtp7D
a2jlO2lXO5TlLboRPJtQ37M5ulj9sHW98qnqsqsrCbM3Wf2XULv3tBGECnvtyid41L0F/zwwkZw/
/fwtLvgJc3Nyt6QRDTcVI0/cta8NOTzUppIzhMEsaGxUq2lnoQBNoHohqDZs/zuIQ+6KvrvmTWs/
5ASyqKLpn2qSj29QhEGSXPRF+1iOaf1gNF79MHvWfQLdg2EwjjfAtGF8Wzh6ACZnTrOS1j5Q1CZl
a+8MsFU3ac0MwEO813TRZyvLie41Ds+YqkhkWRisjtxdU5/1uzobrbVtVptAmsw0eT5MC72/mYPx
cmaWHk1s7lLiw4F2me3ag8yPoWb6YwuwroEawg2EhDLR+/mOe5noLSTXkBi3xIonKxAi1DPBi4QM
meG1MGIPcZrKOcsTC47T+JHL/qevaxy3PjSYwaZmJtDtlLmjo9ugLwLoLmFpozRwuotb4xGB+gWx
EAQO5z8PeXcXjvKeWF+roLcNBh5PieJUVeAi4gQJSErgSIYHe+vMM2iN2TuYbXvLjGj8EY198LjJ
AxzeWN4wgKCKiCb5vEin3lWEVtL8LIw++U6QliHJ8OleGHLgKkpoGW9chc4gRO4T1fnJsxkMxnLN
kGYHpfilrCj0wQ5wz5T1BbQQDTCXXtAXeIT5DmrkP/gH3D35pyazAPHqYrG002vf8+8qQiqc6nao
IW6YacZekHWgCvpqo0SGSV/ZZ0ORWFKH5UMi44cEKXHz7TuUqTkaN9/7ZUBYkigRrrqckL248ps1
4t/rjI5lyYaOgtIFrxWAbg9tNAeZyNSxDC4ZjOuTj/jNC6NT0kzvtsNTkbayZv8u/VVU1eYhSbqv
zEfR0My+ODpdbe8q0rloNCZ0JGAGw2NaRsW2cQP8u2l9TtUCw7FD/WOhC1lP3vTagpzkM1j51UGm
QCXN5ioIR51oMuO4Prk5ucRd71zQc8KTWdC886lggkZoAGR+oqB8FDD93mU/uc3j+VINff9uhxFS
1x/plbDz6S0iecgGostpiAnuLenuVYs2HgPiSEPSV3eBYT9bnaAijIovjDY/Kd1cx0NG/2uuGR7i
CkaZTaYv36HOp4gIqvCD5aV2xa01tX8ESuHNGHQvjc62cNr0YyHsQsr2pafoacd93KmDIBIj1NkY
JpxQ3h3yMhpGqGZDgoYTcyJZhGoMxmkKzeO0bsT8nGIxX/F53S8Ecfg6kcPX2RwVIR1xTVqHILZj
8sADtgR5dDrRA68rKlKUmQFhHyWhHxndYgDByjNOpMPdtkn4YWbMSLRGHpRAatOHu9ACwvSBSlrc
BDpdZCRcJNV5IzhCGcjqDJKeMJIYnci2GOsvg0HMDjXJPbSUGOw96dqpdZHecus4ztGd/F05YRSP
uYvKsvOon8ID7LwB277/hcXAZYLdglNaxT0bC+bHvNvSeckHUlVAqWFgSn8i4la6bLwG0fRl6BwW
6tavqUoe3Zyzto3pGpAhgR+cs5t3d+I8m0n7FuZz5bfA3qr0lZH/TT+Xv5WfPtQSVEVDKgzzoZtI
x8QETBLXAckxkLz0mTzVgPeIlfGy/r0vpqNtiNtAB88ECQk07vjUkUjTMhmYdUQNG/IHuhbwmGRf
jDb2ssR4yHSSWmpJ8ozI60vGkaYsOjgk4EgdhWOSiSOgWKw8UnImHZcjU7DixOfYDhScPlX35SQL
jJU81DpspyN1Zw5giYf43RqqgZOi6/MXLHBL3DBPaCI2MfPEsNXF88GXHHJ9ODjG3LgjeOPsqOoi
Q06woOburk28mgbU4/HF9MSLoSODMt99H8kQsnSYkEeqUKTThWasd4YHKinhp9V2tMmP1/Fic2Gb
r6RVwnrXYUXKNenWiC8qDOt7mCF29r5Oxoq9X0csF/6QzUL2UUqVkhWfTeTA1dgtbQ8PTeGa4cZY
sTvch1nMyKgnTmnWwUodCUuS+TgKA4dtRcgM0KG8odP29oOOZsp1SNNMWpNBalMzYaXJdJCTw7yA
6QLhTmCHbWI9CXyKTYYNQw7LSo+rXQP6H+lQFilRnY6LYmBHfHeAD5YkKVmFX6HFXm5R06d9LAo6
BF9HTxFx82Z3eHFCkBTSPDmFXa1KszpmrCQi0qs41h7xz5DvrYOtCmSsvjAPQ5fdztYx9M+YpPLF
vrRkYkXReL8tPbSPzH6LA439mYiy7cAwbIsahIThlngttTd12BY+XRu2AgFcke6ChNb8yPzq2YR0
MQAG36KDu8o+PLK5fPQV7I2M58efpnsxkvUFQ8HX4V8MMRd4evlPrPwrW1nUQiSFTUu/t4z4iZqP
HjTrjjq8xc+IYCNjjDeIAEMdOxa2zV0Sa/+HKj8DTB7Ek9UFcaoEJcIa/Iqq4DfVQWZlE6yEU7yb
pXfv6KgzvIDorIf6S3rrblbOViKHPYJP//HDssLb48dnRfGISTg4FjYb3tpFZ9uUCyUmu+atmF4b
o/vCZ3yqOrti55KiiiSfzSanrdSBbVpSvup0iFujIhLJ6u7dCPr9oxuK+4LEt0ohvatZvDQ6DK4k
FS4lHS4lJa6e7knoo6B1GVqy3b9UpffpBn4JjD/BRqxeFsfHwiouqKVZ5ZJOcMNM1Xr1cgLq+hpO
maFD69ACELFIl9lL8y5hx7nCVHdjl/IE6u0hJ/ku0xF42MYOvWLg3RtooW18civTuiWV/SPQAXqe
jtKrJutiGV+1Jx4Kv5uOY9ody265+mTwYaHPN6lO5XPoeFOil1krEhQCxjFS/bNFkp+Zz48OhSR8
HYBqQvs7Z9410v+C0V/jSF1HOY7pJrGfC3gBZOr8qrwh+GApX1Vkdps3w4Cx3GJlzvyCrZGHfcOT
gkibkcF0Np1cldyXTvgy2jYtRF/CcXNPqd4t6KH+ZFvzVsz8sFNkDDf4dgKjR+Fo2WR94QIieFTi
YmovcqH+8uzoK3fimtxGQ3DPBJzBJSjSLgaeFzOVzIemOsCKpx+xims72Lt+tAxIbn+jZbHTwtfm
Zm1OtGRHj5bFlMWT8uq3wWuuvabpUNyvQYS+Zm7e3Mnx1QWmzc/ziLd5L8z6+jeLlQduNNIHf8ZE
xrB6VziuQwhQcG2K4RLzWSSs+KFaxM59Mmxq/yHmA5haD71PcUqf4nJv9vmvNCR3ctF+Kgtz//w0
C/euLq4B5Hxh4iui6c+85Cksdc7adFzaCC9Vwe60fBeRCNadwB3n+smVosWBlz+GvK/o3tuhYX/Q
I4BwQfY0FCKFU73Q1p3GlHQ+L8dnWGSuPKct7U1f7qvGZk/SCpqpcW73VlkC/utZcg+gQoOUQy9M
3gUjCyKjKjAMmkhgTb9F5j8kbf9ikAbB9ry5+/tvcs7UXZBiCQwsym9VUKnBtL1NGkQSwiFQIzFZ
w7G+EoT+suqeWaJjUZH7rLMf2x4liBxxW3CjnYQMKv5sMMz5fB5EOB0Nrq2b0iaXIsKijKc3/ygc
68T7esiD4qdWEfjlhb8g89i433Z9jZ8pNAEcGfDzVG+9COqXHJbfTa9InZrdhM4VEAGw/gibhgd0
fcZpMXfFJhemu81yeZiNuDy3KMwvkyeNXe+zFChNSKvYgBc0rPsh9h5yGVpoTFzzImh2bwUVxbRk
1mVs5uTE2/8UqcA82DVQOLKus5ZJfcaP78kI2rAvYhY7boHGMJS7qUhviym6NQgiWOpXtoXboJjP
od7/kaixivERngcfe9cQgzfo6f8Ruj0TCLWZjHi9LGxoB+omRk/d67CPTfubteZtgmpdOcaPBPgN
P3TTpaSqhHlI75aZCxCK9GRXF99/cclGWolwOC19gL7XNi8D8dZzU34MXXhO5+XTFj31iOH8yHBn
++F8E7kJi/sO44eTees0tLejEVxKYS97tK9HDihGrbgQb0TtvFhmgjBl+ZMZZIHbffpmR6xOOmWZ
61YFB78m9bRyrzEnMTeYvFRZgpvPH9cGfJSNP4b2yqh0XBb2nTgBhueq59a1Xn0jbbdGN96HgxWw
0CQXMQtDNOxNXB7hU3IfyUPhk/pbIvCCnt59JQ7dN5PynhnLTUoeGstZUlGaynwcenEnB3VuSOxa
uV0Sb4shPIALA/vynKXSOOZ9eDZrSJ8NbvSqqOtd5Ey8Li3c+ALSQjTztiLC/aKgp7qp90M4smhv
KDIx2UazeV1q4k9Yfkcr7JKfE8wVEKMAz1RDBYa+OVJyD/mSte/A5dqhSQ5Qnu3b+duaofD0SuIH
9lmvaLWqCzJzw+twp9ysWTfd1MOFEF/oQbyTOf0sgbfr6vmI3LzeGSlYDpO9Yl7V3q3Ze2fPmE/E
Z753jAVgf2XzMZi5LafKOPS2Cyx5VH8MQmCouPDQB2217RLEXHqim3NzcFlgDAkbC6/u8DSJfNkZ
fbCbs/7ezGtMWpZ8Q12tPZUO8iU4ltKWGMPMbyXxuThRWaxZTtJbhc1rkIhsHXZEIlA2TCesM04x
011lr63HtL3LmmZdMlX6Cef7si2+K7vY9+AucHEIRveSfZf0LLVRGY05XCeDUXazNW1FViAITa6N
6ZpoLu/UlCuEAh+2mIutm72HwowxzLfo7vvmFpAo+ocOd3eJw6lujec6h8PdZcVb7+HcYw2ewA9j
uWU/tYtFPku70VvQqujeMKb9sXBjnDvsZaGd8AJCP1nhXeLBq0lkbZz+NAfBmiNJAu0kDK1Qm67x
thiy0o1jDdtOlA9LX74nMJRvcEXnrIZ4oALTxx3ZkKlRGNgT8vSIJg7XO6d/9Yu6HxJY1rjMYzrC
LuI/dH9vKTTZbZDUDdJluUcSE2/qELwN5JFflxBkclrM6sY1rD8VC2fe6unTEsYLxFtvU5UDoqQR
04LmA2vVPK6hO2eaUjZO1Y/bvrn+OG1nr/lqwsnmoUegYVjqY46WNeFp/sbv6Q0tDoDaGfT9Ybp7
4cO8LpiQ2cEZcumhmoFj5KGRbGjYt5M13JWS/q+5qZ4Nn6V3b/Yvedm+YaaBH0bF1AvnERd3tH7w
yuyTQZi77eOCErcsbiK8SnEChRsHwZ+4mpwdYzfwo0QjmyPMApVbj1b6ncf+cyf8nTss1xkKGUsj
6dz2pDJ4FuPEBlyK0DmO/sAnPUtejFyA0e8ya6+qT6/H0awqhYaPPWRGfUfvwPBqMiGPqwf4Gi7P
U7NLUxDpZtCO61DkeIpK4LCZZW5VbQarEXkRni73IOoRaWJRJ5spwSwMHO7G91CU+d8qpzUMmRaZ
C1rAAJIVOhEoRIrdQ3PN3LnaOOQ+V2V8iqYJpinY1pSTAXlds8sVJimsvyWeLK92im0BCwAySHq0
xJzva1veBlYOr52aCHQCLo9JnGK/uhsCEq66qCPOZAjPmSmIB57NLdSkl5pl/Y1K2A5lI39g4KMi
MNFwIl1DExqpb6K5jJIaxhrkWjbiI3cIVhTlxpsAPlpddUhrvjWIsG/T0D3PpoEssfPR3pnNJu7F
jrTVHZg5qg2MRBJtoVvK+9wXt9UEcj15GM3svg+0tqTivc5KGzl6Hf8Uig9JL+oDK95zM41ABnw2
T7onbiKxj6xHT0kTCxwRGwhm2oxhH52hdeNHzvv/qq3/+2pr30QO/V/sVe6rn+Lz/7NY4Xf/KzU1
dIm+CzyWF/Y/6Kj/SMezrb980yboDqHz319C4vwvixX3L9f2hA2BFZbpv9NZ23/ZjHdMIdD4Bh7L
lf/RXsUT/zEdz4WUqkXWps8Sx3ItVjj/714lG/gEdpj21k3o59DxMfbUkcuSsXYhLhG+aGxdpLaV
Jc8DQXKcbJ77upDH5nt9esoTbpplmFcjM9PrGLo/uI/PXZK8D21cvQbxhLJQXEtSJVa14TV7M0na
NREn9N0++b5qLrEWceUwOI8fPSPkZrDhCmhPOtqpShn1kzlCzeBQwdiL8R1Jk9N5Hz2eT1bVcmAK
+feaUlFaUfGiJgAPERTvZQDssqJqHvp0O2OGW2UIFZYaflm5LOZqgmSxA38BRmckgaODau2A9/S6
n6A3onXL6PYxStGThohVCXwHyi7dryo3k2MG83Qd9FZLWyF+a9hQew9qfizZDeEGPnH73rQYpuj+
FkWscVG/JsxPAXfghpnNjZ0xdIYO4i/tAbz5xrSWYxddjbPFrCpzf0L7rgvnlZWwaHlAeHwqkUSa
cQrlp8Z9M2+Ktl6BRLiRoseNh7I2C5mCYR7KLoE6w0Tb2wKIA3New0XaqUkcEqh49NqRKuwn9cH0
5zX3ValF2R2tXQHixnZOGsEWDWN0kuTyPbvgT3p71HasdLjIKwrzq6uy7K6ZOnyeGdOCTnwPXeBS
gbjjK1h6sGX4Up2MbLXR4JGKkvvRBsOQ9Ydhatd1WHXHtC/24Aic3TBklJHJ1G9hlFFvupRN1Qgi
AcGDZvz1K4gXwJUcxu7xDPZiwkm5ytSGIrET49Yv1DZ2nhrcb43Vr03bu7FIDJ0geE9sjEwG+lYz
fWFMV/DLkaMtE2qLys2NZ4taoGKGuqS1oMsmt9Wm+9x4/qW1RriASfk8BU/RHIPN4aqJqZaG78WX
LNLNtRoph1kBWlgjQ6inESqFQN9t0y3sLbyjcuUy/Zpx+nPuK8g36BHWEcoBMaA8o2xGoLYRXs+g
n0RbBkyEqljDL7NBECzVanBf2DXux24Nw+BmWB5bY2Tn9cVmhbEt76v3aSCA6FlBFdW+9cw1QX05
HLkq/RFOtiVIFau5x2CR3x1rtTF8VQK6pTHt2/Q4eR+y7LaoWg6R9z0oZhBsgerwxcoeCG8BfCgw
BMFAjpGI1jvl7jUnKPN32QgauFhNXD0llEGnIaOjXhfIrBbiJA0z5+l/Y5aUuSSHdHek1qj6Wdav
QQOvxmwJ3kUkVx0RR68G8VDRPIWYFxwqz4r5ohcu63R4x++wks0eqOhNxQgzFWenfaih5UgnW+dk
3KMIHazXCs+fkyP+B0FhRM8+JLmiehtwhlrENresTDo2LhN84RJPnORVg7GLpPlk179QTQyMCvik
ZjwGUUAoA+EJIYmYIodrti5z7nIfRWF7rOdygzpy5TG1Kp6QDc/9zurOZoq1YO1FdJnjmunTNumi
3eTuxlashfcxWI81vcSUgUCdsXMSjb1sEtp0IoyZ4hFuF21scstDcvNkCxyndrQk5Sb5cWmoZHd2
eqo+BjlBecrTnySr1nbR32CeTPIPiebUqy5Rc8eEY2WYkE4rDoPPSj6lZbO3JZw7s9g4WKktY1h7
LX68tNlOvDR2f8bIz1AFwvtb2IXsl99qXpoJr6nHu1JRIlcQzYYURcqwsiBrMHntg9dFW1Osu7rN
ThVdHJuvcwk6p67fMrBvEJK66JhhmqP6rK1TPPyxo/v6PiIYc2BwNNq3k9mtS3XEP7YyhkPrncbI
vOkYgtTLIxKllU9MtqFOInq28UoIzvsyjxkgPMtsOObk3SX104xQRX0vWsJrE0v306THlgCdnpJ6
vJ3DP9FQb3QEqWQkQTI4fhrwVKwKFnPrMfiZ936GZx091Z8QSVtZJ4eCD7ECy2R4yPnDXx9NVIa+
NIcd6fl/zKQlAo7Acn6KLN425THDpGC5LyaGPq4z5MVHUKZJxCDwpQRm5GXNTQ7ct/7t8PuXwR3b
r8p94LyjEd9aDMKiYlpJjm7rWDH1S1gJoBWLXeMwcZT0JutudJkui5SLk6E1pe/ER67eLNIzx+Kb
teCqB+MSVddpPNE+BfPOTNuNfnQWLcyZLbaIrOfqzynl7NjSxSN5O4YItuOYEvF+mEv2N28q/+Wi
RXAOqZjT0kmr7VLyNGQkkDbXCcVPLQ9O/rz4f1rmLsWHx8Kx+cHPvK5IROi+fYncJ3oBCSG3XqPM
vRhAkooFx3tZPLdQyu+D6lHMJmO4FvmsaobveazjNcHd/sGamf+LAOkfS9mbhmB0Gh6bnTk+1Z2B
xH2t8GvqjpVpFD9isfxxTPfdX9gkAXlkY9170VOImaftD4LG42qk4boeZQD/MZ5WjKp+Ek8CHRiQ
jWF1flM9SR1pVT1EY2/eQQk4jlWQnz0kbtMU3DlD5r303YcNW3xTFrZcY1LJ2Is/4IhGl118h9HA
0m7iqCJTkp2lb4PUKYdfWc+vPvsSdtT6HXzQQGQn9Z9apmS7pPe3fszSZSjbL9lgpJDYlVwl822l
ZZZ2z4FvJMgVE9Ltt5T1/Xi2QghXzWXuX0w+9i7fiCNQMkcPVsqHAddIqKX0JQEiTzZNOrbZ1Pya
cnMPTLQEmxXO2wzxex/8BtlOmPdzlT/P8IX8cjkq+zfqtDEYHcj424m9Gp8b48zEkf3QAwvU1dZN
xc3YXPPxOc9A4jn9pneGFSA4sDcDWIwOcdljS40YexxuhLlY+S1TCNJI70jYNeA1GQNu8vROX47A
NUBYYNhLxrNiO+wm8pjrhHC8IOM929BybaeSAZ75Xij7bpFJyfjMOORLFK48r6mhqmusGqOvAAml
D6S7MALrh9D2nesBCRsQlkbJQiRoe0gMSh4pMu5HXybbuPIwV00ZQgY1v3bGugXicfF6djjBwpsT
t/4+y42QGESuYXKB0jK/Swe9adKagMoaCenM/adCyyIFOP/KoDO063o6MB0Cy8vUp7Mb3MILuzBC
X1m7GNk5AqxVzxzOfBYs4CXkKzYkahRji5Z1jq9BPVS3dq+SzQCa86ZfinPgMKRGQ0pejXsHc/Ex
LTpB5A3NNhNYDN1SzdRFtouY079AssOn1sDqS1N/3NIDA+xejyPz35Fqtp3m+rZYyv0UZfU+afKv
0GYBQUFs7ajpDqFoF94pRtXGM0vIJMgvKpbE2OHl2WRGxypGflgYwrGafM2eOR1DgIdGS2J1mzdM
avPij0Wva1REQePc5vTo+YZ4NdZNQGxm6o08Q/f8cOy0wgDIVZduFcY4xL1YFv0+ZE9sVEfp8fM0
vJwEF8weFaO1ixLRMFmABJwme3Qd6HiaBH26Aoy1tAANY8iIEyQ3hDcQebspPBhdrbsTKsVYI3KM
HEaXyEFEpUnxJL2RXBdchlXis8kkK7KSXP3Kqt7Ljp1UkR6BBw/odfLxxqcbWZfR9DI49A9jgG6s
VO6biUXvRolmbSXTwbCsF9MIzq4ZIv1nXRA28s0pu/4y4YALulsDEls34xJjb8oxlLdg44Fgpv0o
9wicy40wmxgqt/vlDB6Q9iK/s0ZgEhiOCAnCWJY1vJeZE390cfyS2GgPsK7sSjZkoswNFK35CyxA
ksGdDuK7mMJdlnunKFVfg8riQz36Bzl12NBjt98szOZXzgTi0mta6tCy4TnJRiiedo3ZbaFsKTt5
MSCUsWE/zj6UlWYy6q3VBBfiW35jRy3rKnNJtmuNle1Hxb5hcbWOJ6FDgrCUmrOy92aGAAn4yzww
owlL49d22ArxQT3PmfeqpFIngHvDjmjebNs02lNQGsm9zwGchMZJWnOxIRH0w7MigrbjbutZHIWJ
BL5RJlMA1TvPtx6gdVhrLvHLLqMevx9eJ9s28fxE7g2vhDyB9aiW8lIBizlZynU3hN295vlkPpdp
r/ZO3aMItwPAlGppdkvmfNXSUEArydUbVXJIg4m80xkGdZ04VLftt9l4uDxdwlaDYT6nHel4PYoB
/fxygJKUwm7fq9e9fWZJ0T7WvrdKE1bnNlZYEaKOQCDr7Af+2UxIL4YBwt5gTuukguwujNdEj0nr
nII2ZbXDEQAhcBEDEiyRnUD9VRGxRmR1AyHCtgXb4kSo+kOSCJq87KXoiDL1ks9eZY8OUbuUwf7w
mNnPKkfjgzs3c5EkFT5vLu6ehCDMNLHdY7mM5zBW1jWXyMfnEZmaH5q3YPrhTyC7zoJ2M+u8TxCw
bO6UQ49DoyTKmLon5kRu7W/fZaRJwKi8sVr7albuW0c5M1a8WZU3YB4OXJMOZNJ8juQZXgjJVk3Y
bkaDTdQ0YCki3G8LEZhCOzMAljYCdne9zNvI8ty7eG5OlXWXlYQo4GPEul2ClFWyXQ9OEnN05N2b
NPDHkMDxNFEvxrFZYUERDzWREtcuwvAQWfXFo23Cq1Tc50vzzg03rq2Q7pSDn/isfgsjjB4i8ogo
GqNok6anHpHJigcl245Dv3cGJNp1ipXIzSfS2tKVQqCxUYrlgIinjwHW4rZ2S3jyD7PtVOvA6kay
CzHeCGJsI3A1l6mvvrqWHDRVw9pOnWIXejXCaIWCDzZPchdEX1wnPA5YiAkfzNDxdT1VWbnKy0yu
DZcFD0lVHw66lNaroKWZk7o3+ezRf2VnBBtEzAzlbmnMH2ya3POIMEAij9PtAn6fHQ7olpSHlm0A
nmwyzVcl4KnC4L2xpnt6dHaIEYDh4pXazDkGXmtv8N2DlIUty1ax2/es9yKNnc01gHZSL0aXP5MA
Ph0tjailOH2MNbS2h16r6OLuU3i2sNAPswbcmhp1K2He2smFDRUjBnlEXLSSsSJXc/wNZdsC7w0P
LezckXuMu8AlqHa5bWz3haZtl0DbdbmESo3fHQTJpa7Nbmkh4GKVakxvAa+3cDW4F4JvB8m3/Rvp
O/T4ixO2+4GX/KJXXLuOf1omcTXRipAfXJ/ywZ6PhGhzANffGezg2gIViRiEaM5sgkSDCZrKIkOv
jwzEfh00gnjQMOK/f1loQLGAVAzHy76DVUsShBODMS4CgBhV+sWUI153GnZc04kwOjbu55CgG66g
9RTmu1g/fAWsZBSuHP4an2yo0FsvEJUNAVpZwViGuNaxLLUxqP8MGsJsz+dSQ5lxJoFn1qDmIrwN
suxLDOj4EHKI9WAm7m62XFJgwidfnUqYz4WGPxc6Ot4U3RMpRM9dAiA6JeOwC06j+50nTCNYs/zC
j11o1MXttBgfQyq0lyeI94uJz3D0Ht2FOd1eaDT1AqO60rBqhkBfYG4B6XqArImzZpftXmDfx0eo
/4+zhl5P0K9Hu3hINQ67UC2/AUB205uvY+s/9BqdnTbqrqB9jFpn1Rl2s8WLDM9WA7eV6TyNVkeD
Dos7RKM75O23DodoGgCEfniVEvOiiO4ULG+VfRNa+CYhfA8a9Z1p6LfQ+G/YwS/QNEH+azT4OAEJ
h6fQH3rRfc3wwxc44q0Giqe2Z6y8SywLsGIZyPEc/JVtMNvxBUXHIqd9hrSRYQyeI19Dyx3kYqbj
7yIDe4fGmnvwzTtDbcp+U8c7whru/Ny/lRqGjnLFBWbJhJNZIh8SDU2vNT59hqMOVZwtVj5ig2pT
JC/Bns2D3OTQ1w0rf3PTV/w9MClG0vf86TFVeqk0PM4+B3oTHGrfeS0990eIjtVZlD67PIzLe6Dh
76zycBJLa5eH/X1GvFUNP7/UwPik6Z4XjZBvIayesXafJo2Xr+M/uNq9o2sjxBs0gh6FisXYhZHi
Ap0eSr2wOZuKoUMn2B1VGt/6nbOxNE4I+SRzA9+UG5FNn7HhHOIIDH4KD78v5QVEHW0y1pHt4jX3
PEf3OGaWLaHP64WSGFo5340HaN/RyP14iTI6/2kgskvsmToNxz7OQfRrVj/CFpZvYDM0xn/gc4DM
cp1owD/ZrvGhD/tr80/snclyJEt2ZL/IS3w2920MHjMCQAAIJDYuGDLN53ne8yv4O+z/6mOPVcJu
kiIk99xkSb33MhMIRJhfu6p6NF+wAFkcvGFYf8X44T00lp3bv4dNuAs7LtB47Hmvb0pJ1KuT2cb2
KvZ1qmwgpnWA+NWyGVQRAR6ho6Z+4abwFJYUk/S/+FFxyqsSg7qJjiaBew95K3BU0YGhKg/++sVu
hmur6hAmVYwwFOu2oijBH6JH+BHgfTDkIRrDgYsLVXmFhN10VC3U40RUIedd173EqoyhdBsUbLP7
KulpiFVhA4tINgag/zaZnq9Cn5uYERHSJtN9LQz7XdL8oM3ua0kTRKgqIUJVDsGiXl2HeHgTFgfX
TIVETDZKM++2zuqb9elvqcomiAgeYW/iUVVFFKSyyQ2EABAN62KqsoqZ1go3nt/meTwTor4kqtYC
CNqzWFjpqX34rIuYRjVBuwsINL6yj4x2jKotH43oTRvxGzStEaqeHZb0Yf2jGVRr2HRs4GoruAfy
rej0b/DX/iojSsQiVc3Rq5KOTtV1UBYMC5wGj1FVeVBRxluUco8OVKWt6j5aHWA0oO007l9C+kDq
+j6repCwMFUzt/08Oc29bjAH9kIHEaVqRXpVMNLTNEIvDwFyukewzHjqLkrGmF6SBGczxUE8WGgs
6dv53RHDbVFVJoAUXrX+nkYFKD1VdhLlXKDNcdrhs+DokmCdFXZqViUpDgBLLMmBS3uKq2pUWlWo
ovuUtQwhhnxJm4HZJGy6bJecBdGs9TDYjP/yxYTGbqqyFtfHrSzIw+YkDKoqk0HK83DANfe/muB/
XxOEevRfaoKbEpvV//nn7F/+6T8VBv/6I/6euBJ/I1Nlmb5AlPN1m1jVv+qChv03Qgae7ruAyy3H
Q0r8hyxo8Fs8j5AWRFjX5+r+b3kr/W/8Btvmn/K/pLXE/0wX1P+9LohU6VlIgpYNCMrWdVBP/68u
CGUmToyIhWVoZTHtXXge8sZadrYrIeHl2t2GbnQuPArcmB4D2wNm1CQjCVmgR9noJo8thV7ktQmN
h0bQTcW0q4Z8j2x+0jqPZsFFB2LpdtGGP4yvgpIrfM6dEe1LLbu3JtsM3Wtw05AWSGL+YMei/sXC
lUnDIbdoNIgqtwkf+ioi3eVyy+qoyqr8OOhiZ3qRo9KSKsGOPc3tYSL3+K8YLdgSjeS/MbQBA7Ww
tC76d4UtO9K16MDXw3xeNDc+Z9SXFCUrX7bfUbVEj3omyDYzokq2gCSeYvbXntqnNd62SKcAzNp4
mGPttCzTHwgn1An2kBpcsMRMknAVE0deEKE20knuow8BOgUMt9LtKlrVYEZSGe7rdt6MjU0hLKsC
XuqUteoQE0JgI2NH7EZoacJMGE2cs0BQ+XfPEWkqRqAlfYNJqxcjmgKRp8ViI9LQi1DwxBoHGEvS
Ni8ou1CgWLZqRKzJOXlihRVpPMbPRuEWYGUlJV1AOgZ+2dQSdOyUQFLwY/sdawT3ypyEKPkESNgX
S1TTDnDz3mohEeaNG/RoUXGm7qKx6GgIIb3WNfmvjNg8lQcOhLgSDa1LECKi/DXsB4Vr7rlCe92z
sdjjzi1tAS+q9TaTht5AwueV7+4IpPPs96NDZx1KUOyy2Smq+jJZjUEpAXKX00kujxo2s1DLb3oD
/Hch/0bv8L6zNJ29bE6ZY/XEw0FcrDbDNw7pHzhTzBgzYhqLsVC7xUMZimaLudmFXNU8WkaHisOP
wG6qGr+LfYEfysrYQawePAJdBBOcJ6iAsxj8C179r4YlCsyc7J1Qn6rRzscXm8DblpbmQNOkHlR1
GcFl0qn47HviLLMAgOCFJ/wwMjDSjmdagrIi059Zb7gjDmzJi8a5+ThT4X1ne0vXMOdb7BRDYmvz
sODZjWOopCMWtIwlP0R1SFfodO5kHfyC5UprwcXRRyDWQ8R62lpPlIes7VCv1jqob7Mp9O2ALCPH
4aNDriTUUNzsyaMxeXG+2sx7isuZOMSzHADfQoIKd2U5bCUdA0REys3iOoea2WFbdhY2ujHEwI3j
LNN+msw+zfJaV8tLlA3ONmQNv7gNMM42BF9PnNyhayJoahOzF2FxghcGsl/0lFHKtjEmi8KO+LxA
ScI5CD5dhKzacWbSZWERiHLsAVJLbul88upXr8e2CfATod0vwSYW/t4gOMTaEDdxpyIfTV6BI4Af
+zh5BHRYLMotScVXoy0uMESqtYTMQrQZi0Cbzdek1sctqKh9ok8j7Y28o/sILEbCKFwsPmqexgEG
Y3SdieIu8dzqRW9eiAjhnorDR1kMHhI4mnU4Mc9qDj2LgCEI52FiyNp8OTI0H/QxegTURfFbO5Ws
6vD3lumCa6AiHwa+OBA6n8dm0vcVasDGrxnZppRwIw7KIOzYMbjWk2aGRFY0RreChQcfdxQEkwpy
v8HPGk1qzzIDMwCGGwW92nBWvFMDOhcffVN+eS0uYJzrLC+Bb7A7eQsLhvBk6V8nvSwvrJpOJDEb
7MTc4AmDfxsTudBa7ztA1si3NgID5dFNi/+Z5pW3KVvsoMxQZ8Crc0Oa18up8+FT1QYbg6mwsk1c
I7ItAHB9V4AigPDqaAaVgAkE8Nx6GevsseMagrGurUdjJTKeE3W3fE9u8gwnDjeawxVsOqlwR1gy
kWG4mjb2NJ+jZoEbu0CwED5uRTpi8C8zjbpIG6lbGOt6zF/bfv7AX0wiLi7ddZru7M5/72b81D5g
Le4Z3d6j3wFfM9/fqMyJunvT4umJlbV5GEMjP7IOZqMla/yDBpT61D1FKO78Ii51O8KyGe3yGBP8
bevKe65M5TenrSoHEsqHtgzZbfNW3mPZpWNoX4Pvehat80DTQnnwe+U+vMHjQnm3YdJnSswPqyS/
GA7c+fYjVySoRNQRU3t/DE05nVKz/HT5hLP4/GitpFuPwmtOv60e+hbmX1KZNFuUnULhcMG30tTZ
9LlXHKtTRdn4dqhYrBKaOfkze19HMFpXBQwcbzrBV3zm7cTODZCbFYgCgbZmcXdZ8vJ7XOr5Zcko
3ROwB3iiHLqFfXOrj7yYUXrspDaec58CxSx5bToFCxXsMwT6s2ZH6UZQ1JNi9UG5WPlzHG0Fpctb
q5F/4rZ8LnX50GtZuDEbe6urA9/Pf+AllzT4sJo2UTAAf7mXLLUYsTXPZXVLSEslekIbe0HOf7CK
ZKxtQ41FgWbnlyUmfcT6fm79czULFFssAzbRyECndCJjN02xsbvW0iingCRctmMXgcVAoyBxbL/T
hBDvcknQvHKXCrWxsjdqKGiaMjnA5mJdq9p2hnDG1EDWgD0ScrTrGK9xSgtETPjOGmV2dOKQjVJK
ZHRYRewfzqVr47hoVO2kBFGUuJZ++usXP4O3p3sFgfBFv1Z+Dt+kCIDP4zKB/l8/6CmXngx/CLlc
8SUFGpWpobeFCz6XIb07fnG2R/d32r1N3F5WdRazq/b/9C2ytTFgD43y+ktm7pkOUd0d+cL7HkOT
QUA1GGKe+35J1pktFvqoRplCp5rI6mF8KJr+7OXl63NDYgtCICqLldUPY602QOm3iId0L1mmH0PQ
eFpunAcc/I3deFzznxYPZvbiphwCrHpmdsgcRMgV4D/iQbsC6frpmuSrstk4MKK+5OEFbwJfXL6s
25jJrKMddtPWzJFasRO2SWGO8wu4yr6qgCqQ7Rpk/ytNxqu0C4jUMaYa9qNrkS9bXfc3LJfWycSs
EC9GsYFddZUVVcN2W5x8lxzPYG11/xVPDOc5Md3kjwf2cSa7a6oQL2vQGDcSNhNsMOibRH0TFfo1
aKGdVQy4V+AhvGMqHtyooHCqIsMx2eFwnvRD7BPhjQcsNqbGeBGTNXbJHNeU2xZzS+KRqisVSg5V
PLlUoiRQ9oWQA+HlhRSzT5qZearewHvzURh9KCnEeDyyz25KBposdEcmmr+RfHTtF0+yJT1Ykpxu
VYR6iCo6S7vmWXegeiclkzKfFxDZIOQpazBiGrisXVKJe6gC2uwj7f2gQtu2V1+8MoGBFH16Ktad
ku+uVNC7VJFvF0KWC/ILujgRweJcqnC4Vx4cFRaPVWw8x7W3nofORoRqmTZmNY3HNJTaJVY7XYXP
NVLoLuuREfrSsdLgqXHrBWV7sPVm/Gn1+uLgN27snjR8NzY8azAkO5XAJDgAq8EUK1QUXleheItN
Dxl5qAsPc0lySHhsD5XRaZy9s2Z2V08F7BEfr7E0v4aY3WM+FqfFC53VrGL5nQrot0PzUxvdR68t
21AXMJAFATyeE906tL+z4VVXJRyGBZld2DZ1HWUIz2uGhSAkVIR+CtKEVuoQgxYmRKo7HVACmYIK
sM2INxL4DHAGXdWhM7/VMRl3EBNsg+abSZW5b6A6+PTz7mj3JYKJ638ZEDpLZT3Xs2ja1i7Ua0BC
c4e2gpObjArcBv8vMIJCJEjpzvtJ43Rx6otLo5dMoPLxsq8X+AqyAbRAWh/aAuyFfHnHuV/tagVl
QDjvbxnxukwBG8a0QTpy0L4i+3tRUIcWuoOrMA+WAj7Eurau20SqFLVce5Zzt6EWlQoTkekAIyKF
jhDp+wxJYkzxecjzjLiMzW7tK+BE0i2YRMnrjnWtQTZM3kYju8HsC2BhXCdmXdaQa6yI7Trv6cLt
6awtxFs4GEbgqAeHzPg5RJ8jMwEmIv2s1+ZhVpAMHy6omw2PAPaYWLLvqqjvkpUfNy0AG2HSh+g2
E0Nc8pjB4CgVjKNVWI42AtCxJE+ciW+thneMfZmpQB4icr8qhfZoYXy4sD4MBf0wFP5DGmYwKyCI
yECDMFwOR2YcL+bP9BU+BBQWTwyFFOERuJpNpKiFG+FqMvGeRplpn3oD/ERBEXEG3JQuW1jmWeR+
dINh7hMRxwcF+KcCZHxjk5fufbyVO+odjK0YaU+oXAKn05DXODgrkMNQHLMhhGZUYiOl3epJ4Bef
lHEcMsVAdqffGlVxGxtsshqJbEPoeyOiJWr6pit9XnHZx6tP7rAoEjztFRwj3ag//ZZvgzPgacnR
NXR9lxRF/MIyjhGJrVvMCoBKNCqRQ04GeJLg9HIUOkP4B9accOAdHHF6jnGW3kPuvDNQMcfzTixL
yUHWLHzT7NUumn2VZh+6/jx21a0qinHtWo29ZuIHfeYqgz0p7Waej0OJRScM7b1eU8PeU16G5N08
2Un0y0uh0jruxP2M8z1rKNrI48+5SN2tZRGNd+bpiUp6Qi58cG1VzD2VmMEEd64Rf3OWOsQAOXnY
ZPAiQTvY6VPHY8SFruuXv2Ei3oqYmugh78hvo/piE8gOuW9T8+Q+VxWWXS9pf8dks3qjBw4ys5DM
KhLYCSlxlurA2tunkShFWDQzI2n9ndGTFHDIsbIP6QNKVqTzL2lBs0zfo2LWIwdxNjwl0RLtG/X6
DQKssIHAsIr85EhF5ftiuC+R55xThIhVM/V/6rwJNyBRj1BsvtOBZ65lCxY1OBNQL+w7tBxrVcxF
tJ4q86fvssdyqjoyjD2RmEg+pBYzcrkkV6vS8zWB90CT7p0vktOsT945h/O19BlLZnu5gPDGMuYZ
ZNg7Y9gtFcopcW7aPEyam5E5EQDGhiyoZL1Zj467qSgUr1gCsNWNQK2ClaN/BhBL71kPM/PR2mLE
X5cC8zPls+ZK4AOtNKCPONgrPOuE6DT9PoAN2C4SHb5vanEgHHbIKqs5aSmGIW2hkjQ7V7ydWICN
+3Tqzz5hF27HhDTEuxH2JyI+p176f2Z8IfsQkYXBgIHRtG9c4I31HFkkwNKPZembncy7h6wR91SU
RYAUm5RfUqsuZD4+al9ui8iJdkUYxodU52ngVPrJkyYFaPQ9y/GxCOmaj7zuhoTjcMFNgN9GNf0g
AueKg219Mwy9t+5rstVt6ioasEfsjpRW1/oflj3zxB2M4qpZ7vfYVp8DLSUetrTAAoeD0fgqEioW
c+QRx7MQnu+AQ/gULu4nlwe89guszanX0TCHLQcOySOyZZn1MCL8LyNC0YIxRlYt6LW6xIbvUjTU
28PL0lavGKvhp7Hm2USKaOpTBHpsSYcR8PvA8A9fUdqIFiOlSF5HOpoX4KXlq88T/zGnr6Ic2QuN
XuVuUlM8I9Dj3sXeSiZ6vvv0eDpMDFl3HU3rzeXxhdsgRl3DDbX0EQs3PuF1g5UCDgIed3yveJie
59ayN5HGSKNX+o84O0tDkidDQ0hgfPQZt9gNfY44DMzs3kw4IBsj3ZaC8jJ7CKokqva0KvlcoZtA
ZAybpA0EdUInemm/FlCUHZ0dGNzSlgkqH1aLLQn8fCEvPGMn4SwQSD9Il4IfANethKfI2mUW2koK
0Yg6pGvVncKnA0a5Vrl7Tv1nQ5VpuRp9KWPrRPxl1AGVXXtLFUK9bnkiNGx4Ul+hrlx+czv43BfJ
U9uU01C3jTmk8+658TSKkKyhlrjIB7BCZHP3qnoiIhC+tW3/0df4Ot0OwkxWIlV3eyOzbi0Woac+
SwE7GPzuuctPrG0maoy7fu1gcXERdOP0FIYYckLgiRv8sddK0rTEzokNaJN9G6PFaepJQDDZnWcG
b2TpGzsNQQuzFgnovqfu2XevZt2zfnuD0WMcs3LY+BSUloWXB3KIP4aai0dhUB1nJSZ19+LSj9wU
y3hqIDrLWwdLmq5fUMkOj+313OrnNsWbgPN4R5UjCkpufCQLPkhLmKBwOcz7yjjwIeRYSeBiRO5P
FamWINpc2S1zWHeURslYN7dVZx8z6v82oUvyPQs1XmEHxFToNBWBPzJf9EM9V8VC+tZnF61l5Utf
hiRLLUA6SwUjyJLfOSs+soleCbIzfKkn81paFvyduLvYC1U1i+RwnJpq55nQKgBFg4xuhmbHCRvQ
d+4HGrEPHb/MTrPZGIXTmF7aIr+0ShEGs1Fdk4mMntOy4/PiytknCSlUSUIsYn9tNCOkiHjRUJFp
nkwLfR/Wcof/BknN7j+TMgWD+VQn2CbJwLGLsIxyi3fjBGyHNbGV0hj7WcDNvhhAz0ozZE2xTJzg
Y0kLEFCRTMiOezd+YyOnMGjKPSj2S9Dk8i3DIoo9SSlq/VPOQxr9FPQMJ1AU4mpka+SnDNEEfxAV
XgqP9C8pIESx6jLqRcCS+xQZrBxC0ZKkcIvHLtV+9LwCcdKLiXqu6mnRynM3Gh/9wMK/DGNY+77x
+Nf/87gxb4ososcrsXDTzFAI23jM9pIjM7T0buUJ9LYWwhGsAsmRTomCHo6B6XKXRDSo1pae/Ola
VoUyGp9bVut1HP2JnZR8gektG3bNe0zOwyvzFI21U7F3fVzWCX6HtVkx0UWx3Qe6S1xJLx77GA+5
1AkJzEkSLCUpBVPk5XGANC3V4yrW+cn1KClGYY9BOXQPhsJLpsBTKPx8jOfpT03CmbnAWgsTPTtt
OyKhYVWsKzGd5pRVi9OBqbeqmZGzwYcd82BSb491nldiO7fh3i6JDVpZ9xH33RRobUqkGrB0lw5/
YtAXQ2jDuYUfTNKUj+mI4ulpn3QbcDWyF2NrZzhsExzUfsh6tCseTC++lLEm1rhSh6H7revyLUdG
ObdL8ZFVKXRfrXvyMA6c3KY4h15NvgFiDKXPOZDv9l7rJVpMRI1lpq3+V5n8byqTuun+Fdv7L9KK
UCB/Z/9RlPzH7/57WtH+m2HTs8mWwEXzI2D4D1VSpRV5ozm+YfAvzb/qYv4hS5JJhKplKW3S9AxV
GAM35u+tMKbD7+Ge52HdQ+v8n6iSlmlCofz/KJC2R8uMYXmgnE24kv9elUzHyRd2FicbXTYJ5vPm
zaHGFSyHcR+5ODCKw5jpDfgIbQMxd1vPf1GvgMZEKig3oqDuSAg+yDR7CG0ZXcMlcR4SYAMdOaAa
sjK7w/zTqbmIeF754+BP2o42lSZqCJssyMHOX0NdeeZkR6HLsPV2qTVedSqRZ5k6e7cA3hyTLN/G
EMfbeo4PfubeOAfTXdLo3k6v7YcRNcLUOW2wadNB3+oOpuPIOTozNfZ9pzSnCvtyCK+sn7jF8Z/h
z2ji4Rwm8s1VIewOmDSLEQLC7IOGESky6XA/8SSKIOEHSWfVNH0TNTTq8sh3R/Wh+PEX82ZDCMcV
keMOGjq0L4uuGx9XaFIOl6GsD7rZBXk8kwDwP5veezAx72qN9Qiif2N1CVEWlpPm3m65Qwwb5Tqv
SkAY3GNNswwG5+Rk+6Q5F9bBo99yopzVpD8x06BHsOhQkgi5QoWhQEjNl4PRfdJOMhont7+2QMyt
Ql/hwaW9W2xkWV/t7JhFH5Hx7ZYny/ht+Vc/2mGghIjAqdvevJzFvAh4016b1uSbvObyAOnE17Wd
lv5xk4e0q0Bg5Gw8oy2E6RDzUk8YhooFBopKBYHKYyUZ3on88QjFmbFXacvOsD9n5sUJbM1gOXvT
GilSD/czy5PcP2Vd/IGB+lNjUnZyuhfToEeokloXGIMHYY9QnXFv4l9zlgYAuPWByPuiOvQA96Xr
gUKCVK3Vb2Js7iXggs5fyO59qIktdB9qoz3SM9g8tlX64nYLg6DqJsBm5m774Rf7qOcouU7cvznp
3SwPJr4sL2GxH2mwHXwuottlALDfR48UUAZ0R27aMTqLkUxRezSWZ1Dpq1GYW25MJ1s/uUb5Yhsd
mpzvP86y3Ea4eFPjwcGvRr+SDytZN1gPOOHGd3aLhobKKD4M80PCGic2zm2u7RcIdtbKLnc4p2bd
eWfBTWxz5+VFwJzN7GSchuKIiS+YvD01Ko+YwaD/FduC+F8TXqKORMByDU0oI86yleIAuS6ahHLx
rBr6zgDmTRPDPW+qITngXddTzDfkwMLB3DTud5QGVg9Ahp9VNimjwsXz580y/aTIwa16mkOfi/rf
PfyoeeFm3VCC6LBQEHS50cbhb5PmJOUn4/8UPupcKGPvLLILEdm1Z5cX4e1S997uGsD89fS0RM89
gVFCaBrx04L21SF5C10NuI0M/KXbomQCfFUfGOOgzi3PxBIUX+uwI243PLRNyhi/iXPuGMIjzEmq
glqJlS4oQSekOFT2LrRxhNFA98aoA8Ym2SS2XFMmgIbkckv3tqI88BQG126T+VWkG4chy912sC1y
elxAKyIvcoGWzqNRPlZ2v9K0R10+e/bjgEhTsleN/CMyG0b2X+ZEaWWMFmLt/JwrnJscx8nGUppu
YLxuWL+68TkULo7sJ4+tQDvwt4YfKUqOyetZEcyN63bvQOf2lyKwcEpQmsEwVD0P6XyjA2Wwp6OF
gmRGYl/QjJhYxUH3YGa0Exw0E4PVpS/7u6eVO2s6WdpJoLrWxGen7j1l4dirpIT7iCFzO3foZQc7
RvhNYNbr1lE3L3wYE3cBo4V5hOmOxoR9nLNwfEB8PNA8VQoyedNGXWd9+cFd4MDq4VSFn31Co5H7
PLhXqwn5+nQkefFaU77dUZkVEziBo0g8j3ctI36bvQP4frXZyYPxCMr5alKqMuNHB0B8Lar+UCHb
pNYRe1nQ6xfJzgKwFW9AYh3YEbx9PAwvpniZ2A9bER0C5J8td0/4c6+BRFlKsjKjfcAAP1eU3+ZM
TexVMVNgx5vWLX46rhK3TrNh68HeWr4m+qnMfF9MgY9OPi9GUEwnwZdqoeiqeTBiHmRtwGqZyjJ3
n1oRVw9tM02nHEeCxEPKpnPQviFWbjPAOyzw2EbKdo0ldT81PdFYHBbxvjKqXZIIWhRBSNG5epXU
0HKNe5yoAw6jFkn0WuS/Rs/bubI6aHwGamle8zH5KmOOdkMyoEpxpvP2NB0sDi8juUrzVsNBF1G/
E+15Ia6rhKBKf62m+aA18gAU/WweGrfZ+fZyFAKfjSq+yDXIVxAlByIvdXnjWADz0d5UdAp7wyYn
o7jM2ZseyYPtNk8VD2a4M+e8xlaYvtFLuZrK04wlu5aofM+OeHFa8IxskecYuWOe03c4jSdw7Dh0
AkGxUeuCSErhMUc8dUvzSejE9qA2YgWnKQPBRdgfObKpsK9NpF3Yw5+pbwkKuE9EZubLQCKYa+A2
sf1d7SfEgtax47ziK+HNSpV65kBUA/Pp5tbPBMhF9PyI2zcz40Ej61MUaj+E1LaTzyKnwJ0hlifK
KbC/l7glfyX6k/SbrVP+TO5Lu7w3iXUEfYBe9OqGfzJqElKbol36eUTZQrcbAquOCUf15RPRpJMx
/6Fsh9o76xA2vETO9F0htHoznF/YVjxOmsAVu55z0/SmDlMYDIK5uUQZjxyjIaLcklSY7rMHRnEK
RomkipsVeXTaiOHdA4S1ODsfeMDElpBOEmywV9ORW30QB/xoG8t+jvO9DgfAVW/35UGVuHbMHIOV
oekeMwi0b4Y9P6VmERjFr8QnGSWqByeudlb7e/Lvc6afJBnFwf7TkTZEniqtMcgVSmc6uNMRo8uq
swFdpjMvVRQ01tmkSKDWL+G8S7nTQjcCz/ylF+E2a6KzZju/jMh/COW4ToV8itSTbGppF3tmbUoH
lv2wOHuHBa2Di9gxwX1lWeBJVO6iPzjFRf9DCd06RmsYGTPwlO+t7lSXr17WHxN4T40eGE6zLyNe
BULThOvWlsun2KyPggLdQUznEjNDDA3Bbx8078nlAKQerfqdFdY7l3MK349p6e/KqDqTx6ErPd5W
4anFLUXQ+SmcH62IpqCWw9W6Vk5+YgN7K8ejCbByKW8Vai1toCRs+FTwkXuOSVVN5PWG5suP+hfb
RH0b501XWYyKf/poL1nTldH8RZku7wha0/N0FUsKyPQ8IA1xi+tXnqNNcg/9r158wakW/ktujttl
ntc5buK8P/g5dpX2jIJpsKiuo7vCpVL7zLNm2Vj1tJdWGcyUVQ15GxQEDIntFnIPs2zt3xD6pb2C
bg4FoY0ADoRn+9FtryVwsQJRrpAPoZuvS2zizXzLUtWEDuTEG+mZ4Xs0sPWAfed7GPe582Cgfop+
3Csg7gAbk0TwRYlJbglOHj46y0iu4KiQKYcHCEj6ZN4oDlrh8sl7c/UED2VH/92qqqij8SinpZd9
UaCrm26evIhET/KOh46wqHlo+zGosPmLuL/waYAz/iN9Rjbb2KkOk4WMIqVGexVVM4pDmfBDAVOq
yzAYKXp3dsHSPk0mDT4WMyEB6iGFoj4FyDzQ/PzvtLcI/bMgQZmdnTRY9LtBFzw999919CdLta1p
HftabLvmlDTpqm8H0AmnYhxw/C8rcyK/zc2+X/NxYwNFilfHmEVh+4Tmn5MllebjBNmpjDApFziv
W3utub+EwxbYZ43JsUqz9KbDTlXP1xSoJS5nvhMWF6a/mwHeP9NjeIiLdivBbNIvg7BAhxnG5Wbo
jzmlJV16TSxwHzFAD5SShI9bSacVmN1nSrto94EGkYcPckjW31234MDUxUkr2gCXnaMxDzWUM3Mc
pV69Rpnh6OOx1M4O/pHAjJC+6UMhkx30hrbGpFn5cSAXY+2bMa2GCPMOpIJsFxOncIadS11YS+wm
LK7kr4gdnaz4AOpFlW+hQF3HOTyyWbEx+dHPY8tgYIs11Sa2zm7bUANkE6tz7ItiwtbpsEea5Z14
8scUPZedEgrMOD9ULKwiatpL78fDbzljVx2KcQuDeAflHggHU1T1JwMbHi37JOo3GiXGPUpQAhhC
8+M9q8tKB5TJp7RHcWy6nnHx18J7uZm/08bfulW7H8xPaZAAk8tKuKBAwUXQcsKzGnYHMYuMlWB9
1xxWhhkjVLsCVc2AcBnB5QgdovVIMI4idtaZU3KN50/sHZR+StKwWERRCQeP84ZTfQhzpu/0yDut
sBeoj3uD7E9DDeN8HLvzomVrT7w7E7QbABqlJNBzJc6oZcaabvQ1PQjbsaAY8o26EiwSvPu7c86I
UZenyr2Y2cxLxyPYuyKicXIePSbpqgtxyL0V7ZVUFVl9DTjnS+V8wFdZZ3xtZNIzDRyIbFY1zAsj
v7iAmjElIlpLrk599m3Hb8s4H4Q17mfw2BHOvaEl2uE/SYw0RLu2XGUYZnbAFwEikgcS50TpOg91
WW2t9ECEcz9lSHqkwEsaZmdfO+SXmQpEuImb2b0NlAVW9V5OUAL1U619GA1QRk7/6qiII2XyDR1g
kybyx+p+Z/4LzUWrPn+uxnmXGZ9RfVuar9Hvd2PKIGRYWzsHpThYe316d31sb128r+MTLau6dAPs
UzSOo6kQekw07TyHdJmjl5m0fpFbbTl7OqEacW7dWK940Ck4Taz4NRCv6UjnFXAuEF8wh7gnIAzG
zFPApljI+BTNwbI5gTUViV2NDpxGcyDYE7525RAUotoOeCVKZlHlg9HsICeRsSw3Ut/b3iNyJL4L
jnELZ7VGykfqwHnSgp7fTP3wV4aT3mLhHBOjPgwwiTENR8xd0kX/wUA3jIEffYIxoD2bBc7Whahg
GtWGGyPEDuLjBOembS/RQvBl5QuRvOTHSeatD1Cl0y5V/TIxyVhUQE205Brxh0YIA5XK8qqAxdDM
iDrMj6017kK92S041Vip8Myo7wOK1UDObTAgoA/VBQlsnVM+6uTwyudX0dVBWEP4RvwWMtkDL++x
2vrVEXgyRl9tFRm/MG8zp92iFGydRNmP3zreSyIMN1nxVBmPRfViT18KAtx67KVjkC0kWY3ZBVZy
UrkhrftT0T8JK2DFkgfek6qPg21Be2kDyFoiT7T+1pjfl+E+C6x8e+M97L8BQvtUYbrQIzC9lqV9
y96X5tpyZk1IqYs9wKFPeDvrj1UF/qUGcTQtx9G+u0hgTdoTy/Ke5fI55ny4Su9UNu2ZCOWKhtRN
Y3QoQNh6dF5xwLcVNRIRQJYlLoEKN78mfXnLaCpyXZ7pyGhj0e5rlkFoxStz/rWUSC8YnmcetZWp
7T3ykuX0tXBdtJO3ebxSIjQbLpmn/FijWoR4ePz6biWokW72a2QxJyKf8pLh7MkZY1h7yxzjxJR+
9GrceJWrB5i/ydw/eIJ8JyxAiuIOnXPWupPvybeBmd/hXLTDe8OVoJ/gwMAtMoqEV7/hoU0zpigO
wB1fHK7eCUYbpNpiopLNwLCVJ692zEiEX6MXsH3/L3vnsWO7kiXZX2n0nA90p1M1unsQR6uIE1pM
iLghqKVTf30vZlYWqhIoVNe8JpnIfO+KOIK+3bbZMsh9rRyI7l+T9MnDaaV9pLpBb8OA3T4mlpGN
MInfp6iwbwiHgBPOT6KfV/T87VvnTY0RA2S0x8JJHS2oEtxyLTfgEvmSy5/ZBNsopKLGe8Iztkm8
96x+7RLneWrGry7HxXBL6As2A0QF52SVcpPgcO/7I6v8OXcPEUiYTAIRrjZp++yf2iq666JqK+ur
NEHMO4Ts8ESZ7SkNHkt5F4vFv2M9BwTBbuw+4lvJQEeRav8LNfVOU0WICWHHZuk14E+3CXQO7CRc
spmYhA8TXQe4ldZV/a11siHWemq4+8xNcmqddeTFZ7dITpHyH+Pl8X+XcJ7UNrVfsNT96Yzb8GDb
7c2QRCupgq1ice32O8TNA+8DsfEec4r0+qPCMx2Kdw7Cff/Fk4BUftidTexF/d3oP8FMibaCA1f0
35zERnSXxi8udbXYEef6NcnuveQ6TYSDr3kpTzV7kIeq3YfRofW3+pkMYNpfZLBPAZpB2PUXuk6G
M5FT7LPO5q80F9vRYLKL1FZLa0V8gC0xS6DIifH7t+u8IFtXwcuYfugdPTpxvRelxiiUvCb1SCQF
bBXLxaZw7wfv2iJw5M4jZueTMeS7EN4Wz/d2Ti5FmKy6anqIcXxitvr0qb6wYQy1M/6HXK5drMk9
i6lK3OKP2Zh2BoEq3Y5DsUkk519fHVKGjbmpj6Z2NzUnrLQZo0aQXd5jwQcDs71U4TFWxtKVypZy
3GH/WmOf2esxO1jBuzH/OtDOMjaiwMxXmjrHnL4BKizXZR1+EkVGciWJ4FB+Qr8imtxQYscdO0Q9
/PfGZ+g+Gn7xoOS9anGneuvUH+HRo3w6EjX3FaMqEwHQhXnrWPLB7Yx1Ok072/0jxb5DrW8LQS3f
jzm9Mc1vgOO8WmW9CsWHucDcu0859BeeBWqewUxxc0tv2+SO9hqEHXxZfPDoFQVsgCMQq1i8oPSq
4aNKP50YB0EG6ItWt95v12HW7tw/rYy4BPf8sDDKXNQOc5XmknflPvaeS4Kuerjpic4bNzbBdHPi
uytP8Qee6DviE9QSQhRqb8v8T2m/F4MPMiX6MWoOyzy4+nR/xsMf24C2Yq8j+RK55qUtg13LZ9uQ
P4N/G83ilembDZteaQPQW5dtPEoBl1JaI0HSHEd4ppzqip1ixDhh7EwOdAA0qyRyXgr3Ocx/C0ha
TXCXI4elFgEHQaCTU1Kl/WagQjXKNXfzhxLHR2B2N7M+NMBKBd6xJjNo0JsJf3x5lYag5O+cIHoq
7enoKf/gW+7exAjcP9NjgXSAlsJsN/ivTv5rF7wGR28xJaIB62wbQHOwOV1rZDW1ABECjHB0oTBr
4z7fqMh48rfW4oUjYRq7XOeGipV9dylxSVSuWHeZsx+yW7cqaex1kn2UReC3x4OrhmOY9fvOiB51
Sf6WbpLW+JKtv6ndjuJ5PGtOCzw6O87wnoWJ2tekhzZvNqGHFXYhvmZPkFR+3GhGuKDscGKvOv9k
/S6q3xMXNovX35kkyHT1I6FseNwNSBEjJox3FMYwSr3Y3jENSTst5doWSltdXwBZvk6SnJDaxqI8
8QtP2NlYyfBTvHbz03JhKN3mvXV47dJp70o8NCAfEb0qLj7c6qnCnfe5rJ5z3yKzdhM8dB1SXqCq
g+1/i7ld+Thum1ZvE++oR2s/VJpMOGoVjr2ke81Sc5eWxo9rwH/w/MeyYslkJitPENIPzLsSUBnj
hgrwBSMSUDBa79oR8NGUnxHeT8I2IItMB03DcRiRAYe/0KIJlBXlXt3O1MNt6XYHmiStbyAs28HM
Pl1WHrwsYHjNhglcikcr7LCWTOe6a35H/OvUVgazs6s8dYg0YT572IVedCod1B7W9FF1iag353EW
Yl+thIvwj2vfBnJj4dUM01M5KUwPchvQooHjH7ABTxrb79dxB6lZD4conw38JQiOTfvojd2XRcPx
KXWaw0DioEoe5oYDJsNeG9X3LsfaZCHJD38CpTcOqwrcx9RRRQ9+SjB8KsgsQUPJqbLIu4fSNzaN
zHcmo4RFpNmw6Z1EpDakeGupa0w4tCAlPbk2Lop0AoxlfrIQWOeUwTN9HqqRpuOJmq7gfsD30sXV
tRXAO91g05vi0PWaG8W7NxClWNyNMI9wpMtxk03lvoIthfZJuxcX7qzc2Klz35MncyVIjwQPxrU2
+htqNXGuj/1jGvnvjRcy9w647J5FptDdiLF3A86774hSLc2HvxQmmHDC5uqUs1csDHXGz/ox5kQn
9PMCvYwTEvw3NY+Abm/QKG0GGyL2HMA/4/zdGYC76hZPYwBNrmLfSm9D2hc/pBaZfCj0kPqgGcmM
6MRYMjT6pVi+eSDaJjhus/vrNdmlKEe88mCH4GwXxKCdBo8zjLAlMjL38gWY7doKiAcWYOVyuk5E
32OXZwbdDVxNgrL9aNNyHyVkuFtWrcmu0gOdDGSiinePaHbZIEaHobHvC/Db5XZEs8iZBFiUDHw4
ChIYRr2b9H3bRpd0GtcBr7tS7H25XMNS7HHqBiA24jDfVLhEAlHvjWUJFxovPDQBctA8s+ydh23a
3NpqPtmzj2JMmZhUtyLgwz2t09TAgd7dkffUENKDwT1JAp5QPfbCd1da491CokcPoZgNVyLYEYXl
J8f11JTOsZLFXZDjeP3j8YHsmoWWBFuLU5gd3ltRkqeXd1m7HO7ICuBtaVHbDJ1x47veQ8HdPCC5
kHMzLJxmXd7XDfAW8g5uMx8MqBdFWj0m3bTSZYGA8K7UezwziLpcRcy1O/CRmkEzkRPK8heX4bfp
XbS5C3gYOtf7p6otjo0dfEnFtxjz6D5W/QNornepGZVwxe0wVCPZmJtmao9Wm+7qzrgdJ6YirO99
Ou9NYLmSWelmCE04ZIRzBC+85BaOflHLrVvNyBr1cBt7041FzNEIEXO8aJtyi0ygWhHKLVM0hOA7
DrptzqUsS8NnI8NN5847rqfrK4GIHaAnalnnYzJ/p4Vaj5oEXGm9BQmobweP+asyfiqElFEPsPPf
PMrAwoRNd/09WTsLspeI7lrOT2of1pW/lKI+GaPYT+A8Yzu+r0hMYEm8cVctcSK/DA7UIawS1t6S
fEZLlKunjDtKDiqFnIOzB4+bZX/MxSE3sTZ2/DdBiUb/qfxHmRj7yrapXyO03N7OJo7UBzl+DgWi
EKwr6KWdoimZV3YQ474Hmkon+Q/YkKHgZGCUbUe+JMVnGQF56e3HKB9AZ9jQ4pPF07MZSF1M3owe
1q4sOzlPvf4Tm8M7EcobQQBPGSULGGdvsCgRTIKuj73vMpaY8YDaNjzMqrm9HztmF4envqtslB4a
KWNQYwM299LzfwY3egexsCntlIeJ1V0aHn7d1HNPGD/mgMeC/lPmIaNUgQVtfkit5pYHqm0/mgaV
w1rI1Ty2ZIH64C1ToIv5aua3vgIZ0YQ9JQvTtZvrRyK2F3u0cHsRONbmCfuECctqaFuU5a8evbap
jvMM2ptmk4XJip0btXY/gEtAJr2pF36CFRKhBbvs+pAV7BQeUYn7NCLe0TVDfVuR29kYtcD/R7yh
dUjYWg0ToJ8TpgUSR2AE/dcWzZZCb/z1aThjVs0gFWfvTUnHOULsRKq820C55dbXRsXOT5BatMsj
fs6B3BkjgdQ462+TQPP4KiF1eVb8kimTUTqn3M2n+iwtPbjW5EZ62oaYmESwscXkbyvDNNHM4d+6
03KCIFvgxeb/MlgSUe6O6S0ZHsdhekns4drihufrD8gHmHMMwPBB5fVjNmKADKlavaH7977rkvQM
am4kvcHbmXN6RyI0brRLwtLr/S1wU1IhPhV4htcoWiqdTdhflNli4WyadpPWz6IXYBXzdtoIrW9B
2TFZkgg6MEOugR3QHhXLcc8OcAH7eOgoy4u3bdP70EzDLZ0FmIwleFIP88S6DGZCPYp0LRRW8Jqw
r6z0HM44Q2yPbfQc8oMXHYtmozHBywr81WNa7LtyRj8aFqN5EX+FHKNmMHXk5OZf10Pb74dPxIpk
pWpgKlTm4ANgszlkzTcxxBsfCwpq7MQDsctvHKaku9Zu77NeT3v6oGjb2hgNjJQBnOYms711pZnd
ynlazBvptZKfuAk/uI17IPs1/CCn/KnDkK5rC6aXwRXIaAH91oX6WJAsUU6NYe2E9bmBbxQWXPDQ
hgVYl86BSUZ9kqRO1BkafOej+pYhszcKs1qzepvpD6Fx9G9yGm4Dd3gJsRlkZbbVBlu/qq2CreXY
eCAGdg2B1t+u5cldnSAqjtn0TNTOXSd82jckXPeJw5FgEh9Y6/wub22cnz0NDeOSJXW4YuACZTgu
QgNlIg1PtZc9CrP7isxhoWRbO9sh2i9MNOhlN2UZz1bD4yZ6cYx2XrNJZEiIO5C9fvWCAcdfDRm1
JI4ZHBVF3zdT6uidXXb1qhrWUU3Xns5pZQf0vWYPwm4ma77SCUc41V9IHnyb4yj57bsIfCMtUGt5
Jw1H3bVZxL/bUzDThxGdKsVI9L4UV8O6z1xpbULcOaiwwLXUdLHyP2Hap0cqd/jJDVheJr5Pml3I
cSemfjch85ghViuvsQ95kfXrpmlgsDSQc/JEPRSmO5/z8HMscshLighyF3Dpjia8T7kCoVg5XL0C
ZiEDiAwlHQ+egwPbNVjO+MVdS+xzm2e6X9vKuo6tSrZRQYjIHStkcns4QuDaRktNGP5/hmA7lqeq
s845b9RaQZ/n0f8c+UD0IsfptmDxbnD8h5cu8i5ujfJGuA7/mm5WrdHv+gU15Ygo2VSNC02302f2
AXy9Y1wJsspq9gQshAZFgN0mlxZmfypv+rRJB2Fd52s92lyIVIO6B/Zg4wThneOMYI9woG2MHDoZ
YIaplgDUFJ62OoUz7TobVwd6h51tR5I6W/kcMmArEKWkhfncmR7GnPoVd4JSUINLDgmMrSbJZoIX
bAb2h8+FBicnZsSk5eCEL5pjPIIViimBYPHQ3TdI/5EYgIvET0OAQJwviyITOgACtyJKh/U5BIZa
G8G+laW39elddkHobp0KY12RC/qfqD3eFG3wXPHT3MwRrVysKVwSRzhNRmQmD52KSG+2JWrj3ijb
vzoFTg4CDawrrf5qT9V86BZLLT07rG9Gqo/4ozw1/Zkj4340mrvcsvAx9T98YkvEbOxLwjCAjEzi
0czN7Caifof7/Z6bEhcEkbHJnQI8ZUJtqoSAWISviw25xKxog8aeWG+kw7pK7ezeKK2R61Q/o7QZ
t30bmevSdsM1D/NDWxN/nVjMbj3QGDdTjSe7owtsnUvrh6EJ7q1X1CuYDlfVI51EYvr0YxNuZYJy
HjnBk2+HjIw5po/UxCDjqhomgnc1cNuvoY0UVKA231md0LQKSgrxfPgNkD+KOZleguZtSN17KZVz
6xjqeU70QWISRGLKILL/ZKPt7OoZTkSAyJIn9WHspuMcgUYPS0qXCwKeB9E1jwqQGS/Ie9nEMFFr
zBCEmiDeQpDdEKtGcDA2nY1Lh29ovSWOEKzSMX4Ic/TjQfHpdeowZ1h1Xq3Jv+cQBuUmaKpJ2QtI
IR5LnpSRUGd4dGvP0caurcslvqxXkD/pFOt/w069E52kgmusSRXH9pVgHWHC4RU8GvmqOQpB2Qqw
i776ENb0E86eyyYDv6k5URfuFG+14mpIpgN/38BLGkDCryAIsrql2yLGw54NNsmCOS9WsNw2Jfa5
baQxQxkuOM6mN4+JkZ3TsAIjkcd3nLX+Os2Ni7f8bE7TQWJv3SvTzTlvrGgfgLbgb1O8dOaMwMid
zCCByf153JUmmNegC/aE5/mgJekmsDl7tUvG2zE8YuYVo1KwvHNI+YkkpdzWfX5IeZiUUCu5Yx2a
ZRzwGB7KNhJbjpLfIQSOZiXRcak8qNLgdw5o/KPmLdxpS6GUzmBJTNvf81Hks4M+wyKbLNZYPrGx
FQfLy999qiLPlTtfMbumG4Psy8IwI8zugnEXo9jSHcEOEvemzmuujnn+ZBehT5JqNLdDlv8GJhmF
tCx/NXfUuTBg842ROOB9oIOLtJtI8xMu/ZmPbVkc46p56fJU3DNUJ/uWNXBVxnzSOo7BVABAtRhh
1/gMW661qwCTzC7Qaidhi5GTEIqdBd40rV/BXEZbMwqqnYPLJ8rUcQrCVyrNlpNlfm0n9DJExIHl
/KWmyXhjDUUCrgDmnfAlCrOWMAtRdDLNoJMk1Pim6SWKrF2LErSxHfKVnQOsE1QjAM4crd/6oJsZ
ecq0ESndF59GpDMbjh+3nM+OSpiihu+QlB5U+oUyXTcnx3VYOad7O/imarvHUtkxtFIvYDSYFkUF
LDvIXtKILsbUMltMlt2TGREnA0Nib0PpczWwulO3nJJWWPin0HXfAbJR3hxjiTTaSZOodj8hnu66
KuEEsL80T7fbmG4t0oCywgagn3Sq+UdJ+e3XBVigQO0oTdym3I7XaRxAGmEeoCTszg3ZuIQ9yHUP
9igtwjc8zPqDlUNfjUfIBtZAYSP3dibXYu+auK+KgBbGmiusE8NgqR5Kde3S2VqrEjNGPlXcR53q
rCXAFDdz35EK3wCo72K3Ho6d4BnXB9R3TBmB1bIcmKnTWKLoLC2txrsThcU+m2hbbfmy1rZ0SYzE
bNFtk5rocKwxAxbbYjegONjxBM+c1WdRniNVvQnZh6tBOuGmNKorXRoMxPFUrdw4RZUpcLYLKfci
5ZnUjmCm7Y5caQ0Dp/IRDBSn5UhadNVECf8mRBo3b7KVEL0L25QBrDTGh8QSoPsMKJW2+6kDnhsc
0iNxUU5w4vB4snEO7QedCgYoeQ1V4LHLgq2NJVyF/sTyHuUWGXEtHTQMxlqYNkP6mpLfXk8umUW+
esgQ+qmcglNi1y+QVLZNzF41ZHRfdnO/rNF+UxDVt6PhXagAbrdNm60ni58bNOR76Xd/FHfVMu3c
i8pYphH7S7aBU7yX3kiMcgaprQf/yKmRXNIo/tBUpO/cvhgPSUQzaB5DcgEiwnJmcime7Iw9BTa3
nYXXSaf0bZKpf6wkKqnXftcGK5NmMXBNbfsFRYwyhwXMqyRnYs+nEnITD78wOUaYjMxqvojc9O84
EOOtkXhLbyG1h1Hs4WAp5j9RPFi3FV7OxnKn1wxCggUL6ZyXVwAFNTnhTT4SyhuLM3PJiVoy/5yE
pcTSEg3rEPEadb3ki9iZZO7TAApBzq2sGATxSzapccYVOwrCTbuc1kXeYsdWWCJG4ot5HzE3Quyy
wMA02v2uNT7qNsXjrMuFyQTweh4TGuSprsRtjXUxDL7cCvRMZEbkh2oynEkmSWxNO1OwG4cfAm8b
QN3aTljFDtV74sTdrWVRSj0bFA6bPWQ3M2K90GafsSbg2EDRvaHoE0mGNjaAKt0XsDCo9/m8Jl+w
tBMJ3toO80qeXpiS+cDMfIeQCgi/2+Wn4dmAI2la0aQciaJCjawj94UjTqz/Oyz0XwkLEdD5T8JC
d6Ru/oOsEL/471kh4f3lmsSHTOGAKbRsAULwXwiGzl+e7ylpUnrv8Q+XmM4/skLiL2kK4TMI/0uD
2b+GhZT/F+EdU/q2Eqaw6Uz7r4SF+KX/lBUioySV6/gS16gPGZF6tX9LMOxFCHYzwCXXmDQQmhPO
xtRg2WTXV2+x8cMVPqiWnVs/GOtq4YP6yCeIqz3MvcZi1z/ezU5pw+QQ90aKephS5SKUemlaGr9n
GxpulP0xAgZlp9w1rmAtTTMmxnY2Vo3pEjvgAVxHuPrCvjy1k0VfeP/V9tDbomrsVlQfb2OWsjCz
dpqUCDMwWHH9GfLt2ta0omVg+3KX3pKQ/rIiCJnB6j+6uVVWKzYQtwK6Jm6ccZq2YiYBylB9cVnF
BeG9M3dyp4YuxrFvP3lu9eCgI2Ghr01WpUQ5Ob8Qcn8A7nAaYgddCTvwMcsQZ2xj/JT2iCHPST6E
MfTr1vZ/e0IgccembJJUDYxkdrSXLI5kBnaLCyocoQ2SEfkrzOEmcYrCbAvmY2sbM9juwLtfIfJ2
Rx22+Mzg60J32SddYa5al7KHqcJbWGo0Ots5gthQaJ2UKEiCzVypevivrsn1WTk9VvsS6HWwoLPa
/Ti4BLc4naLePBA1/6Mo8xVFA4h5oFl6BH52rGazodXOfE86PHKpEb7yFtwyrTqHEV3Bb3OuSv6M
xwV6QSS4MoKPpJ9NRVuOnATFgI6tqPyTuxbThEkYm3zYuY8Eu3OSXOBb4e3kzhch/Z9Q52/0jZoa
nbcLSHiBNvDAj6/8xFfnXpRcFc2AwRyVYJiMJ9ghIxsuqlSm3vPZtnrQOqbtkOYbPOLjDuY9P4B8
riSyTFr4GA5SilWD+oKPa53T8kLC3VtldlTQNWsD08qtE55NH7wAKKHACr7SMjqS00ExSLj6Fcra
9DBPbmoTx4dVM1Pm3XwTydeSIoWT1euHrkSeAMfwVHCDX/LRvMB2sEVLuscWSBQ9S/fAaPPzaIcv
NYVeiM4ne2jqXTC2xMI6x1nLVt/aM2GgWPvuhsD2YcSquXPqLN31LSHvvPAuf/uP2TxpJtpNyjpr
1Y8MNVnfIzFWwYNn0M2B9h1v0MrfvMWsayYvefMZZEdp3eesTFd9iPg9DMDIIjPeF+68iZfKrsbx
y61NaMcm+59Zn6NX6FtqfDBqDQ0OXAzFRHaLXcmlNFeMPyw5gVrYz9mILGc2Jo1eFekuI15Ts0C9
TrF0neGGy3BRRvV0toktS9sj3Tr2KOxcMhGXLjiScN/0ClWmKq7Sp5Cuy52PyZxOWgX4WOq3id57
8kYlwnoLuUAzLE6es6899BVbeR42A0jwlGRwpgssL2pmlpUZjVwzULZtO315muZgzthicK6qY0Vu
ZCZR6578jTmVT0DcWa2r34aqeKEvEFC8c+RXj6KXf4zEt1eyXopbEi78YDEoPAPmcIxd+d4ITeo8
z094L1ia9uJVLchIWdZPMXuwbV4Tv+odXd1ZBqxQVlYmVEM6D8qjWyODz0zw8QwPDdLqtggXx4vt
b8Di3Zsd9M/Ufet9W+Ix6PMdmK47pCATmwGau5dlb7Csa1huAfXhOaCyOVYrl4/u1iyvZt2sFRex
m6o68O7F54gOpFu9rGNtxvrERROXOCBgcGDCBtWAwe4pMU5GIL13XNSm4vvCQ/Snl+1RBSFlduUM
+3NMnj0YbkYPr4UvRgzwtSWOychP0zf7pBLzRr0IQil3+TLCbY0HGD0bINumio3b2GL2RSsLb5pG
GqeClM2m6tPi2BI7ucm8mYXdlKDr6nGxk+Z4mkfBYbCfM9Ed+RHfZqNbSEQ8J/vtVMK270iGdXAn
hNne65FbmQU1PxiOOMC0CXIFMqJgQaLXpYYRmNk81ENnSDaAua8Rfx2aoaJHIbtmPbj2gTjtOlvW
xV1M5CYY5x13pVu7mvSptwn5EPLfo5OtRFE/FyPjXuKzdfWC38BRP3bzhE37bCPLFr4DM/aDuOty
10aV8f00P9sT5B+DbWAV4e5yCUoF9tCvrLq6+oBYV1Wn7LXi+xKbnccqH7BmaPJZk44a7nVwlEqr
s99uqwZ0vCdIkiiLUvfMLU/l8ukcw/ytYa/E5jk7TnUdHZKQLQeqD6kkBIle8rEwcySZ5XM0SRyK
IrhYFCCSfx/Y8Ougu3GRXwDbb7iKb73e/kzZwG9Mj4zBoKMnG2uEZQQmTxB4v3TKsx3OA7yC4qGx
h0vdpza+Rk76GP8I+Y76oeLpQlmL/4iCREAzjc8NMH2PajvJug6dmLaaJPiEx35FR8hxmTM1JKBD
kZBaey0CXIb2wKPecSDXhjMX2YyOQvYFeLwoEMd9B9ATsKcN4HNaSJ/BwvysF/qnBgPqLTzQsIQM
yjm/R7gIeahCDU0WfqjTyQUtZNy5AcmTeWmbKDg6R1TbYOGP+iNciWphkho5dFIgedfA4pXkiS4v
7CzY5mUgYrhBVgvdNMG1qCYs+Sk1ENuORiMjLIdzNyR7q8I+oMvhrgeWTlM25FReJm6mZnbhSHhC
9A7xoLJ8a2698s4Y42GreyisRsyhaC5kVokKu0+AtQYLtVXPDPy9VT4nC9HVWdiutslNTC68V8qH
MOqztL1hfiSmCRZWgoeN+Gbhe4/unYUcm0yYuoxQ7NqBFZjOEGs7SbtmlJjHjs2JH5T2ZorHp1je
atC0CYjaUWyShVhbtdyTeOjXGxOcLULYOhpILFWAbqHzBbuhJYngAFsGhcsO817O9h9rYeSmwHL1
Qs3lIQIdrj8EZcTWOjLvBsFsgDvUp1WQYYauZ6SGOw/C2zrqdcbfRPJgYsyyF2YvX2s+gybIxGW8
UFhoMVtuCDByq++oQWO9u/f+RgEGBwwuRaxp58Wuk3y3CzF49CpEwLEMtwE44epvYOEZS0hd9t0a
piUpJ3CVlGVR4rkQiS0LNnEdtUjp4IrrhVscATCmfwiSsfeioBHdzxSekAiAh9UT8NsZrrwohmZk
xBRVlF8aAUmOMK4zmsJNbgEoq4WkDAPo3LQsPYBcvLm95x3zKofm0hX33HDX2oLI7A/7fgkPeSWp
Cwk8i8hjvndaOM6+JlnTxqTmkhGLdzQNeyy3IMJEhcqkS2hN+piN7vDMDffW73IPB0nvHkc9Djtp
Nw9kgGBKT1jdW/sJ/0B3JqFPpM4zJUKsYC/rJe+8ltwFXNFCrA4MPB08yAEsbV22Ihb7PbXQrck7
Xozut1qo18Y0ctEHhD0tROwmhI0NAhN6Of+xMgBnj+hexxgIXD4cvYVh1XRILwn0ms4uE2Y880Jd
C3WyaZUD8074stXhlT72mGGqfnJKYdGGFe3UCM+mm9zbLA+vecYjXeHSI4NDT3xNRrYLQSsich+a
+qNKPsy6tVeVDRp49r1VBaZoKu0/KuAE1wVxrCFacAd2urGU+Bjt9EEXNubMontuHOzgc4FSVJFA
oemOZwSr+jSjLMf3Pz2qZZJZ0lqSfrE8f6FgCqxh8jEBZIN8SElYAKY0HLF1TkUBp8TUJwmt9zhJ
PvCi33RW0T1lXbVKypb6IGqVt5Oeu+dR6YdqLqcDkt6Fcmm28V3JgriYqS4q/Gcxonimgs1YACtg
K2lnyoHQr5IQIO9Sz+b2NQYcPPG6pCRlIdL1OA7Ym4d0K3f9LvNdjPM6Qfa2m4EaveXf8DBIpuGD
6E14RHSWgpl9qQHkVj47bVx/oHBSxQO9JarZit+qiRF3suAjj6PzXFcKk4P/hdeAClTa0Mzufeyo
BZYYlGqzAwWcOn94Uj5SPYexseb6xuJOEj1DeKft6943jtpqs00WoFUWGZdMp6xKHimC3HpG0F33
/SEPAvu0BIULPmhHVqtLh2BLvzWq45xTVi8azgdaMRxbA3YQ2R2NVu+5yQOgn1qD9RycwcGDkGZw
uksyTBVncp16+zqtDmZSJDvfTD5SehGJcVT62Nr9t1uFPGBx5MGjyHexAEneE38Zc0LUeUEtdI0f
iOJjfqQsoabopo7LXzcLfNZIwbxzh/SlJrwy5A10o4LUI9P8JuZLwfIiAGvhd0CnrmmJY4Du8HXu
lDDJDWQ+p8KWKHnjDV/sB+ERwGYfzhsmTd6S1EnxoKbLNUo2nzFeD62LaxYx4E+NuoM1+9o3eCfq
mmc8REFUTo3gyFpwQ5UI7GGKRbcxRo01UjsbmEGUYLfSVYwayXli47FiCYE/u3wyYJSuIob6GxmC
aTa8xdMeie8sK59rgsAFatipk+QCsOnwLuT60+jHk0Pv5o1S43tWpJhYVPrmqLo5KB1+mjG2SAN8
YKdxeBBka9qq30vbvA0md48f4klIfQ69gZj5xE4WRiAOoeK7akImRdd7t3L/s0xtnjrVneklT11E
CiU16oL8IzdnEgPaIjc7ELWhyKzcJTYsIr7/fDWYZeixwjqbDtveabD+eOmqZJ21+28V7f9TRZPC
tn30pv9ERbuW3+lnU31+pfEPqlnRxu10+P4//1OY//gN/q6kSesvG6XKQjOj90OA9vuHkgZ1RyjH
lR4UnUUQ+1cZzfzLkwqEpPKUh/3dE/9WRkOV43dBEfP+Lsv93//9Nf6v8Ke8wsENy0L/0//+H0WX
X8u4aDV/NabOf9LR+CP4/V3lmhKED7/lv9fRXAF8zfF8n06EljmOTEhTYTQ2T4147CueZooKJgl2
qxjcbSA5mz2sLGm0ceELiCWq0DCj0JpLQg7mP2clB0bJ1sgZ9w57jD5DXL6EI+3jtDBym8PhY4GN
4g6OxX5fpFTYzR+u+FQGmd5+K7gAgQ/eokCQ2uNY6CBat59VhJOl41Ewyc/8TbTsaaC1psgVlJvV
eAaSnM25Rdv99LJUooepPqeUUfMnoGBh78BDVa+T/GNsaZSypq1XPVT1awFU8CMPnyo4N954kWRU
ih3xbWtCkYK0yvOSFsp7xAXuxo7N95mMIIZBIXmoAuvwm4tR3dvl3oVDZyz94NRSGB9FdvGJToWQ
86OlksOl49V9A+YFvoiR+gFX2w2m+Oqz5KmD9SPo9m1Aq7Otj3Wz5MrpeDJXHtiYjribAdz9iKFm
VVOQab6n7ilJo7VoOGZx0gAL7pl/pII/9uvqfQsuoarGnx4Mi2VYD11qH1W0rMoInJb0np+7EcgE
WEab6z5TaEEvVaK6HT25dCtha+NNs9notKwT1AIkqdNdTusYXfKNfJcAI1zoAeF2glxteds2ZjBw
L73sQQ+8xvnX0k6lCc259ACwh5vh3+fGcFcbh3iuIa27qFFsXDBDLS2vc8CRAtqNjP4Ncf0N3QpA
cWn4gNsX4BmW8j5XI28CgAG9bgAkJooUr+Xz6iLXRDUehmTd7yfrcfAjRFXv0ASsaXR2UYTqim4+
WotHMLh4ziOFHICFZlTI/uJ3xv9j7zxybGe27DwX9flAMmgb6hzvMvOkNx0izU16G7TRFKBJaDyq
eemLqycUVCqgUH11Hv7GuybPPQzu2Gutb608rJoTfOgoeggHwmYWaeCWwSC/4BjljdtmR51+zYIn
WnVn8Swc9zomwz2TfshlJ8HWyfoYqN/d3F2CbLwqXrYJHrUJV7NqaQbEsu7kl5KUStuxZAjUkd6T
n5HiB58u4ovvUOtyT3NNipjWUXm7F8EH66UySCnGZKahiBf4PZxbWnrG8MHKEGZZTS12sJeZ2jbF
c5DzpYGUmIG+MGGSDEQ7owmpPjTOZkW6pwJYhfSUZJTViXCNJnY00kPXJFdBO6qVqO3gzRuUWtZL
+Ton3SP23rCR+yUab1iYtMELTTpkuZH7hzkB/gK95EV5rEcpisfW9x7E0S0RlbWdNnx5eV6xaMxh
eS5gVBf2Z6d+hf3cFvyOC3LZhOOc4mRk4hKcVNCVe5eOePYwqcQHkwi5I7oEkRFq0CEVwVmSqSU4
9TT1P0J6q7jCAZu+BkG74Xq195N8T77iFfY/mSS2BuYJ/8LWmO/S6tMBjW+2TwOMIozz8P4I4BfE
fqePLD/1zXeivnwUcBt2shvx1Qu/CnEPT+Rh7DTFE/wkX6mGz9urn3WfHQEHNDnnPKW0uZow3+NH
V2dgq27XWMU2ce1DUYE4zJwRFMzdYlHdCFigqjqAmOk+LX9HTiLf1MBBSmrybVXaO9G4x7z5kr5Y
JyNkCafazM6I0zM8xeOzHvps2klM+z4zuQSKu9JLdlx0tmpQQJuLk8NxEbOdHZW4iaSvFwc4z7pj
mrE2Mc40nnjc8JlF2Ggcok59ZdjhB/9NJXgGsLVSL9Mnn+DwPa5/22ys4GcUsb3tfS61lcXVaexz
yE/KgaHtkXmXgtvHFBH6ldgxRAjBo2TaVJZ/QxVOeeuwW57mptlbkSAdXy/XjiRO1YD7dUa96FQ/
DpUSzEbeTELI6G7qk8HUPa8C+81s02+8iZA2jGAXh7N/st30xSY2s89i4ztMvLPvUrAwG/YZ4/0z
5tcO0zcwE68r3APlmSsTs8piPNJQyrJZhuMWgCS1SNnORn5hKRoYG0eKZevREIDzo92ZwfDHkuwQ
KECauG3lM/IQRkYvTMG0zvdtSotjKYDBy9FjkwnmW+/rqz55x4gEhdEkduDW6W+cmeGBo501/5Aj
FleoUY4ii0j2Mw5HNnrRPBypA0gLvEQDJYEtZoO5ARfLenfcwYwlsHVvF0aHWr0JgUomFYxOHz+r
25UW5sj0F+w2KLIG5AvJv7moIRx52R+KfXs+wZaQZE37EKMlV2/wdO2q7/fSfe2j99mCORn0UCGm
4upEUDFqHIqHcO5+FrAKRrJVSXZVywykZgnLI9VRZEnJHwRt+22n/f20OF8JtX337HnrdYdfD1KM
Vjr8eTgNjflntnjrtS0HY7TcRma663sSiH4S7x3aEgs4LrApfjncWtyIXXAMUsX5BpKzSFv/AerM
bWhx2KchSA6qcu+syB/BvhBGKZZ9amMFLfChbrEg0EOuhi2XtmegUe2p8JePbJy+8ObM20bBY7FG
b92M2Ml7sMQT0SL9zejgzMCXaPryRUb2szJzUq5t8JB0b/2c8QSEkkNMULBuciZDqV4OCyeJO3En
y5zktcWmC/MShoxSPTCwMXg2xirAyMDzEXbT0adlN0nM4cwcL6HG2S+4ZBKapfzoENGNvCz9d0u9
CPpGvZJ8OODaq+w0kGvXQjgM6hc1zyxItEgupDXxtXFvTPTzQAvppjDztdTiOh76RovtefPXiAWm
gzgbUWU0eRdt3tEifa7levlXuNcS/lB8miGYHBg4iIkJsYRMpvba4IMGCP3uaStAr00BERcigs8Y
BVocAznOAVtbCFJtJgj+2gpE/DPPPUYDLDcrU5sPMjJl2owwaFtCpw0KhklLqRzPhuJ4MEJ9/KIh
BkByuxwbmTsT9Lc6h2UuBbDk8+qtosI1SntYLoOLIBrPOhMFgLfuzIkYJ0aKPMZSwQ49vLS4LJbq
wsMxcrs1gclRRBze+U0ZXZo0eYLQtbxa7PUpIBe32GS+MFppKwf9mXiBeUNPqBhJ04R3AXXK2o0y
LyI9eUmA5769jU0en57PBvofJ0HrtN+iYxTotK0kxF7y12aC36TXxhMWm+hveFFiE1NKr+0prjaq
THDd95RLnwNtYum1nQWM7cesDS6ZtrrUeF4YbZJ9KYv3mjbJnQPRjDwGfGQwldBLhq94bN+VNtEA
id2U2lazaH+NNtr0OG6CUP4yZCIbaDOOTWC8GuuXuoovLfuxIF9YPo81WVq8tl1QvpozhSu4wggq
1THvSWw/sWJrDRuj1LJ1bKUhflvnOmuz0KhtQ6U2ENnaSuRrUxGWa+Sw/jPCugSBiF9TB+PDoN2l
jceUGGh7ks2WGXQP2zttXXLxMIWZ65O0Ybbjm7KjDgL2cpFn5MatQ2sidwbaDgX5l2SE/vo2eKVm
bZqytX0qxUdV1xdf26rgGLEEqbf1vsBzlWjzVattWMTp2Hhqa1bnCv7luvg2hU1zqPBvFfi4WOcT
N6KGhmAOr7BuZizj78nlQVvAFMLQgCcswBsW1DU7mam7FH9tY9pA1msrWeVc+6c0hyqyRFBDShxn
nrae4aKsDjFuNFu70rQ9raPia+Ul3XhEIMgt1KFYsBHCXROtBsCXCaMxBsp2U2jr24QHLqmFs5/r
4oFEyE+vbXLcB54SbZzzGqvemels3tr1T4nldNeY0Kn76NN3gMX72oAHTykjAOe+O9qcN2qbHj5r
gmkY9yIF9MukMZkX0PSE5QN0oTb6FTj+sMKG+xgIUffXDIgrUGp7oEe8CoCZT0sa+tzZ0DbCRBsK
w+nH/2sw1E5DHIfJPNWX2nBegrh39wYSTheZH5l2KWq74ohv0ftrYNRWxhRPY5HfAB/t15gmG81M
3+Xa/mhrIyQswUzD/pm0/tokxQ09iNN20AZK4pavjbZUKryV+KVOvi7f1abLSNsve/mqtB2z1sZM
oS2aBl5NsjoUZ2j75tJvHG3nlDMXVLfm7dpqsyctw6tZ2z/Jolj3qeqpmmbRmzmpuXUFRTFdxcgq
lqvlQxs3yoLcrEG1XtL9GtpsOuM69bT91NNG1AZHav/XmopHtdFmVdU7+GMdNtbayArUyOY5wNxK
VO0aaburg+910gbYFiesJ6EBWFhjQ22SNWVwUA53PCn5R4bVAu6b+zIFAf4v4ZNVW/nxqXaNndc6
vzFvjF3O7tpoe0BGjZkfeU+Z3LiGv+ZdbeMV2tCLQHaf4vD1tdWXY5c3gLb/YqPcptoQbOAMbrRF
GAT2vs3FJ8HsQXJJklF2QwMz8pR6JdRJRVrT3EQuV0W4HbTZVfkp9sZ32AchCwP3fYy5bfFS+jAB
dK1TAall7CDYjSml3xRzloCkiWCg71EL1eNv5T4IStYeuxezCiR4WPw1/VI+pgLTtVWyECgR4FZl
2u9xad8VNlnuoL4vtUOil1x9ONwvJivadUapH6cMFLWWMl1JIwoR5XPg5HfOwC49mKnnMLxEbkyv
DS9u0OiV+fQwQabdI0ZkO3+pt7PVKLCBk3uL5X0XDCmxlM4aGK9IsJbsfSWrEUTDGehWRXh0SJFs
Ba74I7ablbBj876JuoYXKHOmOTVb7I7xyaGAa71M/qdDOXDcPoEHcc8I4bBzo980wwIa5Enw4LCn
BZYekcyB0pUJmxl+EAcjLAj64TCYLKTUXo7yYFbmuS/N+NCzvlwZg7gtxHjyfSyJ1jSehTL5my45
Zkdqw+2WoM2IhVYencaOdoVp9hsPSuQoO1YpY/VJqwMSvmsQ8RrP2P/VuqI4B6Qc6FyqJpFE5z8W
cNkT5H62k3x227zpCKK3GKHaCe1/9EAQATzfZDS3lQGeSzkCY1vCDqRrSNqh8Gk2UGPgnjPF5T94
H+J3BgD3umRRDxDV4mmN1HOYZcHK8FP6WbVF05rqT7fgaueO7WNcez+qdH6SIPpY5GLspI8zq4Nh
1Xjhocxq7FXpiKwy0LxiRZR8t6ln45OnQ4sn9dDQDHnAp4EQRToWWoaZDxeJ2xYHjfeTOwbNY4U5
HMya+06fsdgNcfkyC+7NHP5AJh+yDv9obXhw2QKXNJZB2kRrpSQyX+reI2YtGv8yBe3nlOVHf/6M
+uQPr2iwyTg8E3O0dh3gxBizPvlarovWwGV9YTm+8vsZ80szXiDkzb7QpUShy6uVPLlvcDYYVN6R
vxgWOG5LTCqhjenV9Wd1h4pdnkn4avws1itqdMNT94eh9IdXKKs8HH1r6fKymEHd9SFDj1JTSpCE
jGHge99MzswcPuA3a8hOVP+gpo1gddm6JCkbsC6f3rCpKK6wmIoMrmqLoc9WMIN0eYAdCDt+cHx4
+17Y7zLzXeq6YOsqgQGkQTBtDMI2RTC/Zpm8jp0bcKPRM4IJGFLTzIzHGU5vNrifZTpS9IPUbDKd
IBgGutYSux6D89nFObLG5UT1EMtvY8jtVRMwFzWaHafK/MEOmh/4pxATBMi0bCnzC09nw6jhz4i1
inTP3BsElca72uDFZvhhuUpzgIZ+tLHMjH0M9IURhW2D0oajmy0t+m5FpdbC8gzaDcejFc8cLQq4
lmEyvyvPuc1x+s3YyWDFJFu7nLMNLNn82EJNg4Fb7O2JtoaiQ2WgAfzkYlDnGsILKPRYesn+tUyz
raLx/WxnS7GLm9m4Dn7C5stUb9za+3Wq+X+RR/RPKCSTrv2ZMrfemtZ6rodgY78ChU43bhFC+6os
VhmEDbsE1FO+VJuyYOZwWU8ODhm2IYtOZQJ42cx4obke2aYAbSoSdY0Q6mecLgP5JvsrxsETuQIq
U9uQNXXXPvkrhJn5Pk2nw0T8fk0+mtK31GlXym8+2sZHQqxatp25+yeevA99IWtqL2WkwqiZWCW6
vZtfbljcCCZJEzqOcL+X8D0T3a09cAcBOiIZXO0nLox/rc35Roxck2aDAd70+Rh7G65OyXKEEmKa
pBaalX32ikGCNydIkteBnfwm9kq84+6Cd9o4qi58MMRGuene5Iu6F/5kEIHNL41egdK44a6XInim
aaJe0VTGcGDRWppPLfj2BePyUICJAveWJWTAl9b/M7PA5mrPHGWVOruj21Oe54KvCbXw0VqCNENq
7d37XvwQb/wFth3uxtLDxZ9/M/YzMoaw01mzpBFGRAoEmZJHiCbs5jBFFluwaTWhFHOX+CLi3QKz
KrC4HgqUBrI41FxgsjjFMZ5GXq+CMK3P3imujN0i2PoI29ybtbRue1gKaqSI14ohL9ZKEHKZOQ7K
qxu/+ZO8ITh+5lvVZu2zEf0ykV6FXT66QKY3VE+BCyzcbeZmz4PLfatr0j/V0rzZbFjwswzAqC3L
PScG0NhwVLslgZOTpo19MA2B8WhVe+XZr9t8g9UdJoHdQLQOyZv0mgbXflRDDKomadB5g630LdAf
MMNV/NlihCHo7VUQ8pPnapCHoRuudVCejW74iW3MV1SUbeqMtH4AV9v9CRrj02qEvxvT7NfNMKuO
tmmsGyfPtjV+9AtT8g1QW+8WFfnoxgTZDYVbEk4KXVQOXqjWY4rHjHtDncs2hPF3kVwdMIi+U+r3
NttttvO4XyVD/ChDs9/l80No0S6q7OGXKCl35hxmOQ1wUE34shWGk23x6DEoeMfA9/sjuS3FvxN/
+Pwwg31lUs2yaaM9GrGYj0tPL4FuQIq/rCwCsqohAWDTxafSssDkH3qKU8cif0qyhZG32JfRe+/A
Kgb0EJjNMYUr4ZTePom9Y92EZ+q6mlUfNyeDlUZh1CciouuWqOXEdytmb2BA4sqvYdmtB48MCcRN
Qbk6i5xARYduyA9jWL63MMXSOT4vKn8ntbMejXlXB++djY5OYe4pFMlXbnD9/KZY99yk9+2728RX
y3qNxQdP3GlawP1CSIBetSIKdqLo7ZZwL3nm7sur3E+JCDS9Dl3Crn8Yn2HZ3UwBJ3aga774K0KV
HCZidC2fwtDOF1d2Z6yhuVNwkbA5oKK1P5j7uY8fPGsrqnDHNoC9jcvapCyse1KIH93obAM8UWjF
IVssd5abistwqLuyPNoH10N0jgpgj2n5OCGG+MNvLCjnGUOxMP2kmym0jl6WHfBhvbpN8uPk8+3A
JyP8+L1ucuRmPjys2Yk/P8UyP1X5xmzb62CPP7b1bFEGwWlCfXS+zXIeTxy6jvewmPFF8gQnRnA7
VLfL4nT/vz7ln3rrExTk//pfPul7rdiQ9V363f87UiyC63+g5f7L/yj+53//fyMRf4VcfvU/IxFE
GDxfuEQYbLRcHTn4ZyIi+Ifp4BwLQhdroet5iMf/moiwTM+2TZvGbo8FK79I/u/6FBIRgmw8Kq+D
2mtbQfCfSURYaLX/Rsq1hWeHqM/i7x/nuPb/LeWSsRoCFhh0YNtewZKInYNLeH10HUkhPHlGg0UZ
kl59X0xnf2EH6qV3NM7C81RvdfLOSv3ojDBQbBOzbFUNdCo54iaFH4GHCL2FRJHhopMZfN9RE7hs
+hBLQhMkWt/kZAdgrzQsXHhTleAo5/kmqd9NTCBrJ9CvzLh94/xkkh3SXU1CmIUVjIEB1wtt2ogq
6zRB98jmH/4WlyL17zSkZpolOfvhue1j2KPdNk9DHLYVDchshw+FQ6GIiqd3vyPEZniHpfJBxDNW
NBErxdw3r114NyYMzQiVLwmcqFX4WCXTV44UsmveVMbQ0/RsLf3Gu7WL5I2pr1nXdmdtB+dtnPk8
I3+6qt64GqDtNwXGzk17ixJ59mf3QHXvsE0tLqd9yJWM3cVPYyEtzuNb7HasQdt5l1jk0JVYGKvD
GBOSDd3fB0ZhmfpUF/RCUlyDr32L7CRWsYzZ/KDiica7Gq4C1h26j3lh7cLU/ppcdaMy/3HwKiSp
9F2laXTkzXUjqX/dWgLjuRumnPZ4s0UtC+ZUcbXa9IEb2ZfZi2YT9EivUcXuOU2cfVEixOPAResO
5b3dwtWEzA+ownlwpZ/vRpPoSRw3n8VmmjRLnw0paJxqa6AKbachofAkHV7LpTo60NQLsOkyREKi
yfbOC3AauZyoRJadozl3XFJN5jTR4x5UlrnuJm9X2piXgxguqqsGRHZ/or5S+iZD1fyH9cvrknLk
jxynu6SzKkzEqyqzcXhBg1sPS3ImHIMZq+JfwJuGgkZg/b0PnPtEFPF5gI7Z1iZAthCBsIhY+4BG
Mz0m4NQijQbm/A5Kh79iGFy3lJwDE9ImRhhEVmA/5k72bfm/dmHzipF0Y08K6V7Vjn2blOLEt7Hw
zZ3I+TDNAnm6m8hrhr7YDJO464EilAmElMnmBTOY3ns9ePnFzMtkQzsEFdQ+BZuZQ814kLBqBbaY
E2xY1ZNzoCgcVWCGsOnPxtH2Ebry+sbIuGilHQ4MUXrn2MU5ClTiTroghkvSyisfLi2B4GvCUCYd
VRJdXphex/LOTYx3OU07rv3gxD/ogU12I4audYOpEAs1HbHsEzcaGiqmBgkSN3nH1BvRobJZ4t7Z
WJn1NObB/FktDFNWdpzL+WCeRBEmp0CJeN/k87sjE4hH3B7M0v/tKHVYzYOq1n4oaG8r94nEUddw
JHLdEWfcLC6OiAizVonBlV9PrDX0Eb1YJUB5WdmtOJKnvGJ/j8hmYd2uzIlwdJ2ROmQysFq46Mqh
TroHR5kC+tmoGgarlfE7CcqMQoMWh7gWLbTd6WrN43utJYkQi3mW6uQsL2wY+DdjGGzzZGJMGB3w
ZzUjYOzvG6Fw+3kUsfQZd3VQhe7eidXFaId8g2cZSgrdk+usqT7Yfn0HBBVWGHRxR1vLzljwdDkF
ZGNnqh/mSn7YMyXvKIcpnZHEOqwW851Nre2IPTKo4h2tjmCxp9y5pFwkuSY84man92IyAKGlFVAz
k54D7XVFYIdtxd2h8R6Id9Co3tD0WdKRYMxcXiMca+Sj7UPlla84wxs2sImLFRaUWmNMjEcZhh6z
avdpM/ySWqI/02puPKeqKamkljJOCAXJCExAYxNfhejK8pYDoB0BRDs46Z4McN6UnOfu2rHuaerj
4qKUeqZSdjW4Pa8BG+aLgoI7wzjcsUigYxE8WkYgl5WAh0TokRab7wonBPdABGKTJ+1zEUvgGoBT
RWkS+ZiY/XolVnOHVGqPSEGzrO/QqbAbzQbm0MH59XwUhzL56xflR3fqHH9lxzGdmj5YFPUrFzIE
0BcAZLTVmfC1x/uRem4BjNSgFpbROsO4I3PJGo9p0GRaR5pG+VMHL+NVQIS132CrrTdOw+cOsRyS
0oBCvfAwSoCPG7XzEi8/KbvY4Q4BYeP7IJISCC/80qdl5DGuaLDmujMD9e5uAhk+lAWQEq8pgUFm
T6Hg5lp2Oesy0YGziMTe8ksybgfPYW6McdlaaT9uJTU/HiBGc5BQWPyCAAoHh1fkxAF8KU4K9n08
ONhg0gbcakUzGsA8KJeUkwtML+sW128eBI8DZCEu9OwN2pF8S1xDPU787hAt3LjaRsaEqgAJcp6x
f+EnhNSuCDc29LKcxmZZGwEBDnuWFp3nRboF1NuLw4g1RDIdGAtnQXTNL+w9R0JUuxG/GOvj7r0C
zEV2OP2Ukm25k1EN0DgQaGFr4OWy3iaFLOVUVzPkClKAfNgv9nKI7G7XQ9cejJEcVG/auzwNNtKG
8M35D7yvZGZpgphV4szh0NUASEz5CLDWX0emyXucKgCZGVBBI58lSeAf6zH59GpZbzqLqaK1srPd
Ug4GrmjndiyqY862HWyi27RG3JQdxWImQLuV6djGOseebxs9+xLbban9JOXFgp+HPjzLwcLfMPNr
DZ5cqXjNFFOPbcMYH9jL89ozkN2VtADq4bxPDXGcWyR2R+Haxj3gkN4hoLaU5qUp1HUaAY5aTcn3
/gzIIgXWTxICjcpLnOzJF+Fj6AzTEas97wZWnlA57flMRR3LhzDjwQrCX2nlRxl6HKqCF/dCqlxM
gh/AAsXGFZI217PZc4oBxTVJE1V3pV8ZFz9Xm5Csopi2sO5B66k3fiwqGwh7b1Np/NbGhHCYoEak
+WefOI8SY1i6wOqtRowzgdl+IyhZm6ayHxK/f2iqLsQuT6fcGDzqxCZ/DFCXNtkMGB23BgxJ2jRJ
WjqAS2Y/wnPnqI1F3orHP4GQL4EKq/Q4uzX/qhqcaDTDvu3JjkWzaR58P39HHiaLEehVoSMfp4B/
OorjaB3hfWbltbk22/rVqaAaYqDZTVi50viI5bzNqdjOSRsqnwN/VAlzrgIg5ZG5SaYRak3A3dp4
qHNWEcAUb9Xc/rjG5MBkoeykne37NMb11puKiTQnABoOcJQR07lbulBQPMrYZksptiXRIxDpaxm7
R5QCFsQmQbgxRFWtWV7K2M5PBpDEoujx9kBPHDNBpJfpQ4yEZpskZ+WRSr3KfY14hyOxssnVHoDB
D76IZ0bk9L4rMYR3rPY2PUwwlqoG1DqeTyTXbzj2N93IWqRY5n1k4YrCghTfsp08a4xQoQ4UZGDa
7qrufihhkUcRDnHpsYtmQc9+oTwlAY1nQxRNXKTdWyJqp2Qc/2Qx+Ju4RFzrlIXDpaQ5DH+DzXsq
bY9YUJc1DAbq4GTw6E1dvC9c77n0+uDckMmwPHDYSrKLWDogbbS9Q2IacHlAs0rqYR9E8q5NRgIF
PzmIc4Iv9LFcs0JNcHNS0LI6MTjq7CBt4EJnCSWRb3gOgkLSXR+Sph6C9qUznGJb6SQiHT5vhiep
a9cpxWjO72Dvl/suHe072b+ZLmmSmGhjwRjN7QMGjLYL6PSjVAiyI52RYNZPSickI7jxG98+dXna
8PSgdbQ4hnZDWj/FNcu9OVOv5oTRJ1L5eYwRm5bOfO+MrKHZl8rlrtY+EOh4bHocqhl89WU51ePU
JcFFDZ28GbnMWL960aoIgFY6CcrZjSSo06ElMdHO4wVGalQu34tOkVo6Typ0stT7mzH9mzbVudN+
sik/8hBhvNE91PHcr5I2gkFCPmnpdDg3fJUIQ0cyKcRVxEfkSYaDrrg2E6w9NfFzN7W6MQRfZr56
UJ0JyTo45Cw1XeZAfSYD9qhS52nZvBwiArYTQVulE7e5zt76sXh2/ZAXP56Cinhu/DenS2B31snd
UGd4J53mRXn0dboX19jYooQkJPM4NMgH6CTwSCSYDncciVJHfAFihsei+ywIEOf2cHAT603oZHEw
MQBORfDQZLIHv4H7IMfUx7lAFNc0z4YOKv/9n4nYsq/zy4tOMhNZOSJ+UqQTLAJRob01Q6pybO22
dCbttrPOzd9stBu/CJ2WpurpgE+CSB1B6kYnqo2EbHVJyJrQ+1OvU9fYAh8amxx2ar+WOpftENBu
ybXuVMElp9HpbYcY96Tz3AXBboOA96yT3rbOfA+Ev2feB2vXDpDXSekQVUkx5wIjKJsbn+h4pjPk
1pjBlrafB50uN0i67UcC5zCbd3PnrxcTFyjGY7J7Op0+ElPPc2Rd/OibjMlxHegsu69T7ZyykOWA
f03ErbCbxkZG1Z744xGHx7pOEQSazpCQlEdQu/Q6Oz/MWsEiTp+hg5Q6X+8StLd04j7W2XvOWoqb
iOPT9THRmiI52UnqT0T2aXB5HXPkTvJR70WNh7Vw/YXzldVu42fe3gl88lPdV8x4ePRwqfnayjKV
/aFEs9bcAIGDfGw8ZijNFKh8RmXvNQQ1wH7XWXcVVuhBblrSpCupuQSpJhSM02GuEZJy8DdcHaaB
rsHp6rXC32cADmpNOsDtSdSIxmPNQEA5y7mHXj1NR0B4psDRghjaNgbIAxgKKqzeE8P7tTVdoWqT
j9nk2bU10Qd1c+2CtSBWxPNukgnkSvmHKDIHGeAGZgV8B5rlIF2qzhvxJDTlgYpAe89RfDXUQeEn
A8zHzjrolh0LcZKwal2blcUN5tZIEeZFHR7jqbrz4q45s1DmkxDjvTFCLu6RrI34zxLY52zGKR7G
6ReJxxdlEw8NRjhOjf+OZryvoqU9luSt+NI6/N25VHcTLxwWIpSBjS/h+zg5f6AcwfEcA4q8Z6yV
s/cZoRIjPJbIZVjxIsXTQ7Rtn5u8WZuqxiyoODGgP+wcyeKn6cZDkDAu9wlva7JczyU59BWtrUSH
ohG2PjfLm7ghnDYZ9G82NZRhmGob8Wxlv1HRU9U4zPntXIrHjHdVWJId8AOH65UbgM/uPuYCl8/k
MopYWIc8/c60uN9FWAR2oUOzm/tbhYvgpsy/DP6LArDfXi3R0xAE1rkfqEasnJOEbUj7VXJEE/mO
QWds7Ba1eCmqdegn4yPazYphKb8U5NkWZq99O1l3+QC8r28GWjGc1F8D7TsZtLX1/ePQ9ZIQVrxx
AApyyWfZ464yE4DqYlyr3DuyLqQ7kAznZsAHAhKbmr60mJ7BzGHpNKaXArc6buvwzvHM+xw2I/D/
4IssG/tqwXuxXYj8SWNgsohng5vcppet5E5GsULTNLCWTKwEd3TCLp+CbdYmg9u4TjH3rgGncU2w
VX9ouoF3iO0AHwqrr6rhN0iKl7aPslMaTTcsoFANjJ4jNmoPHRcRrMv5KR05OHLuFSJtqQQY2z89
rWzTZP2ZDF7NFdkzfgR5Z0nUA6m3hnYHIoWZbEafqD2C9Yubetu283ZCzwMTY0XJC9Rq6R+coSnU
MwmOAruP5HE08VZvjTq9NAHXucG7MfgZgbfx0oe/sedhqWHqzu7GZp+Rcg3aVWnPqTyZH6XHjYEE
PhnN5ViJ7jwVGfpCAkEzm4N9p+AgEsXvt1VmvExLqoMTVH/UPH4lzZ5kRrpL3ROhnlT5qtQ+y+s/
/eSfbNiKduGK/UJ7F3/Qvp6RWhjeI9DrMCzcPjpWRni20iykcGrchLHpHc14ua9mKlYsi0PXp6uV
x/oV/4i5JYyMlX+blbbc9UyouACCVWG6p3mWz0xYj13ZhPR1eNoyM+7VIB6rfNkPAmuParXhY6jO
oYlXrxd62qZHoyGRnc1UYCzdfImUegJUw1EPQGOdsReSjAnYbUkWRHm+/v/hsv9MuIwQ1n8gSNx8
/st/IyH672Ca/moS/Ab/DJdZ/3AE3rgwhITku76Oiv1TlAj/YQJissPAclEtAq08/B9RwvyHi97l
mkAxfWE6Hj3w/ypKWHgoPYQJ6z+HaOL/zm/DX1mH0HQOjkQZqgZ4JghRKBKBJf5Ntgy6amDzzqBW
mvJJO1wCLE32t9n7HtRmJAQs6tyRYxvbcmHgvMm+k9m4r+rikQDFq4pY9cH8+a5Du972cJua3j0U
Y/yddWEOcRV4plvf2aJjPTMm8hB6HksjaGpN8knqi63yWF1cmkHB14K7k/iP8EXjmwMHuSp7lqey
9QiyLrytBusmNpVxGhzjWXXdF4I74840vkEUKC5N8mzS5boeSnJA1qNaGJ7dGu4auDvgUj5/z4aj
dcaEpIqC/rqZaaLJX7kZdBS3kO1NI+vd7pZTaFYfnN++/1PNHZRkAqxYQtcjdpjGGE59Tiy3nquP
LKBCsLTeucPm+6gF04ubUGxbN30YxSsL7YNq0/zSEXEaoq3lIELmptTaMOUwE2kO673q+jsnd14k
GIXVmAp8UMxEot7MkCnUmH62lNpbbDX49GyaMd0MwWDc21YqNr43EK+2zNtxCcYN36UY62azNQen
xtVe3XUcqViHX5bebU7+xH9E3nSyvAmiitCuSqrelRtdM7dC1qYjiFmT0kdrzh8HM1gJOnbZ1TxH
IRByz0f+D4v8ra3JJtCuyYt2F25obesIazDhUPci83Zgb2jxGqDsdizSi5diy1Z8XCurmzEVUK2x
c++CatTEZHKDdmvTn+jUb6FjXFl8vsaupPaoTs7cciv+PKfd2sPV80mwDeQNQGNgiI/oPgksi/QA
cjWgQn1COmD2tVtX2vgBvBdSMVTBpnjay7eWtTUKCX+So7JzN8gH+ta2PHlgheT8Wy35bViG7cou
l9vR1Wv/LgM8ZH25cV0ilmfHodNsG7bQkRQubO2cErzKuzPT4sV/ZCESHmjqBA2VHaeRaGAAkqOZ
+6sqvGYXMHIJJDLGB1VuDcOFjkkKr83uGPl5eS3x0yjyfT+O4talegiZEiTDwCRnJi0BGwjBVpv9
WnV+kPKlyJsPP+kTiqPwWKCnc7PcoGW8N4IXRasVgCLp2aFpGu8gQtZyFrBf3PU2OxiLhBo9sTjk
4/5/cXcmyXFk2RVdkUPefW8mNYgGCAAEOwAEmZOwIIj0vu99JjNtQqpl1BKk3JfOCzYFkCCTrEgz
wTRJsySAiPAf7r9579x7gzO/sY+dTl2Sqf6m7IgWIvl4lTvI4vNKW4O5/OYk8AbjMD5r2xTbTOqR
UBHjM9NdQz10x54HGuYb1tvS0FYdSzE2rP11LMVbE3nfSmMeWnT9RKjZgF+jLqIB3c2PNSf7EBsu
YgXPNY/tNjlLamTtRjbRq8fzx2/Hqw4To2MPaf3Cs4zz1FSYpE74eFmSduWSkjXpHNED/LqN68gT
ERVK8JXliiPUBMnlEQqBNkw7bVH4GOS+apb+PkAqGG3dd8qGJuml79V7b3QNyqXEApKqZRaeOfkq
LxwKynLtHPrflIWPaRByLS1gkw/AFyO8canDzJ4JL0noqFZdq4ogDmKu2yHadRnk+ZhbiJ2stMX0
H0lrab1qvYBGkZBf1s0kHBh38ChcWCuAGDgoXxrl8oivUEOBQnFuftsLV4ZPnfbSEtZMF+osBz/L
wNCI2NiydUQu54CoGaBqWLYRcyn0Gie59KRmGGIh2yxh3BrPCdcJldaVzhE4TtXzsCT50yPheOEK
JTcILxcLOdd4Vb3IJiTFXZBH60EIOxpgp6YwdxrwHbb8Ny4EE30KuLweQK8RUk8TZq+qoPc4WpSr
RIi+RNi+VCg/C9wvF+6vooZWCQkY9DCBNme6QShBfwZ76pL8nPKAwn+JAqEhVGEyBNfd1rQ3WuDt
/F6xZ7yyhUOc9VUkXOJQcxsmzM0Eft9Uwi4O3BwYwxZvS/SQeF5pahnm6h3UoXbSgT6fJ2CQo/CQ
o5CRAcSCJ6wkIhB9qY3T23Qsh8WMnHLPVQphGWrJmd/SF0u7gJoyPhSGRf5Yj6XRavRQE3L3rluh
NpXwm5aQnCy2H5q7QfjOkrYQgGXSUrisMszhxhe18KA0xQGuhRGNhBbFBYVW9aoSihSBAEkDQpYy
nedCmmrd/KoKAE/GklZlFeoN8U9kZWuSW1CbxrFe4y2TDNmpmSZ3ffCeZel0BG7NhXIthXcNxuRN
bGICpc3Axm7kHgdqCyuZirUikUp6EV+GQtBqoLRkWTxPQmWDRbrdhj5zQaHY+UChzqVS2z3rhcmt
mjxaEcMnrK4LtOvu6V0bttEUoteots5Z1eojbnS407e5trGEAG5ZhaMKLD4CDtYFEgYWdoCGHaGH
QTB3kfDEs5FTAA+QsOCXdm06mIHPwh+rlkJnH7xrvXdEMCDhS53zkCBexEcYOVUauYTNNkUzTBD1
oh+9izEYVrMOg44jPjm7A9N1KkQ0RgBsRYSSNoWXtpsBHMwkI7htaG43SielwzjFoRcRSuHuirpC
X0Ano3XA0ALHG1Z9r7/HaenKbuZsE7j6a7aAzUJViqkNNjo2ndOesBW/jsKzmt26T3l4VSXgWMim
pGb/PFNAB3WR4X2BtchWQUoGAinb5Ny12TOi3C85iGIskXusi8N4Ztn2eFZN7tvGVc5zn1nNHqtz
28J5bdLjbt3DFtqjtO5N1S7qqjye9ao/LRusKEmIXsRpubNQahQcnFzj1RgPJ5PemxtHkdmU0IHw
KV0t6j4jl5PzZ0wMwHJg1j4jFXGKmw+1Yu1MWwQOI8J2Q8PNyx/nCzhIbznNBEFiQbDZEosJqBe8
xwD90owUjfsmW/kJXnu4jlxH8XjuhumF3toXyJuJFXF5tkMHJX4w0WttDbpdPae3YnJe5QbYNcbJ
S7sYiMS2NSpn3ZbpdjPUXnucVpiNYOR+7pMoYsR3+HVy7krDEd45W3cdRpdEBycnKFzBZqr2DPaV
gkyYXVQWEc+z234Yu/68yhtKKpSFKmW/scYKF6LCxbiTDYZrKns9aNXZFIlKFt6w0UifLx164On2
muB3k3l1ANJwe21RSz4KuU9BllOIzBA9AQiL/SSEGuvCWoMwWaLlZh6c9FOyEglzot1E0ZN1qq3c
MzcBQEtwPDIdkFLVbAlmp8mTJN7LJONw3tH6JtOEjeatqfvxpvQoFsPlADizA7djwghrkhXT0LlV
nhedTDW5r7pXvu2JYoXwY2Kh3UODkKayPpwlpneGyu+3EL9BdoTqfRjUV5iPsX5o4e9JaWxUHBP1
IchA6Ge7uOi1E4u50m+d9p2ZoEezAm/jqxoPlsIz1qN/nFHUXjn6ZK1zCXHcBm/sMCMlidA8FbFD
KVseCsc68+IqPYtdzVx5eYWzZkD/OXfvXLegNYc6ozUBm4p8q86sMlslbfNe4dJWgfkjU7PW+jji
oVp5ayX2/in/0hE4tYS+wM2lUevK4qajYcRRGbu5bZcnS7J90mVFx51uJ5o17NNXMI8IWulrrvOw
vQhdZt5GoxbpZ3eFE0THaiiQx+kOrFNCUOegI32nv9Ma6L/stDBwHnM1UEESYcaaZMci3wFsvOGL
gFlpuTmxERzXGe3lUfrMFg3nut5O2DLY9sJFl0iAWnIcDQR2I4TuOYiN0raW/nUonWzcEzrMmwmF
yKlSUpDtkZvVG+D1De4BVDalJ973Wx69lAZ+YFFisWmd19JDj33WP99Mz6MGq8RWOu0dLfcwJ3HO
pSlht6xoZsPankuHnpMjUICOTUUL1G3lJKqlA3kz4ojY4nm1ZPtqQXc2ORpRqiQEBG8ykABcHq6D
Rg0kBoj5wPN9jVblJp7rwhP4fC4K91S2hTXQgQ4qoQ8yoyixUMVSQGXzdd6LTrF6FdF6W26FXrgc
hWQoVDUte6EbQjAHTXgHdq4EEDXsASdmUSVURAQe0QknEQJMzIATphAU9ECNdShUBR59NgUfDyOQ
LrmpEwM9FAxGMMmlg2XEJXxGPxHD2XavEx+N8yDjngvNMYB1mMJ36IAeHplHa4r9l5HjgoA41rPQ
K/sVmXKInaN27STjWYmWqTIocSqdx9sQqmQAL2F79toS3mQr5EkmDAqV1ytXqJQMPCUCU/GFV/H3
5IowLBYwSyZUSyN8C3J6Z1kI85IBv2wpkhpCw+g9EQkxdg9j2VwMsBoYNsLOBNtqNdjtOZ/qHZ5w
L+2or05DGrw82RlSjIacVGFxYqFylPA59J6vdCF2atAdD1+QVSY0D7klECIJBo2FoD4gP1AKMSc0
WlN4j+IHRyYl4gOMVcixQ0KnFhQvziuhiFqFViXQ2M7DFw1CGuFlyxPWIIhL8dFQ4EgVWJIvfFJt
6OFZcmo4/cbOIzQ5tEumdtwpb7qKKIYjPs6IbqdIOAA/mUJBwVGsnRYvVn3qpL5vkgTDTphMwPA4
ezvo/XjsEfPqjx7q3eRFmLLQNCbaxwAAK9BeIHKKTrhx0kWTtiXq4uGFPaH2N8G3QuG4YmrcOHwU
FxhzXTdNyalCqK8K/MuOrU3Tmj4mDsIw4c4yO9iZboUao+OKexYHyryDKGtBy3phzDigucSHlJfb
Vr0I6Mqv+O7cZRK3qziA2GjgzI774wB0bRKGjVAOlq0I1SxnKVKG69+bOLwdLf1SNwe0IvDL1ahv
8fkfUK5C1hTJ8GJKMcBB7YIxKCgdGOWqEbZucryUc4LF8toFOOA7r+KatOVoAvlI0X2hE4fTawH2
HCH3sKkmYYGmkDB9ndB9o3B+eZDeIGC/02366UpYQFuoQFf4wFRIwQpkcBZ2sBeKkO3NquF0sbEB
DDGXpesoZ68c+LAWCjEBRwzCGIBU2sLDTUFzjhGEXMSocT0Ky9gL1ZisNK2AxaSu24IIkcL32h+w
U9hGeB9XHtPGlpW+nDMdsZN5YjZMZJxRiS8WolIXtBLEUoFamsJczqiwjbEucS1kGqmFzAxBNCdh
NX2gTcwUr4mAubSD6UJ1M+Q8OAKQJxFGNg7b+P76CHKLQlvHOmcFZwzXcD/2CYzJq9nApzOMNFF3
bazOYeV6P05YLDR5gffcQJQnXEO8oBGYL7VhE3UVJt3NSZwxV4+m451USiEQa5H+zGY+sy0rTa76
jZEiBN6i61ljwxieauV1mo7ZaerwV9jIYSxHbLLVDEhZ3RO9bpn+Z/oEusuxYTbac4MG9NRneA+T
loQ+ZnzmB+lrkIDfs/m81LbXPiXsaIazZKfokW6Ob4LDTVmE8bDEdVBblBg5bdLMB4dvu3MazjCD
sVOtLFRlnmff6DPPZpJX/Tp2bjXsZTEyr54PBgwPPforABdrw3EI8TtRzsOWDsLsUh6pM7KUHDZw
LqwcuU7Dui5onJdD5aw1L9nZZIstSH967wVYySlvvMJ41xTyg+3P1NBuNRRntmhO2GxlCNaJvKte
wvrbCzhT9NjGM05t3rGVsq/Uam4eNvhdONuruVI7Bw3SYuBssKjU63DQsWFKIvQ6NrY8OZ3JkbSs
ZefBloZIv/BaxcBu2ABR3YVWfYN46QQJ2usRXyD68vpytF9Sjum32I74Gbdvtw0V9cRx03hbltMa
r9jQAtU2zE2gIK9dWIE89mizEzuY5lvtBDMi7npC28esf2klZvVSw1jLssP6NKN6hRClO0mD/rlR
Idiuiqmmc7M99VR5O3rqmTaxnMQhOqO4wxwqRUEXz7X4ZJOHmmsrnU3FojISA/fT4E0KVXT6/6x3
8G8f7dhWu3a33pvCveru6un1HXuq9os5m/x078p2Vfxrv/TZ5e3xF/oFeYSj0zJ40I3Yf679h/7R
y6Q7DO+6D8gvlHlkWYaiLmoo1+SkTHcixWDi048N94hGgEWDgkaEL1KH+1/445//42j9+Bp/5nce
XMAtpFor30QQFfkDmYj/k0Pw1Ss8GAKDKrjjGaS3Wa4nL3h/CPwjW4cNdDzHpluKROP/aAh+rJTB
quLQWwGvQ4+mD3sv39Vd3fpqHNQRRoeORxSxQfPHd5CwcOvde2K+90z8xbfCn43D1w26X34k7CMD
aY/uKt21pA1Ga+z+/eAShkJ0imMhufbkfnmi4/DxPv3nhPbL48DUYNu+gT2Xy9WC+T0YBwwwde4T
jwdCd1E0fXoOn9r9oPyDnwvjyKEL6pKaw84VrISBvX8/MD9gDGo4jIUlKTlPdX74OHUfcD9YRzwQ
2KF+vBnE8/T+MHhHIFxK2Qoch6HwaVk/yenha3PYX34srCNSEGzFBLGfHZD+3R8H0zyio4+pNbmx
WNGqj3ffU3squKEPXy08ZetsGywCgnkovpod9CPPUjoWuNwTlovvzRO9HfRDx8E8MnxHd9gjfRGJ
3n8sFJMoslOPvGaX/zzZWfLj93PA7MBywEPPMFgsnqZr8ZzdHweHWdKgFurAt+JdILfLU5seSEyz
jYNnSWLUUAz7WK7sZ0H74TjI9KDzC5xZqTGYynqCz8V+HA6eH/Qjx3Zxu1Y0PD3lWw+nSQ4WGFN7
7CN99g9PdZr81kr8V1cLic5jXvAID1YeS8bXmyhmD1c3dIh1fgTp9TQ3D8xfh06TOudMPMrgo11c
kkznq3OmdyTzJ3Cvz0lLELanNz3s4b2/4LGQw4PJLMiBUplfTZOmfkRNH67P5zDu69D8T3QcDj1k
8VwwKdg6FnN78vGr3STjYPJcwAPsJ4dfWi5+Yq/1pZSzDKP0w76IE92hM/m21vO9X/h8pv3255/K
Fvs0AVb7B78olhcf3/tuX12S///bg/Ps/jx974efz9f79/n0558u8Nu3fvBen6/q8z9uort6V9+G
NCsl7eDTx3y+y6gCPeve3z2Cq35eEP/5eb7x6/hSfPrRy/9JZumXofjXXv0nshwOfIc//muI/uc/
0VrU8/QdoxHmhUNH6Sew4UOv49//+x8f5scjLzinHHoBf2bEcuCnXxVpXvzx9++bvTBXHnoJPAjd
o9+wo3NQOPTVbyICZ79Lhu+LuYe+xXkX74YGsVNZZAXS5kfiTRydPe6h73Oxm4shurt9/A3YxRz6
BjzV6e47n58t9aEvf7Ors+iP/5CRQsEIh/z4hfwFj/XLH3wRrKKHXshvu9uw+JBH3Fbf/8L/9OF+
bEn5Utv9dqH5XL5/7M8erqLyG7fp3a7+2/8CAAD//w==</cx:binary>
              </cx:geoCache>
            </cx:geography>
          </cx:layoutPr>
        </cx:series>
      </cx:plotAreaRegion>
    </cx:plotArea>
    <cx:legend pos="r" align="min" overlay="0"/>
  </cx:chart>
</cx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_xlchart.v5.12</cx:f>
        <cx:nf>_xlchart.v5.11</cx:nf>
      </cx:strDim>
      <cx:numDim type="colorVal">
        <cx:f>_xlchart.v5.14</cx:f>
        <cx:nf>_xlchart.v5.10</cx:nf>
      </cx:numDim>
    </cx:data>
  </cx:chartData>
  <cx:chart>
    <cx:title pos="t" align="ctr" overlay="0">
      <cx:tx>
        <cx:txData>
          <cx:v>Liczba wszystkich instalacji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pl-PL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Liczba wszystkich instalacji</a:t>
          </a:r>
        </a:p>
      </cx:txPr>
    </cx:title>
    <cx:plotArea>
      <cx:plotAreaRegion>
        <cx:series layoutId="regionMap" uniqueId="{9C4A3733-07F7-471F-943E-55CFFFF6F664}" formatIdx="2">
          <cx:tx>
            <cx:txData>
              <cx:f>_xlchart.v5.13</cx:f>
              <cx:v>liczba</cx:v>
            </cx:txData>
          </cx:tx>
          <cx:dataLabels>
            <cx:visibility seriesName="0" categoryName="0" value="1"/>
          </cx:dataLabels>
          <cx:dataId val="0"/>
          <cx:layoutPr>
            <cx:geography cultureLanguage="pl-PL" cultureRegion="PL" attribution="Obsługiwane przez usługę Bing">
              <cx:geoCache provider="{E9337A44-BEBE-4D9F-B70C-5C5E7DAFC167}">
                <cx:binary>1HvZct24luWvZPi56cRIAjduVkQDJM+ko6PRsv3CkCWZ4EyCJDi8dUX3R3TVZ/QndOV/9VYO99pK
X5crIm9E+8GyLQ4HwMJee60F6a8P818eyqd7+8NclXX/l4f5p1dmGNq//Phj/2Ceqvv+dZU92KZv
Pg6vH5rqx+bjx+zh6cdHez9ldfojQZj9+GDu7fA0v/qXv8Lb0qfmrHm4H7Kmvhyf7HL11I/l0H/l
2hcv/XD/WGV1mPWDzR4G/NOrx6asm5//vfyP/9UX2dOrH57qIRuWm6V9+unVZ/e++uHHl2/8w6f/
UMIAh/ERnuX4NRJSUCkpp4gElL36oWzq9LfL2H/NMObI9zkRlCCKf//o8/sKHr9r8tc/hN88tl9G
dv/4aJ/6Hqb4y9//4CWfTeqnV+H1qx8emrEenpc0hdX96dVFU/bF/asfsr7Rv17RzfOULs5+WYMf
P0fjX/764huwKi++8wlgL5fwP7v0B7x+/tf/+38e1z8bKh9xEjCCEKOScfo5VBKgCjj2AyRowBCB
y7/ukk+g+vl/fMOwvoLSJ8+/AOgs/L4AapvH8v5PriX6mviMcYQCShjBQnwGECGvJZF+wDATnEse
fAGfi28Z1Vfw+eT5F/hcfGf4rPcPpnmss6Ztqsb+6UBxQbCPJJMBCn5htU9Jj7/mPvGFDAQGEKXP
v4DU+//S+L4C2Zde9AK79xffW239+ZCx1xgaFAr4b8UlP6stHLyWgU+oTxmlQH8CLv+B/C6+ZSd9
BalPnn8B0MXx+wKoGPP7qS8a759TXAARZwGAQQQmUDyf1pZ4zUTAOeMcYehUEjjyD0Adfh/eJyv+
601fEjxfQexLL3oB3eE7q61/hgZErymlhPPADwQhxPdfQiYlh5pikhHgRfklOvz5375Bmn4FqU+e
fwHQNci570n5TdlTWUDXAnH6pwp1AiBhDh0J8wAw4i9ACl6D5AAZTzD3pYB/f6Gu7r51aF8B6sU7
XoB1951VU3W/NgDYw58OFWMSB0T+RoKf1RMBywWyQ4BCRwEmQn7JUx2/bWBfAeqzN7yA6fjfv6+a
KscP459eTlj6yIeK4dTH0Kk+wwjz16AkOBhjnwfw5YsYnX3DqL4C0N8ff4HOmfru0Hn6s9kOvyYE
ESmgJT2LBPZ5LPFspRDcgIDqBCecfknuwfr+58P6Oj6/P/8SoNvvC6Dp3lbZz//zWfAB4Y1/vpsS
nCHoS5Q/29/njOgTxUfQa0E5YsIH2UcDjL6E1d3fRwi89Z+P8CuwfflVLxC8+84E+z9BT6DXPgsg
wORUIMElfUGAwWshobjgC7SpL4cVp28QOV8B6u+PvwDn9J2JCIiSinvb3v+5KoLJ18+tSWBI+gQY
X/GirMhr8E8Y+ULApQBM7xcEH8RB3zSyr6D0+SteIHVx+L6I8Od/n7L/+N9DU9h1+ZP1BHr9nD8Q
iMl9AWH5ixwdSDCApAkqCbS7ROiLDevnf/v20X0FsT++5gVq13ffF2rV/c//+ucTINQX0B5DnENq
DiX0IqgAxAjUF/uN/r588nH8xpF9Ba3PX/ECqeP/50z4D3z5p1nNZ7f8Vw+ngOMI84EDCabPod7n
FIjhxAOOQiCp9ZlP/nji8fsB0T8ezpdx+f25z4b+zz5v+sdnUX87vgvvh/vol3O/T46jvn71lwnC
meSLR3+L3H5N0z6b5u9NZPf40yv8vN5/O018fsVnUd3vy/Tr8v7tgaf7fvjpFYG8lvEgAC70EeJQ
aa9+mJ6er2C4Ahz4HKszzjDCEGTUjR0MHEYykIqQL4HtEiAXfzlA6Zvx+RJUK0KgVgIZwOkJhWOu
v523wjiWtKn/thC//f+Heqwumqwe+p9eBaByXv3Q/nrj80gD0KMM0kmIkzkoU0afA+P24f4KTnXh
fvzfAuyxFI4ApM6S4eTNw6GwbZwLdLD42rVdpZlHNaFLWE9BnJB+X4pM4cJEATUbnOZ6tI9DPoaU
FruC5NrjlVqaWiX+vPVHFrvyXe4f0/myzHaZGFTeY01Jo5FFuqi2dUHDZX0f4HvmnSe+i3GJ9eKG
mPlIjWWm87FV3XDfmlHlo1R4IffVWzysauk9VfRCTeyh83uVV0nkqFNueWPWXqVFf1a4XQ+fQLPQ
G1Ltxi7Mq/fzQPVIl1i0V213V4/51fsqvWkXq8R8JPI6qzd0ONClUIEsdYYD3YrLuj+vJuXzXJF+
4/WTxsQqn+ShtEevveTNNpBp6AUhSH+VeO/r8ijJAoNoQzPkYR0sqgnetvBSMp6cfyVZoWiYtfcN
NorlcTJuhyQLG97vO6tJPapEIi1Qo0ZztN6mE3tqhe7KXY/eFcEhL0yI7VW7Sj3luXK0UoTtHf4Y
9NuhZqpt5ydnZUw9ejUWfM/M0VgbLWOj6v5snLla/bDgk3JrHdUiVTkbN2mC1Mw0xwAaxxoN/qAY
zDHvik1F72obKEvekbTXAd0labxMSUhFPGT9gQRHR5wq2F1WPUiKVO/2PCjDTBZqbdZt5U2nzttl
a6fBGilDcoXkrIZZ7tYk0L3JNFmQSqWJ6ixRpZ/pFZEoseWRkMuKzQDCHAZ9aBGFsaJdRiWsbqlK
04WNyEO3Xej1JI3yS7GzSaptXx7Z4ut6XPe06jRKjsK/XoJEl9UaOu6OcvSUX1A1kUklyZUcfT3i
UfVdpUxxVrNw8FSX77DMVC5upAxneksZv3BmvFzpSdJWm7bWyMBSjafZnoncXaypVaYd9JRV0dqd
Wpoqzoqzal1VZz3ViHXX2ubRmTgI4kWcBexNnlyaLMzS2NqdN2yoeM9yVYls7+pZ2XpRJZTIlGdK
OHmF8yGaUR0vRGz6fI3a8lYUsGmKSefzHKE11eOc6GSyupHeAdWpqutaZU2pTG6jmkptu3TnZVvb
mgtqR43NGo3+HKIKKbQUukjvA7rxx7DfLIk7DijsxJu8o4q1Va7G2Wy51WvzZvWDqDurW1+RdyJN
zs08a5K1sHmhXptRzbI6lBnelOTerh8pue1KeONyMdkpSvoi7jq8qRw/CFttONM+9lTWm0IZ2ser
7bRYo1puMyoOfdtth2m6mYZH2vsqreety+6E6EI2l5vAFJsmsHceq1TlkHJob1ocefMpq++ZrM9Q
dzP2G5FPKuOwG22pXT+9z4v90D6Y9UOAGk2SUvEEtp78UNLLdSmvnKVqYZNOYEu1sN5+c5tkubLl
oruZHaZsiQsU7Iv0motVjbWNW1xGhpMt/HhNDlvU9do7Lfgo8kIABHZfNtkmqz46YKIAwV6yezQX
UV2RmLZ8V7Qf+oBq48pYsDqcmYs4lvvU3U7M7YkZQkQuc9QpSU+Vb+J5xdE6rhHj5Z4BXaS227iV
HpM+iFGSKlbYXZYjtXoHS1JfFdmUqznrt4ldP+TVGI7B29X4zZntJ6Hmwdw7Gvl51UW5q50aypRE
QyBrXWMfymUoxpisLFGBj5nqaWvUlDCsemsUlUUaVm2/X3Fw5HKqzhn3b6a5bTc4ob7izXJhbbGr
W5xp5oTT6/rI1pIosvjzRnLPHpu952kyK0Heoi57cFlpFPdEnMo52BOevSGQMW/y1HuQxj8EPC33
s0cOvZ/cVrywmzqwdejbkm9rThRy1W7xrpciz3TZSxcJmoY1yWPivF6VrfBC1tMl8jMg8jnvYiTG
J9yvXDUVn3TLi3lXSJFFvsyuC2hdXeagPuigk975b5ulVJJUraoH8y7ocKYoEgXMM/uY5khugdor
oceiTXXNuwu2bj3jVp1KV6symcddp7KszMNxbLTrKqPmljfAxKOLvdafFbskpWcjY0NZNXtTz0UY
DIvmtsKh6bKPfadHydpIIl6Gc9mgXefnT320DLCCXZttm2UclbeQTHdL1qlh2PT8bkjezRD/KjEU
apzKC5Z4hWpYkWzlbB+XKLCeiVaTX6zLPKpykdVucNPO5Egb0XUPJBsup4V9MCxll5JDB7eFN25G
m2V6CuZxP7boacbQ9boOiDFZzhOUxcPQB1Fg0g2zMS+D9nzsgo9Abp3ysRU7ka3Ab2a6KrMuuBpt
eS4xkH0mW0XKYTzhJHAb2h9LVC6bjKwY2Fu4qFmSmGXrGNlZ3hZz3e3LYHmfu+kDWao5alcBwDpf
tw7DfKubfrKlet4ZliiXQEUP1Zs+IbcrKnDIO3Fl7NthzqECZA8kRuvtjICTh8As2wWYhE8MioOZ
u64awoo0JnTrOmxc7sSt52qh0hTqQ9ppF2C6NwaNhzwr+3gS5E0aBOaYZ0GyTVwOBDg8dFU67glt
VA+Loypc5/txClFqc40L+4Y3TXk0Hb6buBChJxPQDLjalb3ttlPULX2qktSs2hA3hBMEkRsxl+fQ
DM8TlppTsub8PMfndhBYdRUIJDlX97zznRaieeTdiKKJESAt2KMz9bTlMo1q05xR6tLQL5c6Ggo6
nVDFrpe04Fu/bqGDUGgvWb7qHvbUTpb+NTNJscktEhvUsfOp1ZagqVdJ3qJw6BFXkzB8zxfK9DgM
hWbttJ2TPt2NM/RjuG0Jkc3cWZKnb/ygqNRwJmwgoOX5Q7y6SbUiH84t3AwdVbg4H2gXwexAA3bN
HmaXx3nwKFdyzSbka5ZXg/bdcMY9OsS9nM5k3rija7odIkNcZctNkct7O4pzwtzGs/QCfl4xpEPe
xJionGxZvxeJCyeQgm0zqwmaESENaKEDL7e5PavpTpB0M+dCEzvr0hs1SMtUhF3S6zGNS2dUWq07
PNyvbTThgz+e+m7VtEaqAsbkUxCmTXdi5b407w1+8JsDxU9UnqTZWBANJczA9NeiuvayIAZHcbI9
gUmeqnSX1mcSeRuv+Ojn58XQnleugjoxUV+opCXh6F84vB+WNGxbsyubfZvWsRPXydSoqa63KM3U
gNn9wq2a03nvKN8SOoVFnWwXVKtKHsohe18P1b1HreIVbN4iBp5RqTfE2AnQFKNu8Z3N3i1lEVeA
nhuVXQ+91+kA8HVNeii6K5DQwWTvGtCug1xjz3/fdnOU+Ocd7ve9Ivaib4sbf1h1B7sfVXva+dHo
3vXOXpn8NK9G9cnWL6sYdI4S+aqo8cIBYHcgqRxjIIkvxhHFPpvDfjJnwUSjpt/j9aqpCzUFJGIe
OjB08HFzw/CQKy7lBTinyDCkCnzOFxn13TvZViHCVOc8CSXfrJ7cI7so55bz3BtVhs/6ytuuUNig
fZpNS9SC+Fs3FnoGOVHVscUgJyQ+uHq/A609iy1rh4tsbjSGGqrlGtrkaIZWV+spIe3W8TVKgx0x
H8wcwH5dla2UB75injuFYFO5fCfQJSraaByNShwJrf9gipiOczQDVuU8gIM5CrmE6/xY9Fz1BRiu
lSkzPo2oVcsKJsmW0QxdzA+m0GeqkFFuD2l672w8Jxeo5SoD2VkeXVlpwZpjIDaFf9dvLLYgbS5X
czVOnhrHW49wVWMOLPcm8T2dguKX6xCV0OqS6rlg8K7M8lCQRK/ZqUsG3Th33tvifGFhVgVREYht
zxfwVWWrUJCeTAXL27JNwgKrcL6+GZ1U0JfDnKW6L5FqEl/PrYiCZtct5iKbmMpTGAXhIFP9aJgz
BdIlwzvnGy3oecovcHPRMuh23gVKrwS7cJMPVgvtjNx3Ez6T2TsyVxplNkZ0IyuqkZ/vp5mFDhVh
X4jQTo9+dpYEvq7spajAADj41OR9YYqQwHq2wRRnXQ+qt9ByrWPKBrV4iU5Re+WK5dpvzx2b9xSD
NzTBtu7bKKf1DgkTef0ctozoQRzHZrwTXrOh84F6h8DkcWdS0F1voXupcVl17l8UNTi04dyIHctS
5eX+vkR0j8gRijH3V104G3bVqqsq32bV26U+x3jdgd9pgstsnMOuyZVM3/spCIKJH9rkfsylBrfp
/BO1CYwPpTEObrvU6MF1cQbuqyOGqQx2rWgAgbfculvGoDcENG6WE8FTuCyeosSc6nbctWAvCrq3
NYtHdEw7MIQT6Nx1M/pVmIht5twNCW5mUD7UTJHkpaL+lo751vOeTYPswa3vxmG/tPVNX+Vhmaeq
ZOBG61n3QRbNtr0ePHaTJHiTrR/mjp8TcPBzLEtIFVYc1/MhgKFS/CYBlmBmAFbrYRMFQ4T9bQGR
xNx64TwfKjSGqbtaBqOc97D2U1QOoGuyPgkNONhJdtvZjmENEUSSbVvcbvI8iK1fdoqX5pTSStei
upgZdFvTK9Oc6urdJMTGT9udBzXQpeRUTfmHJgNqx2kQLWlw1tXVYd5RIC+cn1Jy3Yl1G5hxE/Rn
65qE3PjgJm7bedl5Nt0tnJ+RnfXtRrJ1HwTeYfUTLStPl+DhKzeChWyugRZir+uv67VUKMFh1Vcx
WJQ3yKQ75tvLFhozFd1Z1dVhWrxZIFGYm8OCm7BLW82veHDD+0G3pFBLRlK1LMVbmaeH0tjTWMSQ
1evebzdJMUbSQNdtyGWAzrBsN2hJNMJFprKAva8ELD07WeMdA+BGnLK49oIBPONydFkTprONciY3
ncyjAOmM89uZZ7BZB1CTkAmlaaD8ij7OpFTBCBD3b0gJjSbtDibxHhfhRbOsVVOLyyxYLwVYyKpq
Ik+8y9FlKm3Em8fZv+nXtzan+1wUoH9v/eRjmbWQOzBgewm80es2dzHtslo3Y3PpMnbAy8fO8Zik
EFqAS0j5/NDmLBJLs2sHi6Gd2NgPQMiWERHzoCo7RmSxR1NCy8E2NEUf93y+W8Ss0BxPaX8qszpT
1kIi4d6KpTqtfCMn2HpyhZ2ca1efCE8j5IKdL/2Qsqus2qIJaf95u6/nHhimATSHo2WUsH1Zo/AN
ZstlQeoY1+9y6WkDUplnLWjfp1neLSU6pIhqxz4OkBzV7amhU1wlue7nnT/v0wksGyP7slhgqUxs
6RnEKWGHjsmyKQTI1VJEWfUB1UlUWnPmMf4OG3mepJMugvTSPHeyuY8yeoW6NFc9O1/5lgfQOmfQ
LaTSQQnGNA2eo6kdr4/oowWJnZExmkBmpFW5hcysa25FOe7zstAWxZjbbWNgFQqrvKbW1IcqJt0+
SCbtgvmsCSR0IqZlf+6JSx8IkGn4LY+ypm+bbItzuS8auWlMe4YaFubgxtrk0FMDszeXyXJBjQWC
BXKlp5ZXh6Ym180EXvGCrs116x2GfN9UfQhVASV3lSVMzQjaj/0gzXjDSKfptIRDS0EqfhzNNm0T
1Zjlg2s47IgkTKpCZWmiMlTFHiHXWXcLfdTmd4n8MAYfzHAeyJuKTNG6LLqq8b4ad7KqNhCv+V2I
vbdrZ+4ySG3s2kCvWUPazduUNvGylqGr+rimYYf3U51u86zS8lr4ccqUwLEP629yLZMzduH3p2Z9
NpqDrlOIRyvdELe3y3VZQNzRT3UoJn+zwBxxUGzbbII5TNuKn2Mwd8E4bZmtwfGAI3X5Mat45Ddk
T2PGwV9hDcnEUAB5kE61JnvjIKzKkotqJOpybeymzAYIEm+GUhzztgvtWugpvUbkIMwYp/lbmbFo
XsmuH6e4pf0uyMYjVIOiy2MqQbIxvGmhOFcLf4AHiUAK17smB1B6IJY0iafxWXnFa385EwaBMmhC
v1OuuCySOSYgVWokH4qRhrw3umlLtfAiXtEdTrKonJaHznwsCy8idA+2MhrsIbdgbnsXl82hntxh
9ldF5ps+e0Jo1FBuKpktuHU/5LJRs0uiihCVkou5B+YxtUL1Ci2Cac9/F/AlNBIyAKDVBRLGoWzB
Tp+K1G4XLmAmNVCqBEOXX16tpdlldR+lSwMxGXigJQfrX2rrxn1VQs5ZnHLa6DnjCo9G51BujWku
l8Fe+T08Apa0qpLz1OX6YRjWRFUoOHh1H8sphhgEvDlSAdBRITrdPDVAfdCW+oVHiMaQDYFm7XcO
bh+xp12lWpnFKXhlCQnAWEJYyu2+LzfZVETcbfwWNE4KIq4+8cZXa3Cg2S6tzLEmtRbjaVqSfV+c
Mwk3y5ClsZOQ5nUQq7AhshD/MAyhDjsuxaC6wm1zmHA/HeRUhLKxWydqNS3nbZcpYyCFFI+CZGoZ
IZmrJ0iguw2rlo19VlHtx3K+6826zc0Yeo7EIyS8eQlqTmZbMYYtsiqBKh09EtlhBLn4boW9bJeH
wsrIb/utI/cp7qE2Vkimqm3QbYkfBtCrUaGqDS09PXR3Ht/QsQQJ1asWlmFuj9OKIITrdD3Fk6t1
ng3HOT9ly32QOd01qXoOfSUGuhDAN8DqLqlAfRfg2vc1W2NRbjE/TrZR6bKfhrPVK7UI3vK5ULk/
hU26leVp8HcenGVMWaPruYum2oXjm3xadOZg9w9nFUiMrjm0/pGUCywdtGBxQksHzLkXoKTbIdm2
7E3dnxI+bMnsqaG+afn71kldwthQdl56EDGlFs5HnMLV0V9PyPEoLVUK1mksH1j2Zp2WXUCn7TIk
2oxQBP34jsrLdEWKpnkEVgbEzKb0A5U7q0hwlme7Ap13TRvBgc6Klu1cpmqESBF+9SxapLerjssC
+i5Yw8W/dnzfQjybziV0m0Pnvce20QzYv90PPijx/MFWRVjk6SMdnkp504ONGqurdlo2Jb433fVq
P0xy3EwFCCFMIwaxmnB0i+a3vlz1MGTbLjt0Zo9SP4ZfgNsVNNU4q1XueWdLQqK+N+DSheZt2AP3
DAEkNeJ6mDoFjY4A72Ww76owXbmGXNzwI8Wlyhv/UK5PeIEuwBa94PvA7igDBvZmCMfUxLuwI26T
zcnt0Li4DtrI4eF9A1r0Oe71WFxB+rmu1xx4axQlnPA81EDjdBDaIxADoGWzFvXRL8pn8BXmxXUW
8H2Ou52DYzMfzhhAd6V+tkmGSrsplua+mpqjv0CAE/lVERPcwjHFqsUUZnAGJOZoTGfVTkAVax5W
+SPPl0iK+jB4x7a7mUHJ0GUM5zSD9XnvcaPL8UBFG0MwtIBEdctFT6dNguxmHeRzpAI9o7tz/Nm5
96HD86F37XFpra4knN5Up0Ust8HQxUk3KrqmKkjzLQSMo9RMtntetEoKTxn8zpgZdNq1KY4Cp3qt
sjcD7KUgScKyvmzxRd3esPmD65pdL1rITJaw8yY4yfO1TQ81a7Q3fGzbaOmmVEHIcwZnn6oil8lU
AYh55KeT8noZ4eXt6u6WIOTBFr9NxoegUtLNkc/rjUtvm4Zdl29Xe+qBs2ZE1MrcbQGeukDoom2d
xt0Ace+6n9idPwSRLcZwHcVVut5PFRRXIw7w+1dnDhLMwitDi4cIYtzFIVhxR1Vb3aymjfCaNUos
9t2M1jelgXTMh57OFz3V/baDMCiVEoLtd2szhokFkoNW2xJvKyYeNfOHFewiy98s00mScMF+uJBq
3+EmSspBye6O5nAK5ZfvJgjmAiM1ou5MpIsaXH9dcnwAlb4XHYaEykcxGaaQlOciyPcpCuK6yHYD
P/OGgxTpGweanwMvsuTOgiUYZ7spugH6Vg6rb6Fpp9Ec1JBzezccrHfu7ZfcRfUsQ3CVYV3ltwxO
4po2BzPIVD1PeiDTpq4v8uJGtE3US4jqpj5Ok0UXWabmJAGxI25MzZVEbGNQdcAQe2NZbAf/LZsN
CEiznQJxnHBxxv3LdQAH3EB8CeYP2SQ2qRfW4saXSZSLd2V3N+b+7WLnh7FalTyvMdN07FTvH2hD
IghYQ+f27XBYqwBi6lqX5DbI2qgYbuVhaM1pNG1MuguCZr34B9dNyiA43k6uG3LKsHGqpLfJWmPF
nYGqBEEHYbD7WAT9qS/qjVnNJnfuLoFP571/OdkqDuAcDI3DbsE0dGYN2+6x7/PIiv5gwfusNj8M
fmhEdvb/uDqz7Uh1rUs/kcaQRCO4pQmidYSbdJM3jHTaSY8ASQh4+prh81edqrphhyPd0mitNec3
tUVfn0oXdvJ9+b/WqCejt8TQ+ONwPes5P3iejmxdxtyFlj3i6ZoziJsHXIdt3c3OhGFkPrpQ8wv2
gUK4n/9iJfDVU2HOdMuq+bqEL5X7XO4YCi6bv1CJSXltqlcxuckU7LbxrW4fg/q2rl2sb53kp9GP
7NOg90V50OFO/WLuoZkvPN83JKvXSIVNPHZtFED/8P+M7fa36dhuIejsSnenuBMzrVQ0e5iJ/CpZ
DbTwvsvI4KG+f3fMPfrVuGdS7VZTv9XjEkn0TnDuIOmKRxvcNASOzn/eOnMitsuKcWexvuutvvR3
jmBYnyoABKOq/4Qrj7xR7jQ8GbfjiWAsnQmH/viwcT+9Gx9ya3aL7dMaTvw4D4cGzQZ8wyOF4TCi
wnIPbdTS4to897gxCgmHvDhWLkxdFPh+WrJ2VIm/qL1a2oOTf5Dtn9+XmM8WVMYhVrx87+Ym3ZRI
5AhTlGEZ6KIm98/VVEBxW1IrYTkuBqLebQnIn0I8k7B/cvmjq8+uDZIGFreSUD59DjX3LVBQDlq1
RNsOibEnYUjSrGvmiU/O9gZqve5ZovJvur6jm0+7Wrw5cowL9pvKKlLmD7fzBWuBCzN52DC5NQ+6
vvYYBDjWKIEbb8tlJHoWCzVgZscYO9jfQ/PHr9ykbE3GBqz1oU6KVmfiU/MSQ/CMP/ZjdgXUjjuP
wXFVHqvgl2RBrIAHpPNG4Gy1MV3x7PJT9Vvk8lpJNCw0rlv9ILtP6X30Nox0V36TEcWyy29hMceV
/fTIMTReUvLXUtCLlnmmcW8T/m3Dh3Jjb+i+gZeoWJHqS5g2DeZxX8OkJTUkzQXud4mq7uqElWgn
SEZR0OGnxnXpv/biV9H9690ynvJrBzmscdZrzVi0okq6zZza1o/KTmE2f5L+muTURJs6TEsZs66L
p5aktN3izf0bDOohsGHm5+WL9NYj4l+H0BF7as7B/GutC0gH0FLQ29nwze/+eT3OwTGogl0NDVi1
u7zfYg/VdYSs5rYwNPNockB3oNcGrZK6JXkBiYEVAEskLgvGOTtEnm8u0mCoFSwxrb+37YMY5Ip1
vd6XbZlwsxyEa49FO+8NKZ+R/Q9ae5s1+ct1mI7CHDe6Qc3UmR7a4zbICMR5PMNo1d2UFkHqarEj
ffsyT/W3KDcIF8AK1m7nbd/tnJXjRy0WzNXzlSonUsM3n1QUYDYIYBlpd7mSakIr9eoFcLmbuGjz
aAB00Y/jxQnzt5U/EuHuKiZP+MLT0LSwZPBXvJnt5T4wwJL/0D7OXbPuBQ8N7q8ZoteAwQdT/T+0
UfuOD7+60NnVY5Q/GQMpL3eHgxd+sU3HoamySSuQSEe1OHs7qF9ND7UK8EFt3tqGZoD8vwVxVByE
z3KAyUTrOGDutcrpVdq9RLvh5rVG68CjTo2ZXuaUrt0ZwvuJeeSp5utBTfJQlG1ccLSO0ATkwLLJ
ZFTZBynMwZZX50tC9LW0/SNgeeC0+PKBTujAOXt2CnMCEXAezfRv6XdtAfBi87MhcA+l2naDZ7Mi
KE/Sh9pTRUU5XMr5xLGcFaSIBiYg/MOX9Kx/cEwOnOUkVzdiE9/lMjiGC0uowErjhXNSGRExBTe2
20gssUqxST8Hi/nr5Do5Nf50sA2uT/20TSgwbQ8lb3wUKGurA0nefuaugrfJThYCIbyFp7AxVbz2
eRRMUQjww3TmCbxIOvEuA4K9cxydEM+POURqwtm73uyxRtFiZHsRnhPJBrQOoX9gCCRdLhJ0n4cB
7BDcybjNH61tI1MNN82msxDgsig7mFlhovgIrIKI7xdJMMkZ33tJ21XuhxXdtJ+nRYWBu5Wp1/iP
szE7wZcbAbmR30YyRysaZiBK83NThh9TUKDvtdFof7HWhe4GPsvYtCq+SoPuBDe/ZDStMDqO7qmD
r9gT98y4/r10BADKrwnNZlU7hyIasQSYPfHgMuepD3duW7+X7csQckDHlKxtvtt6wD7cnaJm7r/d
8q5762PP1UGhJSPlCW2JndRrf3/ySjR1yhw28S8AvtTLJZvWLZEgj/qmj/xpiyTgoFaIeJv5KyC/
xMmDZOlbPJ6huLF5TvoVPWhmMZrkUv/WjdyXNUt8Dau1zgZl97Vu4ep9BBq1aYIYXRRkP/ckNnK3
QLPo0AnAKLG4OXoLjmnMVvWodXlp1iXJcd5dF74vhmsFtQWoRe4LAEhdOgRVnLNxT+4mXEFesWgm
srn57O47210zPXjudvJAnYG8OOGEPLAcN/eaNA2J2spci3yv2LzLrTjxqkg9XuxZCL5LzVEBiR56
SFRUIN70sHMZiic38ST948D7a94VyfQZ4IY0IAPvVhGUdmBB8r2Xr8Tya6vvxR2yQmUfh6pNLfgt
7Fzw1GM2zxsozZgMe39K5OM4FfBD50hM24F4BOd9eK7NGivZQ0D4cN2PakMjKjCK0ERY3FJbFff8
BJPhVaD5nWYBbe7SCC9qzfwy6P44eflf7uIplsuwr9z5iTTOB1dolZzezxQ0mI7SdFr10dFNNhry
sKzoivoOata2pxWNOHqlyBY0VTVPXIYTzzGFQ78Y+U4MG2SN0T5UwRo5i3MgBcScoNw1mCLrXa8D
dOINNIT8q8rNrsNQ1jbFL9KG8Sg20C9DchvDPhtKJw70dqy3rwYA26LmWEvnPa8PM/yt1X1zyfcA
IWUBwRj27wFbs6KG0z1+rU7mcEwH5VWjfuarSoYQEB1/IQvbr4MDPb96HAp3L0wdiVhXfhzK/DAW
Jq5he3NwdLq7sNmJ/bI+uE2XTGDj3OLZ8X5v/aGj8240+G83g8z7HMJnXpP94Hlx3pdw9h82+lQM
T3z5Y3uIQm5ah5g73DpZcWYtA/DlqEezBd+ig5CCyoBWVi94SPo/snQw5XvPZWdPJfEitI8XWZHU
OkO2Bhv0MB07Xn1eZ/VZUfvBOhYxyyKXSBgw/p7AKGHoBEWYEXJZpMU4AFAEi9mw6cfFoHfxseoL
14PSw862mqPQFhooX/htRfkxQVqXXoPFxDGXCYufWWfMCcvvLceyoD5lV6CV6psLDOrGmR6woHre
MyWdiRXj8bZoMCpz/t66LC7xaHYPgENxNxRzNLTrzWzj8yjLi7c4sVo5+AB6uuOMwRBZraEs/52h
107Dcduwzcuy1dGQuzpuhrvePaHS7Fx0apJ157nhXUo2z32DuHvzPVOdmpIW2TZjePUX+mpD96to
6FmX5cesCvkWFEsqN/Hah+MaD8Qb97Qsod7qCe61v2b5tEIb7VV0B6mKJ4+Eoog4Gl88xOgRIjmR
4ZlaOKNDmTrCxj1w0NnR3m9jXRp7bjdfGC52t6kpaX3TQuBcwFYF7UcftDsh61s4m2q3ThVseixz
21BAj9ug3i2wpTKAGm2L1SBvdLLkjsCIpb8CQ3I0jUH4lFdAk8IQEGvd4/br3E/Z0PJYG5MngWEq
CSrxD2XY33usALlRYvJx2UnQu7baLwr6zlRkTTu8lXh+GwUd0FtpyoEihLUT+Wgnt7JJKduOOn8l
Z1ZC/nO/Qv6gwxWG9XvRPi5yOaHzSe/4BW+Gg5+vaaugJMM77e4dOhgefEOQkG5M62uAehkWey5m
GN80Jm6dSs7BntUHlb/pZdn55XCg6GcH/9BT3DFQ/uDkw413TqxYn/PZ5qeusO2LGwBK4Za+dhWG
xe51dVFsprp+GBc9JG4Nv0qLv7PGEuYvrn1rfdWnMLYiSBBhYkkPrKW8WT5gNjSHebmvCFIfK9Pu
m1A72TzXPQzNxexIWTcAh2H2SguTC6GjZK6VifMG9s7idH5crJiCFwX5EQyqg/YSnrrfTrvCeR6B
JI/MAG+ENr6AfOSgktitpPV0ZOPyWUOQ2ls5QU9b5iUGsEZeGAVhzvpoqwYBH6OhGPZ6J/X8q2Jg
F4ayf1lAvqzFQwXr1inKRM9/N2huXU3h94N27qEEof6F0NfybU2DETzycrk3VhALY5cdw3WO/QGC
xgxX0FZJjkZIYF1wZpRvl6bCQyUroAqBYHB4wuZ/LebQqQfR5/5yCr23GpXZBdX3pKB1hcXnCM4h
wNWqvT+kayHy1FErwUfQJHCTpgzQFXwJB1avj96w8OLV4KuLILrD7LJpgVAve1UdF+931+udlOaQ
e39nMNnEA5cT/mI1CHs/WjwB+y6MZIHCP0Bn33Os8LWf1XYH6TNexqzttx1zMHxXQ9Ja6GTw+QgE
88B9770/tQvvST+gwE7DSze8BRCNZqoOd451k0eZu7DvHmW5RCGB1xO0AI3RxIJ2qWYMknncjXuk
zCNJ1bkSZ6zbA0y7zqmThv62dIXS+CYh2joNhQgJfCV/8ekEx+Z97iHtojgqH6rBhnFpQUF326jD
WVNwz6v+xId/GCEImoNqxepuAR2waPKvAuXCEc1hKuHob9Fdeu7VcQCGs1ZN7Fkbt89QnFbMwPpM
qxMkDC+/+tDqabPuSp1ni5tZTPrC+z2zp0GoaKm9qFx3PqxtuaWl40RjPmP8PIQkT9HEx2EwZJ0K
Y4Lq6EJ6Lr8gi8adPoN3wII/xdBmm+qrrCVEOgPwBU7y724ABSCv+fhwN5AIDA7gx+P4R3YIHsC9
6GC50TZ1jIoZmeF7AUeoxt2CU8PNOYdy6puYiPcQEq6p3gecmsXD5+CqSMDPctyZuUoCQLZ3ElOs
6CLeNojSHnsYVH2SzhD5cwVsGwri8F6rw9g1sc6PNYIeEKEGdirmb57fhlsO33ZGsbP8slD0kbCQ
1iUmiFR4J4ukgMaMPmxPRIPdLtuETCeRv3DAIgLrfd+Ak2tfuno+NhjRy+F5tak7/d1GYPT8NpZf
Y3VUgJzAGTX2sobf+QxttRiizu3hJqUBKqxjvQg+xc4DZbvufcCTPUDj71BNdw/40OIhnjCZE0/v
/PCf32J12SByLl7s+d+0xGBoU73hr8AIP/bH2lURc3/RJctRzkypjnmdlvmpqn/1eok8jKEN31XD
P5CgUR9gbNpLF2BNC8Fox/whytsl7rB0s6OE5Fbm2eaBUHbJYcFSYugjGVNBQNOwq4ORRQXZCjBt
emeFf7Lt3wLdrNFBlMvXxZ6ovwvWjFYqvd86G1z2GiMQHWniD38WJEGmnbPc5bhjCGWzKFgEvm/t
dx1/n5p/KLQR9+ZdgdXSqSTGE9wNtYq6Ea0di4fu4DQvm/+t5n3R/vYAfI5fsmoSGcbgT/3OTUj+
yxkAknjjRPdiVlsstn7dQS5Q1TLcAvkkVqr2TGEqmcb572qHIpGc+Qe2eu1BBBVLJLzaUfQYtjAJ
7by8LRGNqUky3ek5ouVjA6MPIsu3Q90PfyNAmNfKwJbw8ufQu1oMSYJV7iupwmSw0Nr5WCyxHdev
0uuCVzVjksqL8X0ysCkrKWEIGAqpBq65DKAgiy5bluAB1rb3y+jfvK9F2re8S+wCaSogj6PfF09u
+zfM5xYGGpYq4moklXwu0DnO/7phffNbVE/gYbiCj7IFWVT5zyqfgqw0/s4v1AeDsfrZjaWMOkwK
LuwsDJYDNDeDBZ+UlKUlt8Wuo7GxoGauBRuvq/lF8di7+EUcUcEJeWQVHgbgEyF+DuwKCLccjnSA
SBT9XBq67/unvjmbcAXuCYMp+BfUmaC3VTYvK0JEfr8dJ/4v19A0rcw2+0+L/WRfRnIO2i+X1I8V
Ti+YaIFm/rWxQF19BJ9MahwIcUBprD8nwujId58UQJICMaWyHcEbX/rlNZzdhzD8TZDbIfOPsXgv
jk5roSO7aVPa8+Tirym7Y7MAPwHHbW+Szn3CMcjqin60E3/YOvjnesLMvOVh7HnjADRWYplX4N+U
H/s+i1oSsC/IrZnrmeY8z3Gdl9ttrNShJGh5OlGjPvpduSuk553apR4yVP43TRLVjvbqGaeOgg0X
p1D+vm5ImKFTLpBbOld981DNWO/AEaH4MQvHqvGfW43WS4xeIgldIj4MyyEc8YDoDvMKHz3wC7ZG
uIaKW0vqcw6bc1ixOONZYBGH1rgbnTVurVp2yN69BsMsL9xMZTo3gY3M1p4Dx0C6gDX+lLsPMLCe
qlYL5OKUTZw7sbV1YEql5W5EtH+dOmjl3WhlXFU+uMIj6/mSWFvy+I4dq2UdLu0G/Bx49L4cm88Q
21TdG2KWoac7hEJtuFKJkeSlBCscNNep6GTsYSpLa6LhMHW/2ToXGDI/V48ukF+bhChvy1Qzws5u
2m9IOHceB1gmHlsYKviFcDYQ8mGvsvIs7qEb/rgK3V6wQPCvdlOO+j5NgGd8A4CvIvLYwfaMRpxO
DN2rh46RZXkpYM30ECSqcj+EvY6qsQzicBJ9vCkSxkVdQOSYfUhOkJPvyS+ih/t0gk6xoIvaYaJW
qWhKEBhl+4wgxh68BPoIgJ/bCDRBdij9E5Mfva4PSAYeCxeVryjn27r4zln4LU7kkJKiDvem78DR
NxHmVAFvFoz0VsCZRu1jFXCHZZTo3PLq9POxO1IXckTzvC4N3MH7oWmJwrR+f/nz5s+h9cR6rLnV
sCXvL3/e1COBleLM13AMwyOGD+vFPy9X4DZ9VDBEGH1ZTzEGdnQyEp6moj09mvthEfn2n8PPe//9
8Odf/7/3fv5Va/t/f9nQb+UxmI7SwS0Y+zj9x3XOAbMwVdcJIdA1hKNvISuQVqjQ8EXD4sgTGWn9
Py9pJ8B2h3TSh2DMY7MVwwnkoTz95x8YlleKtELQrkcyWGTjPGrW438Oc51HtZ3BBnPEdKbVF8ef
V8P/efWfDytvODgg8kg9d6ey+d8HbPPVxDwoCGZLtzl5QK4gzHonOGpbBjQ671d94oQgXng/eDW8
Pud++P/ey0fSHkg3Q0uvBUqtFqefV5jjIUM1KzQJ6Bku5ppo1b3Dd2gRZDbV5sPmDtNRj52Qz6YN
WrCPeb+TfKj3EEBvpfHcU7A01YT2tfLgvVr3RGrn//m4XIrtVL799xN+vurnU02PpyRnfp9udCFn
aLj/czDbMJ2+jYDRlNP69HOwoYNJ6L8fOzgH8EcNhAMX+YVsyekfzSd+8rwesZpAjABaW+95m4O3
QWvwDJhLuPtI+o495CX0D1JPD7Mj0o3V6tF1dHWEbfubIxcESgyEOsCWILMaA4g3Le2lsAitGh4e
N81AKCOjk9oFRJbL6vLs1/wPAB1vp1yqIgQsILRCwTz9HBDwVFCBCNAHM4ynpeoCvCRYQE0f6pTE
uZicU7Gpz6YpNOhowDJgJVQuSToUxa8id0eYcM18EjC4IFihj+8De8mniaQlFMaorpDxo8N8mgzA
mJHQp2326b4T26HrLbACtciDL9CjhQBNB39FErmBHMdKtZO9k3n+BmCMjlO6FK2AdWyude7KQ2Vf
/DIgrwV4737GVME3r8w4x8QG1jw/iLAC6FuTbIa/nDpbuGNkSaQDwtrtK8xmDmYrTfi1aJDuo5Ta
aCtJeeSYeqOtgbkQrHqnR3r3MqqnPoRspjbdnmUxohvr1E1eNqEJmnZbppUHlb5iYBqDFjLZOKlr
2UY/P9pTOcIPOfVO/YAsgq22l35FbHDN4Ux5en7xCeIsQFN+PnEdIaMzDJuHnoN2caT2M6+F1jqH
UHRWhJICzDPpPFYjTD6pd4ubA3aZwjoeoDU9WoBb6Oa7j4nWJmWmG3dlhxa0doi/7/ye3nqC5lSM
W5ch/7PdQqELpGxnSPR6+6DhZh99JCEFmLaGq3XPwaaVW/1PtgWwasaamxzoZd4G5w3XgqeyG0Rc
brAmXTYUGVpak3BfAxlrm5dGLgoo5501zYt/PV29EwcqnHcHiEPQ/xupLrWzEgDYy6vXTc1OtfP6
u0I+Rgz9dCt087QGXfDEoBANFRHwEox40tyZMw7haMDJLhfuP7rh6D8KkLeYDZ1u99/3xvquSnMP
JJVZzNUoChCS6tu8wb9H7l1mNaSR289BdeUIBKF54g7dkDkT5dXf+Dnn99SoxMSqepwmxQqadUM4
nZfKaXYMu59HlauLU8dIcYJE3mXSUdirPYJiI1AIdXluB784o8OmzmVufBfGdBXep1RIanwtMi8U
wwXkzHAZC3QRchjC1LQTVBU02julFx4J3smHUQc9ElDelPl3SU1No7zk+QiaVxgAMR7iKwXE8mQw
Zjmj4a8OTt1e9P1ubDawz9sM+IOZAKyidvQY+6b4dBroZkVo2AmxSQRRFw5/tieXWTN1JgiGL66h
Z6NdHLihsAkNpJng4qOknFpWiVvJ4JrmgP32Coh6iEDhY9OWNB4mhlzu/XuNHQ8Sz3VvepwhGfXu
9MiJFrfeQzqJ0MQalx70KpZ3gdkJTqrA4/LLUwGgVJUjwoMG0K+NuAnfU0+NyN9agOhwpmD34GfQ
QFexR0pyqsYaUSETcCipW3GpTcWAFcPmHeuHxZT0NKsnNbXQiboweCiQfD1RLdSpWdYtQqQ2T1dK
54dWjvPDwopHv0CeG5faTbq1zB+cZgxSjo4wCdjMEgJyZx/wMkZE0X8snPB10GuI2oexjs8+/6Ws
nVM3ONAZazNYdHuAR/LkGARNQ+pfZKj5frF2itaxbsEXrS8zUPxz60H8qI2Tllu3/RmC4cVyhMDz
mo4nUnX1SzghYAPJBJe9+YVeqUtzdBEHTps5YQ5IlJF0lwEG6q2HhSqKlyCsOKJZy4RIaudlZgQ9
97NI5R5E826ogTKU/MkflbvXgcUIDOzPIEuIrKGYVnsaO1xtswh78tyqObRUpDkDOeRNCBK6qyxZ
NCvcXEHZbJCD4YHNhXaPDYAEVlf/ub8EUjyEW3OE8ggC0y7lRZOz8gqJL6nAAS75OHzYraZXxwO2
2c/PNIcHTDVMf38U17FcyeXnhgobyGFU1kviVUW1R3t+sHPYnFC+VDoOwn+vwNLfwalhr7BwXSfG
SNYHEuSwZe21Kcvi6j8XkpFrgcVqxyrbx2wY8eH9vQC9xZ5zRB/CHHIx81E+Z8cRD/p+KL0WgGy1
0f880evsXgLJt4M2gOgX+fDzwG0WNmbd4dsGs0YQhKjzQNDYFXNYAiEIIfW4JVdXZju2n3BzRjDC
kAei82teN/yKAYZfsUEBuoG+g2Qx+pnfutWDznUFvrSq//NKaQ9KrgEMCdk/LZYcbqmHQxKS5s1Z
FQMpxp0kwGbhhwZbBRTlxONFU6QAZ4TUl2V+X0whL7YCzBZARWscbAmC9Ex1d1iah0XPY1IMQebU
vIHg6i03vQb/VCnqzA/a/IStLGZa57t1WL/DkhUJU84uz6mIfafqkmprIfyIxk0pqXYjWOQ9LLCb
A5sTFCFFuj3vQFEXOQxQi4j9IhGWwmaKp9GDuOL45r0edrPoy3+UjyB8hsr5NXcBCgoU3RU5OE/n
9R557frYeoCVVeMhrIXSHyoACTnw3Ey4827t7HXhbhL26gB4F43O6t0QiXoazbZXZR5bbN+z4xRT
36DDp60qXlrs6bBkFqj0scp/u14XPnvMB4o0tXUsxzSswGkaZwLT2JX50c9NXK7IoPVuRbGqbNdt
mnZz4zQQy4YmamfvsZPDfgt6TH5gt6y7771+RAu7yl0HC6tz7rmAhbx1i75g/jQXeodJxgBBHYKe
37f5tceZFtihK57n87oEPKlqV2KPi+DqDpjJaVDpo51XBOiuq9Ogwo300C0N1uHpBjEYG5to5NCx
uYAPzi8eRHs1c482o/mL7WeK07DJKm5MD6use8WmFxDh2nTAZOwHPQUbrOq4mYo/vG6duB/BEfh9
fgpnzvckuJed7XMu6gOlUCQp2cazcewbK0CfDWy7sNH+DgSmLa00FiMX/HpgwN3SYYhq7Y6HkcIa
dIHcNgvCb7XnPfWVH8JisiTuhLhQPDUpq3x+XKUr7o4SxIbmjC0AnwkvknDZvnkF6R1aA2Cv0hRx
TWS1I+3b6mOnEsAKU0ypck/F6pwowgcKa+SjI+2DcpU6Fy57KPpwerXtDHSjw5++Do9hsIkI6513
LTTkvK2XUOFBjh1bgKao1hpsWjdHeYXNAfyK7xR2BYDOWB5KdzI72Bx3mtYvE+OFHyXHti1rM51D
rxwfcijoADN42jMDwSUngCynx6luyQdVVcYD/dyW/DpM05i0nToShP6QxOZbgr0O8eva+op2bdoj
XU4Ohtpjzyh2PumwrYT1tpeltf2zQJbxjK7t1Tjl40/799P05Uw3RxLwz8AZgJ9YHw2s7DMYEAso
IScz96ABFXmbrWytQAuASfcqAyJVouwFNQysTl4WYIOwqXRc0zXl/mx2sFtVvLWfVI+vfomNB3KR
Iwgy6XSZH/NazbcgdNKKD3Jv2mXF9QkRqsEUOuP/3hIDnfhDyxz7q9DlE4gAcv9+qON5yKfEluNd
rEY6bcAGQxa/N7hagw4eEZsA+3nu1fqXrZPGlkbdE064ga4Pt8oNbZAqXNjJrcGFI0aYuUp8Cul6
J7p8bYEHBGs9aocPGYLbH4wWPMHO2N6FGg9x9BW7s9sP3ZMioWMNwGzl2bpInG/uIhhrp2+CvRiS
tSZVHChAj+Xj5oHnqkCiIi8yzkkL0Qrb8MzPi2i2jBhIy7W5ISjMo5Z17+XK/zFXOFFbD07ScYhb
HQV4XwMJz3uQ+Ru8OQO6OMCKm4SagSPH7XfCLiAOLGbt1G8KQ0Sq63FMeijvX+F661X7V/J2bwTy
XD3DRSWdV8edx6Z0qmF0td1EYiDkO8onmmzB4EQEYmKJ/Yj8Zexj4Te/uVjbnVt/YBvoIrNG/S/K
zmNHdmTLsr/SP8ACjcJIAoUeOOkqPISHFhMixA0KoyaNaty/1v/Vy7MeqjMbqAIaeIN384qIcHea
nbPP3utgCdDtTVAKjDlDjQdB0/z3xlOjJoZ0efGmXf2S1kmULqi1jms99qtgvtxvUUvNuhjezM76
I8qpuB4IewcW16BJ4QlXpODOaoq929r6tABO0AI0iBNvU1V026F1d+6YZ1sbd8rgVferrt5TlyH6
6GIonBIG1z6aPDlKDkDoG2GmsqtlyB8sytKu/k08I95XeetsTAFmIEj+2Kp8yxZAFH5KOAoV/5Bq
J9k2AVSexU9+ncmaw1ERg3cM8aeWKTLzNH8Kz3iupgozeMW8ZqGSkVZ6bXdAnILJuYWyQFlQ1z9O
/+bIacZa3n61AcV7vHCDG6L7WGJKHdHLrdQ1rjB8RY1NRTyOJu4MRLC46ENp+dcDI+J6SastFm+y
yGu8m8V4W5Ugl9pN/WRIOnRtMn+p+jcaHqI6C/enZz+A2Iije7fKP7uiJembFCj8HPCxnN6S9BI6
1N6fpJ7tfVKgNOWkz0y6SHgg4kFk3yqRT4Mn9864viyKoVLblzbKAkNC0TJMcY6Op1Q0yNG4Unn6
bCiPseWQU8HUn65OcebX2N5m3727RItEbO1cZzY3Vdzd55aLVJe3+yzrOVx8VNbggo7oq4UJijB3
XUOQftKX7ytzjl5D3MYvcB/Mqf3irAhj0p0jJb87VXpXwWXsuzbMZWn3fWAGhdltnb59yalGt9Aw
9iyIOsXzHHUqjqaMkyGzcRICnMnshu6OAbDb2MWOmoo5s0TO9RZieBYZfaGIN/ZTG2Eefcxn75Rg
HBz9FSpCPKC9jcE1qjPB3sXcKWN5blpC8l1acN9MfEFfrvAelhxbCn1LEXffzsXNaX0OYiwJNXof
ysbU41Vbd249dFrEjIZvrYyzt3kcnhauTsAv8uCnZrtNtLevObZkSV9EIh94TbZxqvKspHdTY4mt
aPrN/Kx9iD9+zXudV3RtZZP8FB0PifYaohvmdUsKADxHcQVtDkN77B1i8QCXxgzHmButx0XlIBg0
1ePU4dgwqlALzzyI9CdJ5+8S1WnjZFjb6T7DqsJyzjGHh1W0n0GP5Uw0xf1aLleVae7zqsqeMjyj
E00Yr2QbZtVUhHZccrtwK4HqGV8GMHnHFHWJx5jhrFni4YAtlm6XBdwJ+JQT2pcdqjaPZlU8O1V3
wKj6YZoP09A8NlUFJsHunNDXdoiv/PLC4EzsluVqrDl/4tg5mG067nRc10wJunsnT999FZgbl0tq
0/fVqeimcltmn0ul5Na2gbO4y3xvZiQWrHjE3QxojXq023t5caCqQgfm/u56s90NMy9S6zl7cx62
pglnyQhI93nqscocYkvlsDf1qOhcg+JYBg5RQPnQNLhH/Lz/k8XLRl/ShETG8Cg2aIU5cVOo1BKb
3P3EIxBXHdkM1X4X+SJ3naOhQ8SPTFnIhs03Cl080ppJSju1N0hO9zmRh0N3ef1GD8aNmGlE0yC/
MgPirEI+pb57rQYDn8Osf9uyiyMpRpgp1be6pP5sx2vDmQDxxrSdV8sa7E21VClEB+tHD8UZ69yA
sAjbbkmTW2Uj7NVrfmc3ZhmmibszEvnKN7kyIczfiiUtQSbhuVmc9QawH3qZL1ANeQD2ayMiryPA
Sur35AXMQWFzTV2G+zNPcYS6MqKLDptLhQfEp8XBAnsqE4sINdiIRUL2sh1qh9rDh1PXJtoIloTG
KHDGTHg9FdlTKCKvY9DMW0YHfJC71jtyqR+Lxu5OhmJ2BfdgrYrrho+Tb8vpoGZ9HXBIWRjinMp7
E7E+cTSfdBL8LpKBHEhEXG7QoxbLeURpA3SY2tzc6mNddbdPyuG26LxX5dWgW6p9Xn8lRnPDs/rR
/oXoQZusSNkQaCr5mDXmyU+smyLX10synavYarcp9R6TTZdykTAPPznZY48hiouDirSMBvnTQgPr
lQxXbwIN1HC7AlD4IAaHPDKK6s6w5ffUN5/j4m98JqQ7u8JAXTt3Xp5MV2V5rF2fEEz3ujBe5Q2U
n7nHW26tTh/N2gwXg/o6NLgxqAkK+3aCJrNOYq+QJmgC+yTkJ0cQkTNJJ2d8WvvmGY9PGVU95X8q
WnMTrP5w1XOrU5h94D0D2pE4QA+QjU7+MK8bXoAnXOpBmQfn0k6jeiLFNvkNTEPLe8AwjJEEp8XG
yJbXgKizy0FfDHeTZb/IhJ9fUBrHBoO5VQMcVDzh9CkLLmYDuxUWDMZpD0tvk5owDNAsjfnjXbtr
xwlc6CrKlccDBEcnWgunPVEkvXYzw3h4MNvaa54resUmT5uDKtpgMwFe8YoMIdcmdKb602pYXyuB
scFJeibPikRNSvG/OgkH9aXqfSiNjrPAK5iYWC1m7EqKMJ/bIpR+XmwBsaS47hTdETDExYEdBjbs
sE7Bg0hJFEjDW8Opd1O+GIpuPfQwzFqcoj3GuA7VWqGdhpbkL/djcGjtGGCLQUuncwsUiP9aivvJ
i6kRQZBszEDh3e1e/QvFxxrjl77XH7rFYiAH1Nei3il7OIjCfuzteb3XrIShWuRvL0OJOd6Z93M/
6NDd5IW0brtMneJ4xmU8LGnEHOauSUQczpOJmaQrvsVkc5r6yXbyi1fuDD7ISSAwZs58GDt5QqJs
t04g76xW39j9i6tsAVlvjIJ8whfvl7tkzD6IelH2i/ohRnDYxrl3oy9u3zqbux2008ehBpMUFDZW
zxhVfOnN6x6AYowJZh8kFt60UnzkKyN527OO5chhrhtx5CHkWMmtME7lT5PWMbdAAjTR57Ae+mSf
ZCArGxSrwie8HMuOhFls8Aq7IwkHt2so1Lir/bV4YG5HDCggGmUU9ZOuYzoCGz1ybaBd2cl3iSxI
TQnphPnHUztbd7WNXG0SVHZWJXYrOjoqX7P3LTRiMx8WEk1jt+eE3QVGEOwMHIimJsRvOMyn43lS
N31V3vQBk0/Zl81dPlNbuT0mbD9r3EOOQlUk3OxppwkXAI0SGcmfxU53tqrMQ9wiy2smqqujP/Na
Aau6b0nHhdQuhKxtEoyJlZ/KbN7R+6loSj4rM8b0Wqeb2kJ+rVcwdvUE2iGIrajwGEhWCnVGlIw/
5hJGRbzuujJ5KXArqMt0Pa70fcklnRRRU+KBgzfGgP1UxoHa9iMeVJEWT5VP14YhFZsSsW5Ajd46
nlJBACX24DCasjoPyvgxy8YgN+LNYeI396tRXw+T+NDIaGEdZ8smD8T5r19BCqyjqoBHmjBTiDxG
KZs+m4pDwpEZ2+aw8T2MW/1C2DEpEo50yQsdTztLQuZpCkbitpn/Dv0EghauXY+jvs3SX9CTWN0s
f72QHw/4bcZnbTVXFHfVQQYYfnKXeJvV4GlKM0fvTIlz1qzOOsPOlJj41ZY8363EMUPLgwo4Cv+Y
XK6rzOSd0wkZqcqZdvU43IpsvMITeRwNNZ+zZf5t6UypC+zQszzuzJ7sQBzjzm68+bQoImPuMAWR
DZ0WUySWoIyL6fLxgN3SgLW5cHZqyj27GD4yPcw7AzpA58wiHNT4m63V6xg75dY2tgMdAo/ptEaa
OFxjUddPDqBKp8DskWPmCeIbRkWMH/zs4tEmAcGxOA5/TDN5KSE+Xfdr9VE0aqFuGu79WaqT7Krr
2G+x2kEczFRX3jAle23NegrdNIUgZGxiGymV+gWHTmeve0fyauSl8UqpuVxXvmKosdKF+qnBNIVH
rraXUzHJ/ExROReow8scC6qxat43Y3mgjD4ZA8QHYzXNcJVDGvGP2Zj7SIe6h0Gkhxo5qIcRw7MP
kmnN5n2e8Q+79hrltkfuttLRmGGzbEpHhazewQI3lMkWjYWPSHk1mh7STOpGUsPpcBd+FgkgodNA
B2PSWKU3OXj5Fqzxrd3jMzG/G57L1DRSjl1+DrPqHuOh5YaralokDH5ps6ZnsyCZshIRTzA6cctn
nKpEB8qp87nm5t1qJNNxyeAMrfPvwsRzM+ve30nmDydTGOcid5MbfLZAcvLXKcjsncrsDPAD+fE2
gRZEvqPtl2jqHGrsFlogwzWcY2O218Q9epIxUebgQQ/SdL5uBB9+fu8hnXAeweJQsG751idskxVl
lY3po2suBwZuHdWU/P2csGGbnGkJs4Mj2ydZC5uZWLp3Zo5mvXi3RZmcywJDi8O4D4wHrWoLZksn
eYFCUh+79qPJP8x2cOF4zlGwBj72Autrqd0vJ+bn6CuILlN6ISa6ams74mN21UNfueQ7K/3cSRLl
awUltgFigX+IkxtFRBXY54Lg0/djXIbWrVTqG//9ixHL3VjnHwu9RThb/t0U1xBFZpKhS1XxyJm4
F/p2ulos2IlixJBV6adCN2FeDwwKMavvln7Vz7PTg3OulyOZmRss+xj6dT1sVbXKcKiw96I8b5SI
uUnADe6sGHYJn/swT2ToYpqfPDT2LCFW39c5yEGaq5HQwrZYExzretwXjAZDu89LWuDuYk66/Amf
jKVKHsRocrXiBPUukq3fnRhXzRuCg5zqCtukNUB7GsRv02X4XIv4o8zS67UlYwCA85u4AsZS+K2m
fmcGEWFTgHZsarGdlPxaivkRQw/ZyHbX9lhareWxYI4fecZ9YFz1NhJpESP2VkWF55r9B6HMBOi7
AlZeP47HMo7dU0KdXsWZc5VyoODMGkgNYMVeS/pl0VXhksB9cHvYkExmgqx6L01E03EZDI6g8Wqd
fIp9w5221j6bmjSMW+UfWgz5Zl7l+8DMP9CLG0gQcGwHd/zxGrAaklCfOfXlHgp4vBkhaMwlHLay
wmzfEinCTs6PhJKP/73N6l+viAMY3vG69yb10mJCnsqOi7oCnIQfZ5uNKdZqoEKTHyD0DmdVExlc
XSaDskZkMZCuZUOy0eKNNwJxmIQPww1LHG+YZfKWKKmIsSoaDNyHnxlxEXrQc5F6aE6dc2dW1uvY
YeZsW4uXwgu6DVbrBAV53Xa9kOSlqhqLK6GDBWcldZeoqSBVmKFLb2TsUuo1BAlHF30oJi2cprjG
rASTjOFfYvGp+CmK+rmFJVZZRn7SFmgBkj68C2WPQ2Q+SdyMG8eZ34tKkYNx1Jt02u7o9MmnmZGs
NOiEdb+tTVg43dCMB8s1b+PFO9Rd9yQsJGlGhwAUkhtNu0vIqPppumQGiOW/22XwWSsXtG1zZ/r5
k05xQSujrUAoFSE15L63QW9N0DoYKzGVd7lWef55NExSRIQrGXhOu1F2pId8RSqmyTEwoAaZ2GEa
ZRDcBdjreyARQSEfnYH88jgZVH202AFTYoJqI+ddZ8NNmO9WWbsX/ve9oUhiKZzCwnFeuqH1eVO9
IkyLLyNmSaLEbeQJAgSolEACSf92pgfCcSSxkuLJSsb6NCz2bybH72HEcJg2sw69utkxUcQVHex7
iJvScD6YAH4m5hjzsYN0Dsy49LDFJsRjqphStG+/jExfGXYdHPHz3Mmka04La2A2lT3eGyMxvsFA
pk3+YAI55TOUuSDJvogwvaxWZpBDMrCze++4yeg0l/ZYcnKgrTpYc5mydKRCwnEuIGONL8H7ODl/
pLS4l0af6gpBpJjlZ0wJH474e9QKipd0hY1/Md4rc03DpmI0NGGbJvY175yeB7fpRjQqz9kM6fzX
ufVclhcC+7HgIYhHguarndzg6dnxRrh7zAdE7syFA4zEwy/UDLiFembGWNqPecwgqUTaZ4VnA3PF
J0vafcwFefmJLayRgMwi+RF6UZN9zIG5sXLo4Lq/VbDY0RCL0O31qaB93K9L/KR9X5wGfZjhHV71
VrMDBZUe3WH+TjqZM1QLPISXKgy8dHzEVY9LbFLXBSfzEuTdvp3EndIBEbwGd2aHNzeUaroyQJcN
w6Puhp7jJIkcxw0Yk4RQwDc5BiKcLGe0pCNLIQDptZC/tdlf8qEw67Jieg46soODMb0UqD/w2II7
R5r3yoG708X+F6cyWrC9YoxZuLx6Q2NYSmYjipto6PnYrDGUgQYZidKRAN0dgNTl04arH+W65STo
4dpXho5D5vbDgbIDXcBy0sgOqq+q4R9Ii5eWeSkDTSxaWdaF2hhA5sTtAXqiAl2urrKRkKdCC7Oz
FuPE2P4ZEImnSfyZDLhqFacoPwJz6577pF9w3Fgdn/F5hTZBxESuNGVuJrdthyTfEZWcmKJfxD3R
AuObUazqedn5BZjMfqSkgK2+ZUp33ficsFreGPyMG7sLiMwl894t63o7lbMbWVRa2YhxvsoG8HuT
+VHKGVg/CAwH01iFsjOhpwCAa/0on/19t4LTqWkwtlVuvEwLh9Yq4WAQv4H8gObmY7WoBxBf01q+
rus+V/WfYfKurISvVrj2fgFlxRdCfk0cBn+CUZaxMikb4mNlBCeREf4qMGcHiSmPZrLcVzO8EYFp
Z+MBLq3N6pXaw9zOPgkkHB0lVvthXFNm8z4jRZfpe/88ZO1jh50IeAUgp2FBIdP2I/3VXtsCCHxb
XvgR1Yl2A1HFdrcG3Q+yBkmoGdMVjJXreF2fOGn6jVrYHZBzoveZNBnyXBpjRRLBksVuMTgF3M49
jhThoRP78Gvh4Gwcq74vppO3gNWW2Z2ZE+YY17c6fZ8N6+iMuOQsky65qjRPn2PfZKimFFgg/Cvi
LC6rFwybEcycMX1nTr8LmPXw3Ch/e/lwNGRlmGSVOCnm+Sat301uyNBh4sS9375ZqDuNJCdY58tL
VughnDUny+TUcPrDLAWln88/fBfXRebdXULA09xfA+F+bocEtlO3VVkwHtbKIAmKpl04AJvXZHr3
umDZYHlbKo9cFmJtE3s1WFvz3AV3YxoADcr6l9SHKxo8Vun0paDr75q3NadaaQaAvF4jb60ifaPo
bMLa6sRWO2+coAJP5HReB+NsgA7F7ILs3N7yEJ682T1gYdcYASUhm4DJ/FTlP40g7YzPIrnICEY7
71JBq73aWI5EgI5kWdBTPUB+wrQ/GZlFRpoxEc2qg31hs6qvGc1131c1ddZEAm5MUUyr4CIxTYdM
tzZwrT1NE5QsS/r71nXB+Q4gilerWiN5mTQOxosomoD0DEpQ0tfp0Wiei2IGTQ6116JkooiCMmIz
lGGKszc7GM/5yklieg4aoBhOgvniMpKdsqekCJd2vg6S4iEp3d9yPTVkUgI+5BnKZNilgQ8MCLK6
nFBoU+QdKmyyfa3sD0UZXPdi0CeipZdGHeAiKv7J951Xc+URV1U7bnP5bTig/AK3vZ2EIKGR6KeU
9XGHZqxeMMATbYo5Y1bU1k1XxhE7Nhfu9r5hADAxg/KY0kywqeGjfTqK+RL+gy8/oWxy/fmpQDqK
0mnMYRegyLsCVZ8yS0Xag2vLm921Z4YSGAl856eU4tqfA3+HxkPGoiPx3ANdSFcnWlv3UyZkE4ng
WgRYaZYYQi0KUcImCpVVwJHmVoH89wvO3pX/bnBkb6aDYSx/Urt7zVN3T2PzMLM5pLFisrHOmSd7
xFuFQpr6wNtSFxmc+KAf64iBzohxlSdPWIfE5UHyEEsqoOZJVspNUcXGnnUlPuxTO5rL8Wwrqz0b
mpyjk3bHkhmnLHu9L5LxVrRDtm1rGuFpio++23zPjAiMhZFVnnqYgjWhx2K8qwlm0bzP4AMqI6J+
4ScVShxNB70HMs2R6jGyAhRnr7e+cdNJXiTOA1YYbPuVaTowRSOqq/w7nY37qi4ec2d8XWNsA2jC
33Vg1duBwqwZ3AO+i++8C9QRK/u2IGtn2d0QESbqD4GUW2sG4tWkn2wF8uDNVNcuGFUydLGPFZLk
uiDmCDV/2ZQD6ZW+BTQdYOVnkHWTmKtxpR3jGVPOVwqtcptM49uSzcwA0mcT8G2oS9IZ4nFdEApc
TB6rKkFAD0gCE3LbOntIfEUB7A/7rGrUa6wo0TvMtWxfEu9Wt6AIVR/c7573U83ds91RqhsxK0vy
/twY+mpQNCD1XH3kPrzFUrz7c654JBnwqy61t62bPYz2a20Wh7XN1DWm/FDHW0EEOlQEuoYedL4x
fY62eK+64c5RzksvKCTHzL7Cag0ptI5mIqj07Z9Eph9Fh9unHy0wom6+tWs8s4JZgic1jaQwbxkT
jJGF5rLNeGFN7dQYK6q7jivXmKuXZXCbK2/i/6ANXQk53WUt/m+dwMVf3ficu8THE4BKRPkgZIpZ
PWrTZ5aKtDkPz3GAdCo9vMdBod7amt0VedNSiO0Ccn8p+e9mpzvYOMRbSJYtF6YEZOCxyK5lhoOd
DBAHZDdDhYBDsnPv/Gpk0n4JZVitBWzSqd8CB+FjWV4TFxSnVacngDAVX89pt5Y+S48NR5ohgkvM
OspjQDGsJqeTXxJiufpygyJ+TSnJ9t7aBot8YWsK3NwM0ah8w/LY7kaTr4Qqgnsd5yjPjyP5bdnP
v9WiboMyaDdWudyOWMCirMsRccUXhsbyZAUEXTpkdz6esDpsd5cqYu9xJe/MrHjxHtEEgwNYUwjI
OeZFVkf59XTXzMN5LWSz8ynJbe47ysuV6L/hHu2SsW6b303dpbhZkqfRVvthHO1bF06TtAhh+5o7
3kzxyblZdxRt/itqdej7l0I1H146pFC29LmO+ZbKKXIC772xOW5arJpRkQ4X4bjhDbaDQ2yJ33hi
BGS1XSSmHG2rhIKU4BXHWLeT2n0EQP/SaDhMYKKjStJcVa2xHTP9IVWJoDLN18NQVLtKD1a0DhiS
va3IQWD4vutHgbDfGmFEmlItwmT4nJuotBbrnyKDHWgbPS4Q4CbcW9g/id14Fenq8idnSh9lvmft
HBxM6mLFE+XywyoUCo9hftLZymuHiLDBwnkqLHe9AF1JLF/QYB5IscVsxAbavBTPmY8PDmnbjGwP
9dlaGFiCTbjsDjKOAxx0bAhbgnVfCauksth7dx1oiqOPljD6LyZS/b6RjB5r6FlX5J6rWjYhjoYO
Lkr/0tRBiaMVZESis8i70B0KHM6kYnEnLwGEVqN9dluoJUQ5tQMDRefxVZlyb5u5wa0kXW/jU4zE
Nq7VOGPyO/T6kNvWVzItKFs23MGW0C0gDg/sObrBfJ9l02HKBwSwC8VryZyWhHjz0TYeb0jVshRD
uX+SSX6sPrtyapkx3qN9TkXJFeGq65uagXxYDFwCte1+L8F7DvbCIkwTgdW6BMisJ3C9eTjjEIps
PPzRbJi4Y7xLYMuCHFey8WhgIjiDR4tY6EDoLyWO5afpq3Y8GXFdHrn1lshOjOPaBQ+GjcZLACPo
nD2cCWOT5Oq6uew1Y7ZBlL7wn9H08TgOKx9NYaCCTy0LSqgVel0AQgRoysCOcrL1/swg4dnXw64e
QbSOkThzque5qChhcrj/PdBOlMDBvR/sH7fWvy5vxG4spR8J9d34CPpsLQoLnBRZjNeRxlCHwQiz
i4VbzigLDqWK+Flt7rhDYupaPJW+mGmWHOmTcmOg0FesfkpwS+DDtncDPrDQSCpjt9gML23L3Jt1
L6BMeOd1bK29SKAr1KsdDnoOHbs8u8mbN/U3oFFOEqBe3j4b8S/C4tm2ykca2AzmBNqyLNxt7ubP
2mXG1zXZHzIlbxZrk+AlatYtCOGCVAGAEIzrbkmZB2VZYx1Mw35mNVkty5NXk2Np0obz1WrY2cDH
WQ0X3mn7UWlO7QV/1ihxz3kCuBWO9DX5bBMslP0iKwZu6XOl+4O+HCh+eTI6/ZNYC/xrXvQ6h0eD
d2fj/viN8Ska29uNWf7r5lazHy0T45ijwGOs9NxcHTdlp+UtIufRJRd4hXGUEHJsUv87iM+tJNCK
RHLD4IxDOsAyXsTAs9N3xzXeZjqInRzrF+yej31gDiTEHgLRd7vV0r/WTBa0VWzlcCqsKA0ftuIC
5sAPgv1HHn3PG44MUFbeJ774/DDj/CkF+wTgNTK4Suz5iAbzg7VpWyVfHF9gxC8YnEt68nO97Pqb
vMvF/HBJu6T58rqKAiPP++BMDEUhZZnNMYOc5JRynyaYuprghDEC82LSXFHn8+3UV5qwJbkWMKRA
iZ2QHQKrVueAg0TjYyxhStuXA57Y5xofOq0OY1C+t1QF2ZycllW9i5UjyZh3tf/eWbTlUwwFw06/
lME99N1W8tRk9+272yRnIV4T+4Mn7mriFixgAMFnZDIYXGGpuaUwivKm+5LAJHo2O06vBGZZ4KfH
52CcbxjTR41/MVTwLcJN1lP11ra8Cpp2wO27EygH5RRhieuAS4bq1NzPA+5hsbWrYBfcMRvZui5I
iULcU3h8dKOz9eNzjJQZJM69C6mksikYLq4EOTOC0PEpLsAZZ+UjCe7Z07+JzRh0DOxlM7HBZwrE
Ueb5QVvpq9uAcaBQ1bwydKTvNa5ryviNra196s1PSa+uKoWPsz1ra/yxxLNg3RGnyabK1DZXPJ5Q
Rx35sJgJPcqySQ3/Vle3y0IL9NeS0X/tPz3/fZnnd83+ySxJh//Y7fmfv/yfT3XJ//798nf+73/8
93/86ib75qqof4f/9k/t/9S3n+Wf/v/9Q//4l/nq//ruLjtQ//GLLYavYfnbOtb/YuHqwx8O1OG/
+M1/bGP9xwbgf2xjNS3hStP971ayvtb5v/2P18+uzP73/+oBAd58YqD5+6Lrv7a0/uc/9Ofzr1Wt
1r/5VDgEAzzHkp7rsQn+X6tag38Ttiv8wHSlHUjHd/6+qtVxPFxsluu50rcv+137/1jV6tqsfmWd
sm/ZgYcIFzj/P6taBX02q1j/vqrV4stLk02/vu3Yjmua/P7fVrUWDJ6sPikyYJ6mQJHP1whWRUnW
0t7MFjYHoXZmJWh9111sZOTlaXINyzrFrXeLfgc5ExPd8VIssMzzO7WnP40xvnNp7+cxe0XPuskW
/JdLXR/Nwvk02zVA4LlAcRCXs6L4KECP9Lr5HJyY2r3xSRRC40CmvRkTtv6MOh8/XYMlr663jyf8
x7ipEFWskiehdmvBgtVsNxZsb51GShhCBeSBu5dU4GHjnMS1QZK6HtztsMwkDVJ0XVuf47b7iIfr
BE5YGYuPiXaE3ajSomfAksRcmikWs3Xo7qCuFPklWASnanTA1KXs3BloZKEKJCzfGhB3ck5H9s6E
TWP81sDs0k+3bW+NMTtbUOSWujj1MF55iTGLzhRHWZa+/pAwUqABlo+WCX3QMrFMoHZGbUbvm5P4
C9ZC3VHSb01zLq/ySgAXMlUQOUDvUbxUHtnCPQR9Pu9sN32Bv18eZ9S0jSo5H2i8QnphDU6jRVeT
xW+eY5U15Zu7ONd5UzjbIBn8Xd2rJ23wjaWcv6RP8B4fZzN4TrS8MMehTTRkzSY4FpHwSMvnA2vD
uqnCH+nETuS09rOlCu80U6YHpu3djeMNR+/eXCg60gF3QKukATYaL747HiYmgsg2oVjqD7dj5jMs
SfXiXAYhRv1UGkbPLU3PmovlI25o2Qz8LvxE5qcB8NeywN+SIo1PTZuy8O2yci7F3TJPkFMarM1x
b8bRchEUTG9+UEsGv3O05zt2nPa3igvTl19qMt4sJa+I+b5MXfwUNPooJjaIpsYHj9xmFuWLoZjC
BwQ8+SgR8qiDU92AbTKHFDHRDz4cg/ziJNjqahnM4BDJpuTGXpBbVjMQLG2g8jJ3QS+uGm/UeyYM
IO5UfZ1XUPHkOh5itLc1B8UTd6hmEgJHSIaVINE03lOdUo/DQE9SgtGafYJZZXUAO02AruXURwhl
M6ub2CXCDItBodMMPR1d/O25NIwEdO0rlmG+tnFmHChJTDGfUVXaTd5vdQ3Dq07sAIMWevWEcgp1
GSm3nuYbF9EwzIqyiZbW/OkKDIPouGyEaHP2EeBIMufu3LHh4daiFRzkZccyIgfxNWj4DFlTl9Vm
KGz5Hg4DiHLcef7wXUiV3fY24ZrGZXZaZHaxH1EFUr9LDkXWfcWxtu7GiykAMuHGE8OE9odm4E33
tVPttOHWYFNmDIWEG+08ybaX/iqBBo0pBKPwmoLs80Zspma+K3ms8Luc8omhCaIN0AgXw5Ad1CRW
s6ObYnknyMqWumx4l3VZngUtWCGS9m5Olm1QJNNLVgf3Do/5GQtsOKUjxghK/pLR71tetQlZ7I61
wZcoqbSGKwO1J2LT9FT0FAXKvcVKsJM43k+VwZuTwfLd3NR94+8KOuPEBXH7f9g7k91YkjS9vopQ
e0+Yu/lgtqgNYx4YwZm8d+Pg6PM8+07PpEcQ9F46nqpCd6khdfdOAgroTiALmUxeMsLD7P/Pdz5o
xXYzczJhDhc/sUvhfaVoksudPjn0xcjgCPh1Luy3UtovThjkbPVkdWOHzqdgYgp3GT07HMsM4fJU
qA36cfuQfqcwajcdAi/sGO9cvW/dkcV040MRgo2YL3M5nSNFP1Agkw/OuhG5ZvfeiCA7gosBuMt2
5Xl2suHBgy1ZWW36MNXJu6O8g1fHz0HoXXF23Vf4HhJQ3MBn1BTwveypEvBHdvbx7PXUg3G0t2l+
MXsuVJotybZv38z5zwgmAEXninEdVVxPBn480yz3uQHMaLF3mzJWTanJ8Fel7UPGe6pkyZQT+ePc
j6UGqexyS+3HmyYT50RwVjQrB7udbD6tsJDbTIrHWI0l4GV4QJTS4Tsy6jNE0wea1GqXL5Uxdtkt
6F5HRikZxVPiWa9WbdubssvQDs/5NbJOklXJqeJnxcTQotqj619bO0FJHdjpwa0N3GMc4Le8ExVH
85GGhKImww3quaXCYGuzJcw6Gw4BBKlCEezmRnhXV7wgdJjG27GhMLLJ6vpEt+ar35jqzEz1x8+N
H9LQS+jeIgbBi3Oqrb3R8eaj4I8bPF0VyIZ84LGo4brCAo95LQTYGPyQyLvWo1GiJawbrp3qWPvW
PRbn61jW09ZL2N0Vycw4Duvd2izYLtrjLNa54OjsLvsBa4Lb14bHBZgqMctqP7g/nvzS0TsrougN
KJBvf8yeif1x0i7FpvNTSn2glsMiega//x1Vi3yG8jk926hlB+TuZppcvI4qcs9yP4yRQlCDdQiz
PTuDY3R46UVIJ70AuNoDja3Hipxaf5ta36iYu2vIPI2PNQpIatzCln8OOCFb4XhoPEqRBE1vSPHe
BqMukWcJ8teZeK560NuiTiD+grlf/dPqwi3qn1YXzqz/n1ldqMdmC61RjSJAO4STmaz5rCSrObsf
caWRjyX2R2bpAVW/j16LPhJe7iMZJVhvpZlLrXtOg8Q0Hw0KF9a5wd/4XHb7BoQ+XbLAdnW0h4k+
vaI8JYPjbPyl0VL7dzCXzamtZjgdshmriEDL0nYKPYz4PUCvczUGOe/dR8EzgtIzY+vPbbZmULjJ
udkwxjPaldVTWxnn5cZpITCqzLuPfIoHokZhyWaLRoVudzBQKicM71WKQbwuhTzUYOM4i4n5ENta
C4eyx6WjWEVU1HkOZsd5jPZVxdF8ZohJ9IGVq4sHz4h+NP+fpv2wDn2R7K06eJ3C7qHPF/gz6r8z
Hy+WPdYeIadrFwxEihz2C9w0KPsuns1BEIViMnpWwtgnvc8svBpwWpYmu6BqOmA0/R47+9GP5Ldj
4UcORO0eZkKjN7Yk2KFmJoEitpGNqPikpX3f5p/DaBebukq+Fac5ck0svH31iu96AQHCDTi/3ipS
/pzm0CKOMdNAzvc7Irt0Q6YkcGRHeZZjh0cNBGjQExVi54BGB9NCamQ75rktKmPbTnZwKioq2xxN
BiA1q50ojVvddeaOykeKy/BHp0x5hPeZzUnIbMT+wLuBdE29mWULNbBO0/QNoHndsvJftYNPthEv
wkPqGPvCNWvy9sk2TmBsK6Ij0VJEZOs8ZL3XY4IrPXlIG/T6Mn/SWu+L2b+GYXFLK+Zo+uW+sr2J
x711X2JTg1FmPW9TsD3aDO5SwpwoSxJlODdEzmiy5QLhT6z0WtuGFU2MaEMrM8WDYf4xqO7Dacgw
BFP94/XltZwJezmmNRJTnRjwIR2ofJbofCzQOupcJgVZMc0CiW4bfcWR/ogyKPaRLBxIn/fmImhs
fOfIr+HWG8iLAXpgkGecLt6TlPxpP8b7eGKw3Elq0AZk0oy8Uvxz/nAqOLhul91nHGFT9bg26pES
gdRFDt+pvRL9vjJiIsWl8RzYvnlTCCwnvdevKxvfAumFalfOaptkXFMNz+Q0GGnWTlP9khfDY5/N
7BUFR1npQq4iysxqCr6i7tB1k7U1nG2lev6XKfvKoF3DmLm1IpZmtPW9RKrapBGzjPJk0rpNfwVp
Ytk+lz11rHH0zgckgZdp8sDu7VeSyKchNq5VAKTeZfzzyS6vm992yHNDjk8zTUuEAPoLE4UBHyrD
AKi015A9Acf5bJfaAZ6Qgo31xMU8oCnVqOti27ANLIBTsbjCSXcYbN1oog6O+ovt4C6h1jkByOrP
zsCpRUxPobLvcor3jLB85th2ba3uqZv7+6pnPQZQ8Vr30D9tZBG8SadfeSFYSFgvboxPHqn7vh2M
5GwqlyF2azl3k5t+depAdu0BnLWnQLrKYXLEVDzOzfye4jZFB7/O8+LLCHmTT8ZeeC1LSKd4LFp5
17vxt6jkidPK3ZQkT3DtN2VWPPqd/jYjg/d1/dRbTxIg4na2uTSEhUNwYZ4pmox+AtoB+FPu+umd
6sjnyiGJEImcOaWiyTllzES5pVopjGhUBuTPfdLW+6AiqVJAJKYWCeHYDr90omh0DRm3wifeKIOV
mBZWdIyx1XTJpoumx4iQE4+Wr8b2UnznxQgUNz+Pbv7tdPo8tdGbWdD0nPLVYgjKMMuOczU9B5UK
9sKW/s4q2SKGwa8ksE/JZ2gIqkdYIU4ZXDMJg8fePEg3O4sgvyeE/mpk3oMZ9E8q+CQ3dsij4CW2
Cs0luPF2bu3dxtlcbES0TcvJO0rTO2mf37tlfkeGc+fKfWfHj9ybbpUDY9DoSxKEl14AiggBgDhN
m5IiZK5zN54QT2bWbGKV3zJaZjRhyK2yus94cBjV6PDHUP28J/iReuHPiOR7/p2HBj5xsrm1/hXQ
2c405JLhQ1Fu9yJS/ctxWEYpz19rm8VsAZEFORhQxwYXMKiXOAjudUTiKPZwThMOmdXbZFDcGll7
arOEkk9xw/WrLPJX1yluY0v8arm6hF57iqbouuQNrM59z4R+zTOLz3H7rEcnwENHv48lzn5UHYpH
m/xkuVjOlU960Q1jwhsVvgCXT4KcksaSJ7xHEjWqyuAUeh4dxA3TY02xIT2YTb5TQJ19tdSJ1YfW
keOmcV3qRRLnbVQz/saZLzB7ASpFHutgfGrlZu1tVYpbLZcg1MRFosKDuq/h7DfaZQEwMfuBtyQX
1aufIjPuZEf2u360UxzVpJo9T1mbaRxpokMpQeRNqyPZnjfX9M5JbeG6Gci8unuvx7JiQ0aWU8hC
kh+1U5OQ6EjZkc3BIyrB2GeSP+Usq510SWkMXIUujcWFB+WRAVCXhIvOCSfP8rhPU/ZCf/6tITDi
F79LYH4CfuuJlS+0eP7V1fjgLPtVT3A6nX/vlsaumtM7XevnfugWV5Nx63QeDTlVfzDydgE+1cOS
XK/m4jlwuXyVFVz7ZJCAshBK51TONSmjHuOCaxII0Rw+5kzfxW0EzgXfaBsVhV8ltQ3shwavvvL0
+o2SRtKKhevWihEoCOMh8SWfAGAJSSPeyI3T/R0qLJg4qOrGfVQ6RYzoZQTo5UtlKERifbMLgp4v
zHaJMAn3N3NRmIyamvoi1VcDM5UuZ8gXj4VuXEUfignuTWcM2PzJqVbD+BO38WugMS22zH+m6pbl
G8vZuvjqHIrzRnTfQXAy/B7enpTOiocM7JrdfSZtGR0LO6Kj1cgODUDdLga1iEVd7P65dPhzdfFE
t/Bf//J/XzqgUPt3lw7/47/+9//2NSfR979ZWfz5b/9t0yD+YJAvhVKSkz2TapYZf9s0qD+E+nPG
bwO+2/wD/7JpsP6QWknFKQfBiePYfDN/3zSIP5Rj2q5nSutvS4i/r1j+YY8UfBd/+/v/knfZXUFM
v/nrX0wpzH+zadCmtrWU0nP4so77j5sGJFIhLkwSuulC2JOMwNSQHQYrCG6SgvXtnNDg61PEl+ph
w6I6AtZcKJROHorWUsRfp0vu1A8t54GVrx6rKv4gnm5uSzOUN8RIEXy8pjY4lgzJCEWAH06BnYHu
LLVtEs1qoBUPHlXjjncVVvY7wFO4JpD1oOvslCXEBMg9Sk1JNtCwKtyXiBgFpA9+g+GHiO+qjJr9
NNJB3/cfRpV9RKKCETNCbJPZY1gRSa0R5aRFRsObcZ1HDeqTZZvEbT7HpGw3TI72zcy+d45EAn9G
+XYXYP8o8SvVVv5dhJHa5fIxKEt+Ehkafek3DzkdjDeWpPi4HZjlpXECHieeUvJ+GzO0y8fEb5s1
NpJ45Q/OncIpuDLS4SEq48/YgvcTpZ+so6G6dhVNUs4cX1S3xLyi5K2u67tgLmk3y/JpFSRKcgXA
72ck6HIQIWUmLXDdFL9m9NkSpVwwq5AolU+BF3Vux3IfO9V4E7ktIVfoj9ECkkvHfOlaIIRWTfEW
lJF2uebTLqhK7rTzPRruHfWK6DzDaUNNg71pUlqego4s4pgyEG/brWAWv6LlEYpOuJhDFefuMKL5
kUulv5It+ZOuKXauzXM8zWI2u+2JVLG6iROud6JeyTlCqVJSFkGWGYFtA4Jr8WmfYy/l5Ma5XROP
4SRLVi70aYF0jBKRVNjxyJ/WbgqmPPDnOObCfYRGZvqIS2OFCEZx3gSy59/ZICmB6wNeUd74XNok
lysSQWXKI9/TsB46qA6mE10geQCSO4FWAbHlyqETm6h0/27RoUzsjWzXkHQ7xcV5NXPdoKnh06Bw
5QSje9N7VOjFbVGusSJnx9AqaSGYzXPjI09zXTwa8JUtuopdOQzEt7lc40G2z4WykrvM+KkFEXon
QaifhmySRhZWqYGimmkzewwDRxUCvizDAapTykOH4ldhkV9xw5bFxMQ31bAGo1reUMNrK7NvJsIr
LwOdbnsKWnHxc+mibMhMOV5MzBFvyCQy/G4tlj3FE6V0G1wmoFj+PK6sIf5lcUjHVe2tlXUsTK6s
dbQcrOgvuvEkJYMyi0mdCyr6PO77qWXcK6KQq6Ikf94P9LeU1NdoRGgyRCCANXXVo2PEzPasSu7y
ZVEUW8VWZc7H6ORHBT8kTcVsQG/nHXHVgV1FeG/1GpcLR8WaFeJU0ya0ZOAt0ktg/86D501qh+tu
Y7YJnnzHIu1fx9WqpeWucMnnSv/ZNHR8GWL0ujV4HYE3fukcKfnFzrm9nypNI2VgQOoTIyUXi17b
UVCHktcy6b4UdcOJt0iw5EynlZuy0ERzUA4UQ1SKnrROcNG20VPNeHE2YADZCqaKngA5UvBk11wZ
6dQNpCjOc3Md4M2vJpwNExtge5OBdAf3ynwhoC+SzmsQ+BUPbyL8TI8thyDFbMFD+7zTQzukjdeg
c82ruFUw+E4i8kU1FyObd8IgQa5YANZPk2/zxLRPbhpmHP1IqluJhdhIXDOPiFofeMauoKm3ruZr
giNwlRb4tYOIqyT/vb6ubgl4MvhwBs7bi/VYpg9ZBbCiRaM55rUXv2PYHgzZFuzi267outIpdqfC
5kzUN+X0MuZUtvez4iUgaWnO4+Hc1MRMvaVBtIi7o+zpA6pabhxTxXjLooI3BNKxTOIPglHZTliS
yrQUw9LcBcTCfB6Hubt1rA6choShy25WAJ2s4oY7x9jQ/xmRyOJFEknyPvwug+HBboeDLLE/tZIg
koI3IU8OQu3Qvozx/dOzx/s5rDisAraswK+twNv6FtOPjvt06prgQh7olxbQvclz0NK4TRDwwZbp
BwLEe6Mk5AT2uG88nklhzUMXvHxie7SJhiVr2djVOlPovThRWohK2Lw5NlPBOMb52bpmvjH8DMCt
HlcO+VrIeDLRA148RugFy1QqAkKMAdyaWFvwnayomfZXy1odrY35PNigSx0RmptmsaZ51CMh/2sk
HW4B9faC19VqGOdg15fiGRsU373ruLvZhYtJcuKfbQ6QFuVPwmXz7A14RobcftQYtlapQC9m0UQy
QZkiQQv2PUrmm14S+ZK9LpiMIBlJ+tfGEPZxUi9dhoUQ6UXNdC65c3ipr3ujxMnBfkSUBH8YRPKB
mne/mo4q6hJp4dEO7PWEfmoTm2QT/IHPrJRPjZqQiijJDoTpfRLg4snBh4cq/1WNBQ30Y3OL0gZQ
qiM/6CicrfNn6wxUjbZ8PscMYqs+zc+F6ezGnHlVw1EmL1MmW3x7a9+kucYaQg7ajn1fGpk8kOPC
f0b7hYp/bG0R9Q78O4QZIaXMmMWI6XMil84H8o5gZ7YTvQeBg7YGTdiqdvU7Vz2g31KILbHaMF3Q
YrRza2PEC+vLkxJZu9fQpExFMxJt5KBD9i6Q8HLDZpUmSLhchY2cGSk4cG4DR1gG2xdW7wScTawI
NoOFpOKS7SX7Atv52iQf3aLk4vMhO2MvOiSEp3jhJ1eQyYgPVpgK8kvHfFbETSjcYtFIOgqPB8+h
7n6ZFiIq5HEsvVVUeRgAVAK3OWPOXTXA/4g7otup6LhPZzONPKb5lswmEpwEQ68VxfHRIKkZcQdF
rBjKfe/Be5RMdP0MaD4NWDMd/PhznmwSZCmMhDMlH069hDMXTQmDE4pfG0q467DedR3bR9PO9JoN
uqLE/FiFNIrioaEEtd5ygiZWkHyzN+93QT07lxgcjFEcKSxqHXiAuh3P3b6Fc2PZRuKZJJPvUmrK
1HaAPGhKPMnFxLOlCb9IqBi084wMK/iVuIJuVIOcjaRw4Zg2ITS5dMQ57Lt0C4sNeOc6r7nJCzVP
MFEneCvDoNyWXfWDgfRoBEB+CfBhGEx3rs6Ks8ebY+f3BKNCs7Vvneai6lAdIo5Ax6pm7VXPFldH
wy946IpVZFUVSk8wgdDiY6jkgyxlDoFe2EXa4h/hGJZInvrISgtBXLCVQfDOJIq+yNj4SscWiK8P
8YW4T5ZnNXxqlRsrsbd9MfDqU8nI5iHbBIEH8dqSWB1KumN99uxB29EeFtUoXNB1tM1z7us3PAxv
Wi6CIamHvW3BqIwFL3oUGfs65iFZL1F53O7ABINvR5sxby+6CaF4bTaSvcFOuebolC7b7HGId21C
kAJdOg+iWa7RlTHcgCw3WAUjO1Uw2QxReQl596Vi9Dg6I0dC5aO9WdKQNgVQUclRb176DeP+6MbV
nZ3CimSpK+E0uHZ3Zr01AdBvetIWEWoRsKTptTeDdOc2T84Uf6rIdWH7mUeEPUGBIoPld1CJbxvP
fEyqzGEiQuGmmxxixGMrg5BRFFJi2OOqZEzAyVgCYMw1JQYiAe+exxeR5yeRj8fQs55SD4ksyGl+
MwWGwQwXm56FzqWfpwMPvpoajKI9AGKeM9YtqyTgRF167bZkqrRGbf7pDPN3B/VIF5iUdGERuhx0
c/C7NsaYmAEhFTGlpYvJC3kmUVriHoLKD9+5+h4nmWZqyA7k8Yhsj6dus6C5de1Qc8fvJczkF21b
TM6kdbYKcWvZyOEwfJolYYi5x5blefK1jsZ7o+a453AjoUJZVxh/42zdtYhUmrEeVkLG1laXS3eb
cwaLoFGyHO54NE03Ot4Jm9MxbQkFsEj00UwpHtcUq4wVfWBjuDD2RNuOvsjqqNKifXFFCHDts81Y
R4nLn3c0IRrktrGHdxlTyFhH1etEoIzHln8DNZ+tJ4G5ULsca3WfcMAKpo5mHGyM1HQnAMJ4qvlC
lcvHWpddrNl9DmX0k5h40iMZo8a4dhZuGpElP5wN3sqWf9r3xgNSpLdBsTQqa+cZM8CaBCfLO8e9
VHZk8uyYGPkbTHYdliCRgEfAaooswTP3sWmJdQ9YsC696qmvDHe7mHHp64rOJu4z2BmuIs3UbehE
/20YWb5HWvnaZqhzbDaDh36cjzAC9pYD3sGO4/u2n/ybNItYlwTxA2weXDmx850lp0eZ+DizPfx8
WGt+Wy6H/aTgyG5YqNaAZNdt3Rsb3YZPHQ//WQfu2kHEsJuFIhDGDa0fjHntjxRANQquz9dUNakp
v05kF8yAH1EKhsFDh0Cru7yuKrScIiF4a1ioM3AKp1ztoNvJlo37hOciittguJCU8AzvBmENAkwk
ePB/NG4AGvdmSMzQdc6Euj3SBQHSzSlb295Hp+wzbUjUtpWsA5rl6uNTSHFTULRgj+MOJPgyBm+G
AjwwvKbaRFQsbIgBYEGOfpCDmXtHUYBte90eU0a34VlGtlFSJZg5Np3ann50By7jnYkDq2DHZ8cZ
s00xvoA18JoTnBDJYME+eT2YVRgiu/OGagPDws09YfEW2C6mPZY2k/2SRtrfrjxz+sL6EHNeRuaa
RMYVveJLZQrzBCBhHEuTht9mgEdU/TTvsngarzQ/si1wTLw6Myx+5//qCQxuqtgPSISuiwb5QsLZ
2P6l/LBbt2EHjdU7DDqSH1iUuxAujmkIolTN2rOOnHTDlEFT9cOPlgB5feqVbey4loWgaY3eltp/
g5R5CPQiJWhFdDPwywqqbCIDTrMF+pCrNDipNGEM5qUQ3Nrcl0PBdFRRCucn0/0cDyOjkxkUqeVW
FCn80cpjltMG/WPct6+Yvl8TBROVTD2ig64wVu5v/lwQKhYCcA5TQ0jk1e4qRuAe97keWVzYcYaV
yRcoEqL0bOAg51m/IZ54ycIe5hTsrUYiTTgSiOF7LgBPXi7lvmxDKZnE++geaohu2DQTJ5zpB5ts
MtZh3pxb4xFu99vzfyLN7wCMyV6LvHp2S+KgCKj2szdyR0TT31D3Pvoj7SoEAJOleLqxOKd6zkHQ
7LTmjvUYSPwy2CruDGeINzzS6KAdSl7k9IwWfmmyAUJZaLv3QccHwAzIU9UnIdr7FjIKvSdhDB3u
Q7enfKRiNt19DnP0NqUmaoZuv4zjoPOmRW/djFRmw7srEu9NRsal6JP8mPkNndnSMFjVY5GmgATj
qx8Q9IeVTBdvEj43UvHwjKxxHXRASXW1PeJLTUEYMG8FhB/pT7/HHunN5Woe4+eomCOapgN318HB
oX34BliobkV+8H1L/UIK5KungvPtRmXgf0jPsWUIluSO197UqiYzWg47Kbi7vLhzihKnQ04vv8qw
D2695TWVA08G+aX3hb+tNdf1CFvN1BBFGGVbU3uK4yuRihyBfnY7luJUbT0ySoGmpIl45UE90uTi
0XFLGyoZEDwHYeaAyAYsWdscNXzfHekPuGTQhHcaDTybJmxKVuHhYS8b9zwjgGgz2t/qvL4PHe7k
RpBS9YwkPDxlmRVctEkvQZdOPGD6cjeq6TYoxOfcyj3xAHPTBJlHeGhmgtPpazPj+Gn8m9ZTH8Xo
EtRMeFcsWlO5fFw2XPQD5j6EV0GKCYN0sRQb6VAAnaTIKyh+rgOLvAC3iE5jK7JprWCyIr2z1buH
1u/uqiB80rnNE9xlNuV7Dl+Eh6rfjemhtB1/zSrO21cC0jVTyrqH4jjaxsBta6y+MOhebIWb0jMe
TKkYFw394ucvWNcUNDmFWBQ8rBs5r50V+XgADeppquAw3Otmy5Ozn4kfF68iKcSqmsucVCedCSRK
ucc3j1opPLAUK6xcL/mlRyH2Ja0EPES6HS+fkKtG4a2MCR9lY7wPdTgBMPCC46cxk9pim2N79MIu
ZjmCusfWVs6mmaoQ+Ru+HuZ+XvHErnYgNtXTqKv7B7OyHwwACWi99jNmjAUYF6abxGlWTuY+OiJ7
N1Du5sYw04Ns/DCMGJbNlkMR5RtqAc24Sw4bdmYLvUhpyDkp82uQduipW8wD7imIqSsjDE7X4CA5
SE12tvrPL0j+Y5ELghv83/8euPiPZTf+341lWP/uhgTb+fuwhDLuiqz4P4Uy+DL/a1Vi6j88x5Gm
djQzP1ebRC/+tirx/rAcy5Iat4HFssLi38mLug3/+heSF+xVbIf/jb0ItRTsV/6+KmGLwlbDdcka
LqMB8hr/mVWJbS+rkH8MZbCosbiHsCoRQku+i38dyqj5zmJu2IqPxnAvG54+ETdv+BsBio5SyrB4
hE0tA/UJOvkonFJhQ7oEy81QL3dEScHjbmqH4hxwgYy5SPrLjbLr46Nm4xktV83lzllw+SRPbpOD
V6/aspFOKJFuaUszzyEKlFU9T8nRTrltsXzatrU81Yn3PrDnPZqo1uxouJdDc5N7wUvti8ek7t6k
0eKJc9Yk469Z6O3rs51XLlnI6J2fbro2Z6lJbaIalslEqgt9CZFmPrCQTlD9lp8Mjr4bLj1yZXh8
jpvz5LBi7Q7a9rNdVcZfYzetWBAzUfKuZDA/w45weZQNu16+TPARJgebJlbroi1enW78yRz1ZQj8
jR3Tyqbt3X0Yqot00dzFgzefZlotOUXxSamT8dTkDB4pC+MWW6gVoXZ6CobXmV4jp5tHIl72T1EE
z3OfPziz/9oZzR7nx8ELdcixL7oYAwUBGTIXO/exSooFoypfhba8VUbGcp1RWljbCJswryEnyH1a
6fh87ybJiI/ELjJktQ0y67VNaCehfORTArJup4gv1ImSSwQ1sPTuSYxPnHBzwTXdtKunpEe9NBg6
2zaKn35OvlLJ4brM0b2iYMfccr8o3PxS4fZbc8rAkM9wBk5YcC9BN4/nfVokaF3HaTXvGYd2rc42
ri6xaxdg0wgmwgvEdR+L6kJt0Ivn5f2en87NUEJ1p9wo6qp5KYLuDoupZrye3/ImJH1Cs9NaDsNz
NGT9lnxjqCpid7H71OejWAsG9UiY5XMX+u4DV0VSN+yyx/retkomVyUd5Toga+u1xUORvM3cjbkB
1M9T2HY3Ez8JDnj0pd/7stnTfn5XBvPvDFxiG9XfnG2YHLXyzRj4TzWWT5WuP26TuAh29qyTles2
zf4p4YJTmrwWccd92kwVOOEaTzMTaKYE/CUv7KfGvWSU2dPUSMKBCXByw70ja9EFcFzHNVKd3Lx4
bgr5FcXrFkItMG6yKJ0PXq6/PdmxTqdnJb21nfo+67xHX9RMQz192+oy4qyGG9Gzu4cwRJCFMxRf
DHMdesSvPJQQ6y3XISmDx8lGKwy284RO+KYdOwdzPX1eqUaUZHz27jlNmElFLh+SojiR8b10zB76
Fs0lIpAnUtIVMtnfI+KhMUquSeqST0nj/ZR4lEvSYrDSQ7JLneE1KsM3crAXPcbrHBecHpn49SGB
Z2pRzVsD4cXawjsMlh3eOvkyTBH1wh7y0kEmt55Nvtt+OIsuQSaL7G2ciy0Dqf1CE/IAvB2bhO2X
mW2l2fPGwPjTwQw55RcS72oFkv7ZdJTQ8mrxCWaPx5F9pe9qnonyZKKYVVX3opczPcvOlSM5qs3J
x9g0X8gr7lWoAMz69L0bqWQ37dcw8i9tHTyoMroUiX+wAkrLlx422ykvxOHrrT98sUNv7/wuu6a6
VVy6cy6wvaPPnB/fNYyhocgiQNi2G13I7yYuL6S2bnViUJtVgnNQFsJ95Or4ut3BW7xmKFOPTR+/
5Okv6Lg9p+wfZgofdcmRJaOHd2SAThxp3NWF5BbcWEvxM533eJXKXUSKCUHEfUyH3jYyOW1VLH4M
I1TbmgQVXPydqqL9NFDszWJn5goXHKo5LHZOqJsNqmD6sMB/FpSmXaCaccFr7AW0SUmJ73p6TIhL
kG0GxukXLMddAJ0SUgdVKMs92B1jCoJ1P+0n8tFNOzQboovnGNqnrzNNLg04M1pq4KnYkZzG0PJC
CIVd+1izh8zCeweGaPbrahMPPCKdmtbvBTSqF+QomIGP/AVDgvu99eCSYIr53INUEguyVC7wEj7V
djNY1ltSM1Moucpv0vhQzxyPk6TYyjLNd06MU7JoeQNHCyIVL7BUP3Ez5d+fFoyqh6eaqh41DYSV
XlArXGtMJBf66tHgmhBCZDWQWc7MNSLO5XlmHpzDbkkYLgKI95EVXNu8OY2us5LZ9MsN81utktec
+oEbExrMRe0GG4ZPER7rF9U4bBgMmwkspe2wZCVMWQFbVi2QWQlt5i/YmeZH7S4gmgmRpiHTWE4T
+e4uIcRaCrkGfb0uFpINom26Q8H0PdpbNJrzPk+M79ygeUXDwYXwcPMCxiUQchakHPjSU/pjLpvX
qUEEqS0+PiDrYhA7yvAuysD60la3PQieJ/cxQJ4DmOcvgB6gHpp2PuMjmFQIPg+UTyxMX/In3VdH
L8kgD17wKYD/fCBADHKvSVjeY3k+058wgArOCzPo/ykgASNMPwVNkx5ooYX8lmWtvwvcONzns3iO
wBATcMQMLJGvj54PUNFdgEXARQOAMVlIxnZhGl3gxhjIscvF4xLIM4wtGp+Icl3wL96EcJEcAPyF
lKQk/ovCQaS3UfYULjTl8CdX6ebPeiEtG5DLbGEvMWeUqzrKLp1o5F1pog51KKGM0qe6TDJvE/bl
sfPa6uAaXUZtQPTVhG7EoNVmqdHGzOfjtz7sPvr4rXXDp8IKP4cyPbn0mZb+FnHUeVApdUnite3R
UTBPeYjZ3O/+LKf98y/ssJIT/4UzqdF8P02Vf0qFOHMAkJQ6j85GltzBAWOo7uDPEsnfQVW9V9PS
W1Ue44qHLmE7+3FoLRr+hrG/iqbstolmjA9ycHAVzJ3ogkP8AVkH7kUQNPUyutnbjHAQvWi9w1qI
dSre/Vu3efNH6fEeYD9ktOS4aqxWeAN5y5QzYdPGe5pM50J/eN+2zT6bmmvR66fQOdV5RRZXm3eh
2/1itfQrZjIfhNXEDAYIIu0QArjxpO6zQNcb1uIjQO/WjcYXNTNErOr0MCXdLYVM36ieV9kvLZse
lQZSuIiW4SNovDxW5tQR88tfMN4NJwz9mqs1uXu7dMJ1M/ocDqnWA5DmLxVUCCNJoNuuvfqUrPlc
uJkP0jTpVPdDVj3xc/u2wr0ownCTavFlOf7LmLD9TeqJsnumi7Z5x1kRF0+F9cxvIrXVjIIJ9KEP
iZkHV+Wnm2ffAyNFHC3BuCEi656YJuP8rYp9ZPP47sv3CgHRRRU1/XVgCf+TvTNZrhzJkuy/9B7R
BsNkWPTmzfPjTDo3ECfdHfM84+v7WFRmd9aipDv3tUmJDAl3ko8Yrl1VPYqC1h6xm1r7MnkDGcZh
ILtP9cQ7oXCOJrnbhr6MVWdTDpcU+d6dppvepnWZwOBXZpfaxubuj9SwG/VbiLV0MsKXxYVtZEoK
JyHgpuP0KyxcbM41uvM8vGj4xlv27hXyU2TVPR+jZkW7xds8/MAPcqjK6b2Mvc/FKg9LmVN2WL1Y
sgKG7SfnFEdIQRc3UFpkMCNHzLFkNoFFQjDzJ3J8RGt3eVRteun/kVj+GelnxB/4YtbFcfqP3iP/
wFyFOMikbaR8bct/R/nbo/m+xP3zUgc7lMoXI0E4hO9n7uqYC5f7aUUfDQ/+uDE2JmFIeCnBuRXA
r+caJE82jeMeMlcH0AQWEPaQz8idAdqbrF8nf9jPNMixp8Pas3BDcC2z46TpSekxUli4zrBgIpd2
etOj9AxbPYAIf3Bipv1s+clHsMZczbvVABTTLUX7AJrpbAzZfdRDdmgd4gHgLXvpX7V2zNiziWDT
xMRYo7VdhooPoqUiz33qzRCIKBX0DovxJ/0PbljRAvNU88hdLy1jku8l3ylnLz5x/qeZ2fCQ/qS7
M95UNcxZXuK73mQHOHrmzvMglAfkzwnFvwPKQL6BuLnD+bCXQUTF0PJWi1luEomxoWX7h58Ke8nk
8uqcGoI2VfHHndXv1swfOV+8sZhFBBsj/QU7ig164gRSWKS061GBQKwx4wP6kgUVBZ3zizjHbomC
x2ic94mgxQZVpxqi8ERdxE3gnMGd5GrnsryMFYVgYXsovJlR1XuxNMTVBSw7s6e9LcpFFnR4DAvz
0NYdDgaRvViFw/7ccd/aTDE4TIOu+6YTd+nh06zNykcoHMTNCeOnkpXxpvSDaJ07E52HQ7ybkgnc
Ml8xyT8FudqHbgiyTZ7DFIjRCNdG6feYuAU5YxIwdZuM5APgzPLe8LhI/VeyzUQIWuMJ4lGz8VAs
MPKXRD/MH+lEfdjQN+OWwKjjwTQrIiVeEqv6gLPkXhu3da6+Iw52NF2p0HRZTc0MGNSn0JVXT2mD
jA7dzw5NtAcXeipHSqwVKFfolMbBFDF0bSO80sIQ3ryC0SUOXltZ07/OX7f4MfcZHhX0x/zQleZh
qSeAjfSHxKbVntIe+qEu7rNlkN1KJkT8VoXmrzAfkFd4car8WbKTBD21r/rqT6NSvCsqy84oVHjd
Kofid/qc0qk9jqaXX7pcR1jN4Wc1jz9wZL0R8wSy/oeKJEq/Uxj9Na5OtVTtmfHnHDZ0PA5texI9
qxvj2Rq6VwPMOdfifLQa5vGpRkgph9LfFXZ+8ehro7qEq8dJH5Uwv+qwIifv2BcFsniDwaLETk4Y
2VjPXf0WjcDwjYQ6kijQpMXRn7bG0JvE0spTgG+xcNvHzoTWLeiGqT2juzpGv00kTDyZP0Gh99fc
CICHE06Vw1C+jETguc9AMKTQ9kLaN880S4Y7k7zLylU8TWL0DwgRS8QpM8eR0zMy0kOLGsSqpTNz
RRZWQrLLMdQV4Is01JVaR5bncBngWcxxSeRMeds5oRg5S9vlZMf6AV2R0uvb13DKQffXyRUC96Pq
RnUGlP3U0fXDaRS+WyyeiqB76crkLAL5zYZHM/Veyx7ZYCkxYUIg9jmmkk0iHC+dJDvNpj/zU2EM
xWP12NntyZ2tk9fmH6Nf/66RukNBvkUzG6TRg001Gf89HjnSJhLXB+b41NmL91DlKceC0jl5Y/bB
QvWxNZJDhoNQkR1jFQw8YhFJuVIttc1uxNkxSF+NnOr39GfeRfd6QBTCyL8uJpeSPcNGp5xsawvF
O6VmkUFJ16gcKJh77vrshz+E/ln08k2FC/qSaj28v5m7hUrRcVRTK+DXEWiP5LmS9t1sDGxdvLEW
p9hFVQtLLKg58aLNWyigFtezstrfeRGCCXMQG/tAfLlLnh6p9Bh2rcVlzt+FOddoQXipcJd1Ccac
gcZEI7vbBcNU2f+oRveU0dBUMtWixzS/pQDYBkXzw6qD01SMRPLVpT2Y4XT0gVgs2bapsPzRJlhd
55DT2RT1VDHNt7EtDmPJqdNq1HPhC97Px8wfbo7+SoGD8RdI0QzCtEqOrR9N0A0xNYvavkZj81nI
9G0YnsDJIGKYGvtdFA9tdyksuAZTmzW32mn+1FmQnROjeUM5tXdqsfeSsOWwtBrdRlHnPFlih2Vv
QPIPEnilkX1IVM3QvCxnfA2MjR6u3QlYqNE+m37Nc5XCeeQgKpvUd1XkVBrT3zFgDVksA7i3v8lG
2iDC0r1D1v2qsvHBKUsO5/NzCAyUuX1c0RLYN9c46pE4H2tiD52TX4FN/WicZ7w66Nbhp80mqets
qiAVHr+6GTn1Olv457dcvIACPGKr/OpHPka3qw64Vl9SXmbrOG9TTXt5nKLIPA+NN4L+y3/20nuh
XItbiJe/6fbUdPEKh1h4NaV3El508urqcSrMh7TjwyhNXZrE6GV3uG4F96/Nso2jo2YuNdbOTf0/
2dR+Wa0Ak0IDoLLvdce2jKTZg42/N0LRTuVjF8TJHosqHrzpqRRlc20djSruUe+bAOnGk+lBBKwU
89jXxEAwud17Z8A2QY+ogKnt8XPgKPX9CeGFrCoIG34E4n4+affK2k5Br5ClHAjYdUBcNzanfdtA
pxxz/E79UN5oSUmOJSAxCCKGd7CdrDyRmHwtW+g60i0+ktI6+g50EKLFa/PnZBYe3hmAz/niPhre
TOZ4I8Zl2KQFbYjYo1+TeHkMx5GCnTblbUtjlVXy7M7sU6GbhDnw4ULCfOVl47fjNtFKOcY5wdu3
HW2SpbEc23s7TMENiJxu7xm/smR6zRr2DJ2gF2rGubSdQKTNZXHxFxeaUA/yB7MmQPNt1IjzNBVY
+MDRFPjzZE3T/XAK2+6slua7ExjYWGqIK71oyabOjessH8yYVhejt77z0OoJiEbnlPbB8wBfL/On
PRcGELcSj6PlkZWS5vxl0pRB4ZXwVzj/PS6bbmXOhli3wMmg33DGZ6vCxpMuMSS0sZGfTc5LcBax
v+8KNwW0gLjrw5o9cDwI0Gorlt6NhONt3PMy/TGn8SdpQ7Zr4jqBx18t4+QdAcI3eGW6Y94mPrIy
I/XoUAiPa+DFM6I3nFd3Hq44ItgaLz0asRU/LgXoTcpP4FhvB8fwdsivPHrgINrmZfCy57zxnooo
/ippPFyDcec1KuW70oghxxdP7qgoXUnMZ6gkx9ntwkNk4Z4V9g0i8xObnTeEbtxwQ9nt2goONRVL
lpGdjX2U+g+BYZ0cyzs7ARRQl11m3kQDJ7AuOv+3APb7/zsi5Ir/d0To8+d3VP4qYqpM/msBjL/m
HwKY+5dPMZMSyFyua5oWiaB/CGD2XyYQJeUzW2FpESbS1D8FMPsvx/XZppqeBwNPo8f+RQAjX0SK
CAkMohm1xv+WAOZIvrP/JICxLfN8pb9Di2Oj4/Kl/lUAw+7s2RS8kP+WxYHEcUs8hMO2ZJcX8Oak
Vusn5lWs3B2U696XbxWPMB9wOeI4hhbaOg4kvS3YQv7Mki/LDDI8rX30LW6rgkatfeXY96ViNZqw
Z4pjjDbeixyL5RAZwRHqULirTXzVedZdAC3coLDAZoV+gpudGH098Z1g6jIT493sxq+EjNHKEal9
GpziiN1xVdEychoqUihzg2MtGExFZer44Blxu+M/fEdPsGlHoYWaskFAobzCSLwukQBDQ7wPr3yM
5aW825ORM9K9z2HrXFJ2axW/G0wXxGqsPv4gFc8KefntpNpfVUHRtJmSwBmxqx3bU8L+7zAY6h75
cid1eUmFVpYL/N5BG/GTpIfZwMrn9YgZMJzHzqeEp/gcZ3EopbiLXjmQGKZz2fBedIu3fqFcMz2n
Lowfp6PQxokwm/D46S2P5bRl0PNM2dRsXY1FfveHKuneez921/OCzX/E4jSSQxljbMaWT8kYIFOS
rrjn/SG+cPJfq8niqKqWS52POyto3ht1dOoQDGdyhcNc7JfAz7YeAGdCSwEuRjz/cUvMyVfhjTPh
1W+UOOKxex4rj+go7IO7kZH8IdVFcjgx7zj25SmJvUcGsPIQSvthsbNdHyM1mWXPNFnVxp1RvLhA
m6Y0XvOaeioEBSy5aoDQn06a++zXv+IO7jwIXByJLgtlFct125uvLlHkVSDwxVdmQnQWZwi5mXiH
+rL1e4N0AiCyojtOyKmMxZ9EVettLjlkBJAjaMb1p1PsLZfI7i9FhwHbntS5L9idqMLCTTHaT72H
hy3O4OY0YgTJEasjAR5EIsen1MqExaD7S68W4VyRcTprWwBrgeqa21wwCf79P40PU6elrDlxH0dz
+tMPvOpsO0XrxbCtoh8eTRwMwqCOEn4sWraKUz3OSGytzgTU0t1ELvsty3gj3ssbuzd11yXBB0Bl
Wg57zQm0rHobTCVdCn+I7O/9BrU4SkemjJEdRJmmb6TqSLhOkb+JzR+ZUVOobYRfC2pPUAS31Ime
g9nVfcHi7sufdfa2ePYtbsSzpfal1f/MY8giUVn8AZnxCDpixMeVpRaSCQzjlIEufCt9tQc7pv3p
FDIPd6jwbzk8xNXCpLEn7nOzjfQxoHw2pfraFdVb4eUHm722phBL/32IB6oUDOd9QXoBwVKvF9Cu
rVN9qLp4zmoLOJhxokL3THiEqotQUXhPICDow/AB/+0efeQNMAes5YFCMSU1XSIpGxAS9i4pDXQ3
BGvSAKyHOLN/4Zh3jl17N8kS3uZA0pRAj9HKM1hnBzn9xcawcmdaS0cmFgLp2LCiZHrDtXdOgMSF
PabWpPdeaRu6d8NwpvhhbTpw+R2+b7CiIcI0NkyW3vHqwrT65gSNey9DOC2LQUGxij4zx+R0wI/H
FYAe4iXtMfNIp7Wyo2bAZyi3IbFdG1Jd+zowARt6mprguBfMyafeaWNI3HmxiRwfgd/OPpfRbi5j
+Q09GWRJ7xnbCuuvQWUtBWvFE+QJEGCApWh1M/44o/kEQW2fR6yrDCNB/pafgLw+Zf0aVDiGFE0Y
KrZv56YadFBet8lM8WMS2k/Y1NlMpnuvp4gzQx6JRop2eutklcsD/zxtvdS0yFYm5tpv/R9liiF3
jLofKqx+xxNWrBDq2+NY5OM6JHi27Tm+9/5X44b9EdNEXH4V4EHYs6qrn7EtzitSSeMxB8Dtl1Dz
CZheHN89wd4Ed9dQ7sryLnXFgwvlALSJvnn6jz9OWVBqURCOEftc1FcFi2ZWp4n6wXDOct5TyetS
DpgYy/EoouBn6LZidU1M/7VNG9wchfcS2OFL6s3vcmIqnhRtCP7y0HOP4el+kpToHMpwPKOB3wOM
DweR4AawGve5oNosnPxVNZGRwsA76Xn5pYhndwNqXNfWxYdJ903VJHMpRtS1hPoCnYxfHbjmIDkI
I/scfbI3cV6cnHjgaRffioTFzOzi15+tct6R0+Bd5OFdNUR0MGhJdnZzwAILy9xtsOWWpvRfEX1M
FXaA1BsvpgU523Sch8AB81DVz9USUh9i0yptDoqwadpz5ubgKVz6Kgq7vIeLfHVkcrCy4r1uuL8L
6EYLqR1b2Pj/CHDMMzOu57f9doTbA4yMMlVhY1I8D7rNoKRj4NjPeONC1WHjK6lZHJo7PW3RCr/D
vU0rNrq5ERyCwIARajt80Inzzuo5gNaQbzPaYVYtfsKtp5JjmGPclXbzw7QRkfIafXuOXHQJY35O
ldwR6qxPORR0QMTRuVFYZfPa/kCg/UVxHyTI/kCB9K8sCn4ZHOAJiUX7wDYOnT1l+wm806os5q+B
ENyluKcOpeb0RK+skv3VFEF0s9A7qKCglTvvWYVxtwMRAvTWTMEmDnC+5xS5ePV0DpbkR+/VMahF
kkIUiTcjeUQS2q+kKlDAXvG8Dps4jqncYMnIe+87N61X7sFw19m6Ptm0zw6L0FXfVmAZ8egeSh8q
UY2LyOpK2uPcbjkCFbjDb8wuWR8JUlRl/bb0Xr6DO4XlvUs+KjiDWcbqz1Hml4fng3LANy/AAUw5
baNyMom4RuhK8k711HwQ4/ZUA6REw85RcN8m3LX4GEiRziNZWMzBX3TAfsQZy0OQqGtzgiaf5D8I
CIKyG612VwuD+SqISYMY8u4QIDS5mq74ct5zKCxNueBlaPcRfoYsjVJSydJfZ3Tz7Ae6b4NKXwS4
TrAKGZ08UMS1nCEebgMXTGCNQXiHNWgPevQQErdcSaKS9FBjfK/cujxxztXDIVTNYU4O55Qhx5ki
OoZVwhRhsBpcSjCMRpM8mmMRHEY1/uCN7Cuw1eTE1yYtDCgXy2qyzK2RLxvPgGXf+ekPqSprk7aM
HgsRqK0xBneleemC7thqoixFhszPi23uMtth+6v/TweliGLi/dw21t6szfepZdXNeuW7hFkEBgeF
vsa+64iZm7ZnPFssvcoGdiHzhMBJBLSqc92AdFQ0gClxqzvn0jWO43UKq+LmdsPeKkP73uMcTXwO
oc04s31ZnkJDLWd/xrdctyEd834ZHPqsgfNbtjvXXHSReyXupcJjEuTmU0c3SV3ER3dGtVGjiQti
/jRnt9zQFQnWyDbBm2Z7O5MX019ueXmf+/ZX4Y9qj+P34mGlYxs869MBm0AsTaJGBZUFBYZ16VIl
7bxHEYxwaVOs1V9kP6Jg1MaKtj/0ZxKuRdJWDwVvj8yNn+h1qU++o1vLWwZCJ716bo73wJBvwwQw
YO6KZ6WqE6r8yZjaZ3rpnrCoEPn7zcP2kxkdg0curC2Nb+RhM24gc9uVsftjjrEjhULsZWjdQsE2
NeYVknvUvFb2MRhbPHqR3Fv9+HNOwks+01NRZOG1fRtHVMMOX9K6dDA8YHy0NGC524EvCQ+zG/xO
YZ6cYtUeiH8eLDL4eBXyozkly1M2ilMwMAKHJWkQ+7tXUNGXMAPZxSGJRlbHKt19jP2DEOk0r3RA
sTXtig6RgvawZDwXgqZnynZR30lNBMHob60GXrrq1ePQ2j9GVZO9moOtctmATRRuF7PbbAllquEt
8eQW+DF/ecsc4g6fhitepOqPYcLjKbl40Xel3gwJjUyNr1mpnroeBRoiTByqbdk7u2zoLexdXIWx
J8FyTSrE4WvvzBzTVRV1O0sxFHHoxdXgfSPIoURGy0/VIMiGEmAWhVhZqvY4YXj0RMtTa6sOGLPN
xs1ZHuLWHfauTk21k3W1XNem9U6eooCbc5Ax7ng3u/miTjZCBOKCMe6rsQxo0TSUVzX57tIc5w1n
rXTdGDnBynA6VCoszwUlzZvGlCj0iFQQa4dyM7pUuo28D+OWYK07LRxT6wrN2em2zYzGWVqtcXbi
ca+wKr94zkdSL4hO3Xzv+iC/YUxmDV7egW3XPAkpwhibF8/0EfhlDT0vao/CG96WYZTbkvcYXon8
LQvmEl7RfqBGcyMSoY5uMp25OExikihnjoVgkOOMvI9s4kC7YsQGnXNuw7A4lBODtoDknXFAeM8o
TWEjVA2beTeoeIAT9YdTCyt8lHzYSqX1CGMwH6rgPgg321sNQ39I2CTpJpcWNMacee5Ik7ideS0N
OqqD9FILfKNYfRyAFFEOsADPilV/EkE0N63lqgNXA1b+dDjP3vA9FG2/m4sEFWnyX1SeST6VZC/d
ar56DPXuBFICrj4OVEfalzSWu6kPka05/296N6HTDtrb1klInGDhfOsdNzrGGFGOvWE+V2IQV6Ze
nqUe6aEEDPCZBsKrW4X13p2HJ0DlFJel4yZjIPa7sTjJYPiWczBchkKTgxYe3rylF21oUP6cHpQT
Hb2B02Fjh/QLFXF9iHr13PT9dGmIla0iJ0TwVmN4seJwx0dfn0aLbpqO5f22abIX5IpP3j82c0j5
O+ns+eBSNXhvP0S0TLeMyWMrW6AjU6vms2NQLu+a8T2nSeHU2v1j3OfhrWeEBNjAjerQJ7RkSLdo
O3BgZZOdlo4Qn2AHcVDPppWXt8rqgOL15p9FHyoDc2FMxMa/qa3wjvdkuUKApy08uoZmm9xYXq1M
m1Np7/HaKYJAkNIbtEJvHKPeubei5QyY49NyFIYPdr2t/vfNeqwcbkmhHiKwW3Hfmvy6WBYH4w3L
B04+3z62Qrywys2OzRYeBKg6T9wsxtDO4rswlHxJmomyJFK/HtdOKX+p+iC5nbeiybN9yLyz8WuO
daZPVDNvIACQCvb2swzsfUkWEPbX9NRJGNohghUKQg4ALIt2RhjGhzF0sXUatEIuGVr4tGxpJjIg
Nk+kddicBoIRJQmxW3YAPDsLX8GEUWALHQEJzkM69COTXHaLESegttMlN7KJF9BZuYcFWKD41yRT
DnlXP1i5gYQ7C3eVBjmbAVTedZKDqywGcnLpnG0kYaKO/jPLbfNtZYT2MfntFWOOoa66eTYuYvZO
V97ocgMTK93gNsU/y4LMtYJsN8BtAVr16tnmS1BCvVZD9mlHx2pcxrXb8bKRZnIKB8gjqTwRBFYb
kY0K8yb+u8mMSQgp8wntNN11wv4z8gJal0P+LJziCx/L1QnlR/D3l6WZhPBb9Njjy6VUDh4BDdmv
lNtz87+NvvMBBKVZuyytIWi1yy6NIrigBME8b/KYEsojUX2oamoWxHnKzw4FfuNZkLgZvTJEiUVW
y1lmwXHhoH4rOmpalOYj9jR1bib8Q9nCCgD0Bfjv2bliBqbKOcHcNyYTsBN743WuZorS8xEGac2f
g6UQcOsT9HDkWv4BbjpuksShq7nweRF6L17l4QFKB+yGgT4eNHD8jIZYFYzQUDYlw1gXY1Ph70Cm
PhXylHkchwz9R+GmY+VYjvAcuM3ZJyoCznsylbT0ymdK/gRGnIpjGbBvpUZqtIs823QI7XHBdEYm
Jt1kM3nLacQVDSgm3QzTuFl0Llh1LEZk2d4qmJpmzic2mHKHaSDcueJk1tO8x4r75+8fruPlsiJD
wym/jL5c27lFi9yY0P5QIymtc0dgifpDpzZ74Gvz7yLkStXYlI3zM1dkwzsIKphVGDZw42mVlZah
T+aixymAf9apoT63yUyNPe4vFbr+KZXOH5vF3bYKR6ixQQJ0bazBGvj1oc4M62gSNTs0pn0IsWi6
PSVHpFT57jNnxybDuU+e+VA58pSGSXMkYc9uJ7IDllPn0Rpmyj+Dr3zJv2mMjw91P2+xZOtzIhet
xLuDvYKcaCXYUvRQdcuKZcu+1OXhU4pPIaAxQFGbwB6DSkDsVB9DN1JPRA9qa+iHfPkrbbFA+MT7
JpYowKgfTN+4ha/unSQGQiHFCg+cZZ8wFhzaiNi6Kc2dFFz0VQfNJg5fMgaRaT/OaUcL7ieHR//Z
MUGP8OAlO4VPNHYgLVgNWeo8CrC49Hzsec8hOBZn0WmUb7MbUis9UaaBqWRwHvMSu7kq0nuTDtfR
PhQOxIkCQsYu9/w9CzAKzCB7EMG9FkvWX3mgbWTNKVjoNYzLAaJIgp1nwQ0YhguDptzECVCDRKm7
XZE2FiruTuMw+6f6PltciVYtjjkNHNuieagRwSRFf5EOL7u+sHEVZ/d+IGlspd+eiSmLcnqQIX1x
GXVHfGOM4DK21Rg+uTxA1rag6iptwp+cTimjrrnk3II25kFCRFcsDfqFOHjChhYmniAqf4EA8m6G
kt2auVzNWtsjWfZ1RA9b7QrBl5zzHql0iYVdH7k+XVarNfvcBOKL4zwVsetv8wWSA+iAq3B8CFux
K08zDJrVQp4gLFOQSeoZYsfGZ+suYxZyTo+hLY16+r4oDN4Z7OrdwFtns16dCJA54WydRWps2ypI
Hq1yvLV2C23MNm8htIy3kXpJMs/86HP16KsFw7nwnDv16QXtvjQ+ZvnUnzIj24RzRYrSZtQK4om2
d4YWGMFUrJnRMbKbnlJ2PC+cwiJ4Q/6PSGIxmtPm4jsRr2fOHwk1mdvC7KuNdgcpaGVNkhk/RBvv
peqes0jiU21qmFrtyYixKtkVbgFBhuMSjsld+AvI/LYxjjjUTwXw9Q0adHYaneVlYsB49tgcEpcx
33oreszdQjwANl3oUaIUj7fwl7Kq45iOLmXFLF5ZME2swqx971a4IAjA72e4b2eMUsXKiXtKgCET
QDR0j0VeXifTPgG/xsFMlYh0eXRErgbUZF/QdN/cqP6WgcfgLMhoTsNjgIv0AerdNpZVydFymvn9
+PhNBkpsBUUXOPV/slaLdkRSv8ae2EkBX4WlfQCWK6rtNWorUCa6v/9bzfx31EzAgP/zn/k4Xfr0
j4om3RX1v/7Hf7QsxTTYI2Vm/0W9En/D/0nymSZFSST5iHUjFJKU+4eQ6RDX83xJwo/yGJ7EdCj9
U8i0/oJq6FoKFCKBb4KA/1fINP8yhQRYjpLpIEta/1a9Ek5IXZ/0n5N8lhI2TiPXt4UQLt/FvwqZ
0HrtJMtmuTYAH9XNHB3nJT/x8sVU0JUfNuaOFbbKc0gL9EoR+QD8RJSaJvt84FjSFmdZpzC/SrM6
wcfBSRiQdh5j5ycrCWfjZCxamqp5kCWoCcuK1tiYsfcYSwwKInt02l43T9CcXPsg2Zdv+C/tzo9Y
A87htsWlt80GysdbnYAvicKHSBSGzsZXFXCMiBTLqjeHs8mDatVw4FwHHal6au23DjF7meu8fUZ6
y05/xT1JfPfvTD7hfDuHjFTaA63FA6IQYxuig9jUH2SJDJ6N7PdS2mjXaLrvKeH/HggAQcSaNAov
oBq5DM0UVoDQ1AADfEBqNR8AF1lEaLJAhxFG0aGOk8YTWPHbu1/BIQCdBbOsnw/ss+LVaNUcwIV8
MpvoR5ws/g6/CrlpzTYYNeWg0LwDb6j97cDDZ+uY5QacqrGG3gvTDVBCoIEJgBPYXmG2/pulAFQh
Aa5QkWrzNnUaR+ukn2EvBOFnl1vJmoQo1mMADZkmNXia2dBoekOpOQ7hfxAdWBG3rXwDdvzAbzDa
FFVBTxEgiF3F0pehBg6CDdlr8dZExDg1GVSkFnOzNQMTj5/C6pxCD1jtEk2cCGfYEzUQCsgqKG2a
S2FpQoXH5DKArCg0u2Ix3H7jiEUDjXpW4cVIq7Gz4HaV5iGP/5A85xyreRihgoyRjBzqs/6D6YW0
0EywC0uuZmkw1INRyXgfBgpaUL+4FxuEDOC+DcueH4VmcpTAOUZN6RDBIdXUjlrzO1TVhVtloSJQ
J7/U401NyN99X08Hn9Qm5kDMec2CqRUdJmIryJIXk9V6ViVQd80QwbHKa5gIkA9eBCQf+pSj+ZRR
y6yOg3UzgiPBp0BHnyaUcBR1N3JoNiAvXyYTcZJJJwQPw+YHyu8a3HC4AZfzaWj6CeZrtTUBoghN
RrEdGCkRsBTEKhMWhYQBlWaPvecepSarECk7UZTuHtucOYj423tDcO5AMcun39j9tteMFoHdyxQV
vcGWQHfMvR2r/RemaohCmvHCU0r/iRROBvwXGxBMqYkwjWbDQAM+dp4tNrLgzq5/DjVrz5kZQvfS
zmSYgdkjxMW+GB9mg0pQ5V6oddmJARyjwqW1loTOeKlSzYTwSJlVX9ESgbkDa/1C37X7boQGCm6F
fN+BztP8HqsU10ATfWw+zBjEj69ZP6zInA1GizOwaY8wQgLhTbOBAv3bsTxgqgJWouYHkeDjfQ1S
KAEtNJoMWoamDU1ghwjEklPSJKJBM4lc4ESIpJo9RIlLyAkB0Xydc9VzuBov0zx2x0VTjvplPppg
jzBRUJakSUgB/oRVFTHzZbHzwvV1AvN+nqe3RVOUZs1T6jpEjZojaNO1Ji5zgB+h1x5SzWGiq+ro
snNqufxPIrSfbc1s4ijFf6M5TqYmOmG8Ayxf5N+185LIIttjFXmfi6yDUjtvIomfNdKEqEHVSPtc
UHZMl4OX1A81OCkBVirRfKnE45fWaOykl4B4S2WzNgv+bKD8x4Y25XUHqWLnNYgDYCSPzKL0iOFP
D5MiWDs1yn9GDcQ0c/eDdqGEyMY57JrRWmk21ggka9C0LNnE/orlOAwti+zJOvZNHKbwtSxJqNm2
YG45M/UHgSU+SnBcZde+ZuC5RjBdpTfR56fNerY7nOy0I2uNn2sVZihbmvM1lhC/LDRVBQKM/Dt+
d/cFd6zYcDcV6wJcGCkq/bikZMCMdiCnbiVgsT6CMOYGxiknJhWhAqPPQISEYh2dC+0Ts7VjDAfM
0cVCFkzOCQrGQ3NkOXeGu7XvsJtZf/vOqFVbeb3xamBJY+S8ZTaP29rEq4ZpDUPHs6ddbJwwnnzt
a2sxuDXa6VZpzxtM3S+KCZ9GzHB+JC4DFSMEH5mPccv5+FbQI/cFJlyorI+Fzy+v5AFl8Ounklr7
ol9VW7xM2okntScPCpzaLn5zLJy2eSySCt+c9vAllbiGk3wH4/xZYPIrcv9exSgrAVZJWLlQB9UC
7dAJ8D+41EUs2i/I0wPXLhZCD76TdhT22luYapOhdhtK7Tu0cGW02omI+u4z/eNOlNH4RbMZy+CM
VbqjPYy5z+FRmxq1u5FL5Fxov2M4WN/R3LK5iR4bDJGedkbm2iOJbRxnZ0VuEPvkjI2SiMjFnt2z
wqhqIrhxdjszIdMHU/m7ru/2UWB9Lxgz0YpYyOLU7LVnE8sfECdsnGWxfNk2K+JOOzwT7fWctOvT
qifwL5QydhoPN4wdxHGDPANm0VwfVBWbmkH7SCtv5TRALe22w24aTo/QPxC6I1qci37Y0OKk8KQW
mFNj7VLt+tZbV7/AicF5liWfscXKq/iotL/VxejqaMdrOOB9HUNeVzYvjCMBvNugHbJMBTHYw44P
TeiVKBnNFX2LjFY5IVaSqT6fneaC3SWnFTXjyGpDYjZZX8d7yMk/e2OilbB712SWAhOvMgx+FuxU
rfb3ltrp22nPb6Xdv/70hMuLt6X2BYv6sSXnv0JYiHwbYYGO7BkjsR9FWxtjcY7B2MNo3OWZBXJ5
XnHJ4HnXbuRW+5IRef43e2eyHDlyZdF/6T3K4Jix6E3MM4PBmRsYmSQxj4756/s4Wz1p0TLttUlT
yZSlKmYE4P7eueeWSY3akSUpczPz2jfNvQBlBvY7WKDN8y/jrGhnPhmLFPw57+3Hpkw/BsVFE+tF
LQUqjXYWcVlamEvSpI9hL6pd1+iXAsA6BrQ2ikdtKi/xBCqQkdo3+XPsFJltg2gPoNqUu+2l/RDG
8dsYZWcH5ZFuXOtUQo0152DvKuY7Av4OgMAdYPAaKNwADo+AxCvXHzi+MD0EH0/q7ggBHS9apzjC
GfxBW3VnuMk2Iu3CrU0+2IpFF4z9FJueAalDpswK4LZ20qM42R1N9p6KavcV3+52gwvlJi+0kG05
fVibFBiebwuJKvB4P3LrSzIn6JeSk1Zm10yR9Da8yoJHhavlzyLs3kk6nGOUoGuZ4lEY3GgP63LL
sTt5zPxUMCCyxgsCDbXxZr/+0Cuqvwfvr4bhEmRmeyHgtOpSrTxLlQXQMwLZcmUQEWh3jUU7DBuS
xvIOwo9emTOiusyr7zKjFTOiuC6jpw8g7e03GEAUoeiT+0iwEE/dONpEKq/AAgBLncSmpbIMrko1
oEoCR+QoVajEQzr038bE0ywP7E2ufiiYI2OVktBVXkIQnDAIUNQEKSICFahKo5XFES0rHW4oXsDX
n8KYjauSGGmqP0cZ1w9bi3GmOg+WrJpdPOvD2lVJDltlOsaB2SYBoexECzhuBY7oyD3ugumD2s4z
5YtPLllK8PbkU7MZYJcqPeKrHIly7qR1tjMImHgETegWsgkgE9hQGZQ+II1iqlyKqxIqpcqqJBq9
rKHw7yJiLA2PnpFYC7DBq5PahxEjpS26+0rlX7gCwTo2MjtYHgE3QjKNKH12CDUDCJWgGYjSGERq
2On9kURs3HR4xMFxI+7BWL1hD5bIG11zYOfVeO+qnE5EYAeLg3wqNaRk9vyFQn4+4C3gaatyPoyh
yzXCR7Lh/AvrDt/fUuWCTJUQYg7TbzuVGjKJD6ExJH6kEkWayhb5KmWUqLyRq5JHhsogkeUN6evJ
5uMwsAdrVFZpBPoYVHhJpZgmlWcaVbKJK9UNnyp5xAEGo+rOaNwonOKxmLgdGz6ehXZ1CAfyUlIl
p2jk4mYCaIdeGHxnZpjCHcj0iptOQGuVhoyLGIWZOGbzC0+daT9bLB2s/imvokfRHQeCXhF3SdyN
/VE3J3mckNEmOrVkbcJCOHF+Ym/a6Co2RnzMJUbWqTzZqJJl5Ckw5fIRxuBqL42ej6jKoUnO8zhZ
qh9v3LIaRM2sImtE10aVYfNsmD/iKxRta2V+CfwURI3QW6TSb4IYXC90CZBr7PBx7wKVmdNVZo4t
Dv9pRibchM89N1RkA+ElJ2hnqMSdRfSO/BfvFZXGY34lcPaS0AP9H/iGk9rzVH5v/k3ywUEo+zkB
v4Cgn3RI/GUq+5cSAixVGtD5zQXKI7VWwzobSQyGs/lmdQh8ChNnAu2uKxIk2o3VxFlm4XOK2GTB
ciMHI2mGfd/xngoBHFzUjke22h4WC9YSEf3MaDSd9DrP5TugbtbqvPJqI94YPBRj0/j0bZHRYLZp
hSwvTkr1Mh6wRa8bcmnad0lG4xIuUCCC9pyhpR3glJFlBteu9M8NeF6KK0wXiX/HOuQ6CH3dyvyO
l8d67FIE8N5L1LPJAmoNILG8s832Z9M6WbNvWqiEeVrmMW9VQ4OMy0eoEWQXKIBrk7iXGxyT1i+4
XlAIr/feR40UaG1Yt5EaG8/51Pn33wRhEqzbVPZYE92EvgP+yOLcAJGItets2G+2yJ8pemGNqLX0
EegvobrxFTZTFKcXl7Zm2zc5n2WrR2vKoRhZcFalRU0staILtpND+D9FpbR33Q5ctGSvN8QPVqh7
G1sM6a6paFfSO8LTbfI4j5QBZQE7rNhdjYO3MzRuJD6PY0xts6AtojKdZMOEdttqVK7VwXTm75pb
/rOtJQlvxuho/bJGQEdT5YwrA45j41IqeyyoeIWY4TWN+rTr2URn6athNJ+TEXMFMZkhixSKl5MY
fRSRvsEXFK/oqInT6jXhCckzjOyHTmRtphBBcVNs4p6LsbpnZfIZKbOS4HyqhdFrr2XI1TSdqm68
Ac/Q/jOnXIqy4LbueGTP9H6ymIbK5+RosHYfO9L9WiJWbc0CmhOIdexAvwrFgBXAYE3h/yl8EHID
6DVQvBivmackgBoMnkxBswei3pTrPa+dPF52WfQGwkGdj6SdDxaNJCg6OsWn5bNUZbZEVxMQP+7i
Cx64HIAV1xYrwi0Bdcvvul/uDQBuUCScVEycDxznKUhO0XK2FX6HU/tld6yloekmsLoMvA7hjUcR
CDi4Iu96xeAlwHgNUN6o6LxMcXo83vOtAN3TqEI/OsB8jaL6UEu0fM3z9aiIvwH0z1UMoK9oQLax
wa5RhGADKmgrZrADHmwVRUjuu+WinNGKBWE4c0o56YFS+56jxjUP7Jge0LR361nxiQUC2pK59rIf
LUxNJhtAB1bZSV94NO7KWn9y3fxuVtTjoPjHXjLD4+O4EyNe8Jb2+eUILumDTergk7riKL20P7WJ
t4kBLAWg5QBwGXnRBaSPOeK0CS2MYdEuV3wm1rp2QfAfZlPRmxhTu9UQc36B60wAPEdFejJQeO+8
rQQABZP90kOS7ammjts9SkpFixr0iHlNCz+qSNIKpDQU3chaMtYWtuJNk2ndkJbWS66jncj6XZVy
TwJRxRo27Lgn3XoIIz6YV95eFxrt8IL1w0s+Bw95aD96gHmwce7TuswrMuid+zHbrLp1oHMURk8s
IglmAND2aXDgK95JebYGse3BbB1wWyYsdfea8+hdOOhPPGe6mpkfoTNeBTqhfdHYB9LeJ09hvBk8
r5v2+7aj2dp1nyvfOecK/I3KT5YJ/Wwp/7LzySlmyAV6ACsalsOVEUWkIGKvxAkx1W8WJzJmlT7d
FwDHjkKPwwGMjNqVq9EdhNYjY4tAZFEP8xWp6X3EscESfR7De27B0UqL6na11Qvj4kI9+wp/FvUT
38L3GSo6DOkeVJh0rtoi4abhb39MtcGrmy5baEV2m8NQkDHVN0PKFEwI0L/B/uy1rjkhgX7PHPrE
QKcKgr9h/EBw+gADRFF0re0mG1hGKsjbVrg3bg973SoEPFcwOA9nuU/hwzMFiuc2yLiAHXcURF6x
CHUUVs6t55nYertOyuxFQy23Kaof9rfdpYqMx673yNGO+H5GmzVscwoj1I0CN5t0RjDDQFz1aLjp
EtNyJpnj8SPoKBgTHkWEJsVbUS2eWRGka7uvH/J2fh7G5pCCKhyEad/bw2eoz3dWUvBg6xjrpn7y
rjfnPOZWHIQdJs4GqwKr9n1MQmRBEuexzwCh9PQ41Ygdmxb7A7FdhDtcNC19F8StA8XN658ZH59G
6GsMBxxzKg8pfNHbd5ppXY2geYqGaDu0zCsH3fjQG3nnuD0xITtAGz9i8um+o1E+5ViwK9kF57LE
69lQdgE/92P67vW+Gdtd59RvCFmzlcTlvx1Rgi3zCmmGSMsnN4nvdHWc5PJdLvgCHqem+ezTlyaJ
h03tEgPJMiwrkQnM43AVPmh9/Z8MUd1F5cZ2pq9OeuJg2ymKcHvlMLD/HFOWjC4OMq7U16JK3pLe
XSZOyGep9H5IV39if9kJnli1MJmffyOU/hBxoyby9WUOcZmJhmkfZcx8aBoQfIo7p+ZgNmqq5QY3
FIQ7wV3bzR1BAMB5puXza0wFAnEBlWJb5tUZqjc4qusQJbjaB//ihfKWd/5BWBS4NLz1udDrhOl7
G7OW3OQdY9qurjhq9BiQZxpetvUulw1QalFyh5Ctt2Eus0llR3mOne1zJrvLJUfDaxv1j9ls3AU4
lpyTIw9QKUhwZrynDmEhXr6/KE09xzff5UdI2IKr44H2jJKK0ImxKMVGyfDce/arWxXQshqxl5wJ
UfcxOkx1sYZ/9gYVNQmjadcYzgwRyOA2+vvQyLdWx8jGEZ+vYJ+stVmefBEYAMolVnf1tDDaFOxQ
G7JtNTbYsjRrNQbFJZmQInWwUevG6e2dZlAr2/CESckS8FXMqq10Iow5IbHZDsawcl1S1f60a1zc
1FWFobDQ5dk3tlNhnEzjPaJodppZrxnOeg7GOwJFP7AyPpkx2lTGav6jtXz6akv/4/UEfxA5gc/k
L2XHh7/XIZjYZHmL8E8yhxy2uHogyikWlle8cxWYDkym32LHegt6k9n4wEHBap+s6aEdzbXHanxh
DETXmh7zjMNWofQvARUQtpk8dY1Gi5axtfpp3IMFISHkq2nPKp8gwg2JOOZWtFiNXu7dpDPdOYQv
WbZAmE8VY+movQqTA2AcheMpi49DO7O34mDvVAZol1/+ZBqaOYNTLKfgPR+I/Vz6y1iFODg0ogDU
vPvB7K7g1XSSuv2RVeD92NnZhoXFHzm7e8caHlyi7G5RGNjC/XNgTAcr6d7GUFrrwOBRlltNoXqa
eakgHPFDds0pcYzKiD75fwwXVAWQQap/WngJY05fwnLsllZsPjrzHl9ksgAfqgV2c420W1mk7oL9
2kLUyS3TnM+AIhtW/+NnZbfPftD9iPhrHOpuk/S9WJQ+mq00YUPWCnPFMsNMs12h99aSGoNPRvb9
uku8fRIV9rowsnrJ8mgdlvbWJSvXhRMxfXFnY/XMpwKcz9CvFIuE23SoPjXNjDZtXHyxnJq2QQzg
E5UZtw0C4q5F25Hd8J/yIL3XbT54tZ8beE2zce8lerj3Ju29C/pz1dFGLDQGLlzPtVfXsd71ScNq
NhnEMCDmGuYKg+1gQsryK+4W+1BgNLHNNN+woklwu2lfSswc04aNCnh4JNzTzIdOO+qTQPXH1Weu
PcqQqnbjYJzazlrUYCyBd3Na7cwxZt8MuzZl7pLLp6kPT4aM3yvXAt3VmyezGbT1aDOesdzzlBlP
foEBOCqhr1ju2IQdCadvNL8qkWhWOMyd+xqgaYPW86xruThN/UrTuZ1ypGJIaKd/+lqDTuOBWRjF
suaptbx385LXQXfq6x5IhK6dXEM96QeGaqsWPhWv3GpZJYMAWh1FuKgzOKakXIAcyuvqT71P4Qsl
57nI/6lYjyyFWsKk4XNomd8ZQ1YWli9WDdsVUWu0KuWwF631mdZGspSCBVEaXryZ2FcuDvhENyX+
z3bW76CINJU6YLfgmDqGCH4xwpI/Gry0pPgCGCicyKeB03XXpQ+sQ16MIcyY3/BRj6iLtm3xlOly
WFs2uFWH4GKRFIKj48Twum7KZI/KdtHXlUWo1uLa6BgGzGwVb83cerXMRCz6lpSsoQdELZgKr9KR
VGmqRdfZlXemx1Q6SnDfTy4kr/RPUcfhx6z3vhsX51xYnJtKjZ8gY9rAi5n8jSJZ63gISMc6G0xr
tJqO3rkjdryaq8piwV2U2wpSVApBHIBjj5aR5NDDSyTLG8XiP1opbWrOShq8LYHzX1HbpBxsdClY
iJjju/QTtDihbY6mAUd3ey7HUzVRQqMPDtkr8jqZ5+5ZPnP5Ka1bmJrTo+nWfybU3Wd8rlwvu8jc
YMbFIxjL+obKlixusbdcdLbe1ADnTMaROTqUOoqGdYkUwgM2TlOKOgD0FojbOZjAyTtcSrZGlx6+
6JRrjg2boiUzhXebbho6ez98xpLHOehIniqfNkDosvTku27v/SrJz7EhkcHlAV0Yo2Qfc2/XjE+F
KUq0HebFMcvgNjS7lh+Akdg7/OQepbI9pbTxEp4KVo5He115N0Qa1BlY5aGSbPbDyT1nVUbZcOoc
oRyaXa+hfYSsxmQZ4GHXR2OfpPN97HgPlp7QpUPprFsXznIw2p3d5OFKTgEJqNZ/Tcj8xSVRY8l8
QWr6e22VTwlTHJZmsbvAc8B9xTBDpnJsWSJTP/gMmcpSP1nuPK58lG4rdRQZjrOdj7tmBq9rrejm
mMMfrcA5IwXrRD9uvZN9KGVyHTScTyWiYmnT+j42RBtcHtlAW1BvcKSFma0qwblGwh8upiMnTNre
MBIX8LkD+OlGD/3n3q7yHfvoUteYtvFCmugwW47ckhkBR3/GtkuOAVYX9kLOcdDL8hzPHc8fbHQA
GuJZMreU9kCvvLyKND4lYwyEqvsPJSElBbjdohknNJ80VSSW2uvaHs6iFTc+z5tstH5LjAKKaFlC
CXfawig86JjNVhKMek1x5gcIN4uXcO2obIkMyODJgf43zQFIF8F5moxuJTvMuMNIpBHxK/cN/kKn
F+tf6NQ/g05hY/gH6NT1//E/8Lv/G5ty0JQbeC6FIxxDQED9DZty/nKFbgNBUcWk/0rO/4uasv7y
TKaKvmMJjBH8zv+hpsy/bMZ8hgeDz2+Gdfqn9A8omP6OmhKoxi0WmY5ueGBTjvd/qSnWv1Yedi0k
iRbz+Jj1bOXHKS5/A9lbQn3GinuowZe9vzrKCtcqPxz/7M+WMsYlLtVz6VwQKTGJvwakcytvN3WW
e4l1Fp2NYS7I/T42ha6GFbseNV2Eog5iG6LE9Axy2OLiB1V4SFMYiiImDD1vJ0R3FcI79stfnYEB
r0aFN6DEk8qNJ5QlL1C+PG43RGyUQ28sc+VaRm4pynun0b4z84f9CTDzyINx0LmzkxHSKF2s6WdR
QH6dzs8CcV+KwC9WJj8RyGRd8jLN0AGRSipRD4tNr/x/pooFAFkvOsK6K6vjcVyTZlHWwN9fPESC
ml+QRRsdfpL9zUY1qKMctJR7UP2HVtkIiR/c6rS7I0Wnuk2XukPseZhILk85hw8icV8O8nNMp9Zu
RHcYDtkdfShHDv3yWikjYq/ciCaSRJ5oHwJdTF1XnNCaa4dMcVJWxWJSk6J5DJayDJicEotlA8Ke
WfkYdWVmhPbhzTVui9lg86rsjS0ax1nDWBxoqh/cotyvlg3CxkpCrgniT3YWLn1j0FYM9sqNRZTd
kSFEmWsigiOlwoekfmQYu0m6h9LJHjNuzQnKyUpLKYdUFkofpUKPltJBT+lX9mnKYl7hDjeR6RwM
jC8zfJYRhpKNx+ofhJQhKzNLLH6MryolwkRDSmIxAukY+LEbLSBAKB+1lPQhFs1wtN7xgL/EnvrZ
vcETPfPBaBYz9k0HC2f6wtnCfh77R5gWYJmceTO825fT5mu7iU5aTGStzZLHUHcY0rfPVdoDAXHW
CPz81CkVqICIc3GDah327RLtgGnCcgCfLA3q+3ysTsu5TXJaODdF8lw2CEdzpR4dlYTUVTbSiDNo
EcmPybbuefOAymIujZXCtOYtuLZqCtQcrfwO8ZzCDzwVv+JTDKhdWWGhVlJUQ+lR4ZnBbeO3pJm+
KW3nTxeTaopRdVZqVQaNAtNqGZaPLZhH3tBW3Kg7n13vK9ysPo7WSie8TJVsfv79heEwDpcKqWtm
ond1K0SvkY3ylVbQZ6e0u00WxNSWqAhVa2BbwPPWr40PQioEUKfv2O/PRjtneznpK5vl06Bksyz/
MyWftZWGNlVC2iFBTVtO/Mhi+Js4rd9Cp3tDcXCtlc62jU+WoT0GXXc3KN1tyYqFwhjWW4+V0uE6
yourBLmzUquYmmstmAqTHXJeZZQ156iakIc7K7+3NnNV3qUu4t2GHpRUlNEx/myVmJd2WCJG8z5R
yt5ZIu8VSuNr+X25QWFiPfThyAGgKQ9T1L2HVvFBdujdwQbsM8Ak85NuIyUKlkoZnOIOHpVE2FI6
YQevcKkEw9Qn/O0XDlPVNsNDLHv+4MpGf+kxFMuxPEUYi+1h3VfZscBjzAThsUteGzF8OnX+qjcZ
F2n2Y3obJhu3zb74ZGPaDQ3O2VpNeSO69HVfFo9pwCy9ZF+jo1SucSsnepEtGxsiIJ+qpyT6DKlj
tUDqvSj7MQx8LzjUjpoFvtTIBvFl8oSM+9F2ox+/879563GcIXGYpo8WgvZUs44Amt+WtK+mXT4I
tyWsHhKhG9Dt+/WXy74y94goSJ5JE+vhIuGAP/jvA5KgTr8FKX+K5VcrIudaZWg97YCQ+mg1vCi6
5pKnL24CNRIJ/S3ybc6XPKoYRrovDZ3dCNrH+8gfHrVe3iV184Q/k6OTcy1cirmT4FBqw2mY0/Po
sGkbUbxFS2bal6h255tb68eibOtdwxcraJqSlrQWA5oy6qccAK2QGajX5NvQAuJ1s5dcTrANukXl
UNdfTM7gSzxGj2ZE6qqR77Qh5jw8SB6yDY6iax3Nx0yzXoB3MCjXgX9lhfkhhLWJQhoYcvcN+xsP
m6g5khaB2QLna2kk0Oddiw0YUyCtBVX1NTl2c3bDrZHbqINk3e1zcTZgmsBETzJi/8DG1UV2PD3k
Xvus0Vu0aBIbeQ/rUkLS/saI7Rr5LvbR2WcfUnN6HGKXwHfoP9VwVBv4o51hdN4ud052NsulH1C7
SYTm4OI0DYs23VR1fzTtSEC5imTXJegw+rIa0LHGO5mHPAA1HRO2eC5RqnhMmXxRndsAV+UIk5ba
r1mBpS12R7FIY//TaOMv1AATfgpGLxbqWXeoN1NDIyd9k+vO5dkqctX4N+P69/rqLpqaH3Aijvde
98lb/dMedGXW1eI1ZhuyW1Mq9sycCDRihso8zcbFW/LaCjY5aUy2d90nfBWVWwIaJjbuG4v3Hcfm
aic7TLTlmdTUXdTgTvErtts+2s7E2ufa1C5KuhbRcPPaGWo72qbco62En4kjmm1OhUJnR+Otw2qz
6VpyfRHW/DzLXnOw16pV5rzXih1yFrmfAQTxyau/HAlObHAxBgLluNKJrag0rseETEpG7qw9+IfE
oXi0s1HbgBqcqhSGsBTlNUaLHxr2OSgZu9hWdLC69FKTPeS523oQHSzPYi1ekZhpV57W1kuLrPJm
kPFa+ox12kZ7aRh1+FqHCTQuvsfRKtdd8ScwrXvTS0AsIJf9mZuUbVbjWiexsYh0knOOoXo6RbEV
o+UfsPBzNqSbvO8v9NC466qqr3k+V0dJPYg2uR9tRHGLA0m9tNCjcJmPT7+/dJ4WnRxj+ttfulpx
CL0+4COjnD0tjx6til/cduIkZCcjLk8upZ5GZiorg+s8jf7Vcz3/aspuF8m8PrsGFA4y6ZZXOpZq
J3W9A0vW8WWekw3a1mhv6Ua7HQP9wzLn6djqOpSO4dCmOYqJeaGu8b8fb7z3tza5okfTMP1LEren
STTfnhfm7E5jeYl8xE0BgsALZSbeJmEXQfZ6XektNZaZnuVnc5Rr0fYUnem5rR9wa8Gkwt/Bs7uU
vdH743mMqLLMN46J+oW5xLBtANBpfSQqqd6hmtVYBydth0OdW9z2ETEE67A155Nh5fe0Gr4IPh+s
DxoLwodis3hkrxnPuymSza4q4DL6jAFda+bRHpDxpTIZSY7Q4BujIT1kTaT2up4Dr5N3rz3b7/3A
dD9xm3lnuZK7dm9tKzMFASgn/u52sHHYNseGe4Ud8nexG62Npnd3Tm8ejbxgT2aS4iG6sCzbIN/4
7eQCdFQdEBJPTP6n9OHEIyIh3+cxxFQ1bWwe9IVjcGwSb8KMkOj4kCTFwJ+eNVLm7smHMKPRpQ9y
W7XS8pJmAJh7LDcm77UzwQQ1o7kPAMhXPuOR0XS/dYLcS/rteCCm4pTBRM0xREPNK03oXyT9Xsxc
lktfsMbWg4aRwrTHAkLtSOI6S7Pk31xqbrueXI9kp06evyC+EdUzFhiwpYAOS87wJNJ9U2NaOJ50
zeH5PdJDbOPqxl9BY4MEZmZARoknbw0mvo+zHBB2fg6Vaay0Ibqr2vhponudcOqpcXhUoavD/zPn
mLHwLsQGv29sYbuj2b1xQicjhb4gr9BESVl8VwHlfWPZsCudy4Ms649gAH+Z1NLS8UzMP8GjCm8t
C7482sTK1OisF73kRGS5X8BuL2acfJg1OePeePEHRhRMdXUeBBCjWfLhN9VdyrlnUfnxx1S2ivh2
14QRr03MkHMMFVzgm2RXWP34yoIh6vecI8/iy9ekvmxSeK6YER27RIwLCf/zaOC/j03+VfEF7wNn
eOgDWJRgZDpkpnO/Rj1rbmo7Nigg5Zbg8oidA25hJqObnmmyxpDSVX9zkY+HNoQmZRqHRLhh7+Nq
O9PqTxzNUCkobNyPBtQaDNwCXtT9iHWeSS4pcpGt4/y10CaUOY7/kkBTkaEPipVgFyjUJyCEx0Z2
kv+g8OJ+o/5uZP4d6SfLHi8G+Ea2iqs2WNfyFrk+SRC/HKDG4ewmRnEi065IMB5aVihLP6fqetIr
qiNZ6Fdm6WxG+poyuXULp3rqbTrOB46asqnJiWarwOEkEVGOsBhgF11kyAd3dqtT18ivYcq9/YjB
elHxXJkMzbhERLevZRi+ujPJUD+bn73cRuwsZtCeIfZ6wKpkXFe9KsKjXf6AKJZSr54f8QSPsZJ5
s+/zfthbuUuPY0c8tEdTunbDdB9vsdzOeLZNEvAM6O4N7znCnr+L1dLbnGEsuuKQhQjYamzU214i
6pgaT6BNcCIKjv1p78zdVoqYnY9nY1+hq2HH5YhEb+QAIIiBBtxoxC41UMfoTM717x6Kv49Hj8ow
AreCh1xfTUcUlf6yaQbo2yqcjr+/GI2LTa+WNYQGT3I+7zyk4YDAjOKIvYPnY+ylwuX3lx6068jb
dMsNWj9B0OonwmLqS+zufv8rQ8Dr5511FoQhcibM434aw2lXNh1cEl98HnslcKjP5bTNI+fA+aQ9
/f7CcaU+sgKjgFX3EVLwC1Cve7KhirJE2aS8fC+VWfYXVyfUsuHMTaCK5SGFjIZ1X5mJvHeZt2M7
sqzaPGcGVTUe7MEJy/yDLte8SvLX3vN9mg4HDFnkEJI2sx/0rMnux4TQufqreMbN7uEx2YYaa+dZ
r8wDW/HuiD6I0W/dbnE/y3M8RPI8GCU4HW1TXNpDhP1GdKLDxzlXfY17GWEKGkkfZrP/nJVLZRRZ
wkQxvXSG8qwo4wpKvIOhHCwR74BzzKHTmaIB/mu+VsrYAlTbrgwkLoGyuZTK6+LSG6c8Ly456wTx
C2kEgFH5Z/B794BEsebs1mx0ZYux0MYgNmCPpUwyjYFTJu2xyxRoZsjZrJOQj9FsXsbUuXXoaEKz
39Tesxf9yZwjZCpge7tP9OmRK/t7hNCG1yIoLoobH+nKvE6E3qwHBDhsDFD4o8QhR0KFKJIcqgju
3aEISeuTSmPXni/bYmBtmJDrRrLjK9sOscaKbUj4qRHcX0TKyWPxTd/KlDkJth60H2C0gXuX58Yf
El0BqSzOC9MhMszpFpvpHseVt/NVpxMz+9+vyhR536OZ4gmaAskJA5p2yEpSCS3LwDAcxmX6yO7y
ZNBOx3c5OCJI+vAQEf0+i0vURNgB99x3V9qMs0ggL9JmfcsoWu6k8hoB73lojoTyHc3KfGT6wOy0
E70PSJEo/h769haM8iFrSfHL8lBX2UMS8tYB4no2PT786N/O9EWp7zbld8rAlKJiymFpCCFUV72y
/ZXWu08yylVMqLtY6UmgcwoZYi059b94yvSUU9c5K/dT2axr5YIimFastJH2waw3T7kyRgG+fQXT
HcG5y+CZpxSxVIxgylamqdFgTN9EH6mHmqQWzLMcHVM7eioevrfCw1dVKHOVrRxWMTKrVlmtLOW3
insfYtQfeGIE2K/0+YZP0zjHyovVIsgylCnLRpnFJwSHPdnOCZkWatHqTii/llSmrTLiHoVrkN0S
17he8mRi7sgzUzm6ImXrQsTYEQDqdoHT/0FR2sALTC+I+c3t5DPIVNYvYvKAJojAJoRgv39RKkcY
Hv8fV1nDuDzcTcojlkhPQT24xaSfvqGiSDBQUsaKr8pFQ2a3lbMg+g0aEzDeg7xFWKYrc5nbRPea
X4Ph9kwUkTVgTEzcjJVHv+FtFO9aj/4Y9jsYIvK4PJAyQ6/BQ2416HpI6IPqS4pvKmVU8x3cah2S
tVLZ1gK0azTXjUdGLUGAj61rtqnys03K1DYpIJOLmY3BH9lipv5fd6RpSKDCcGIxeJYgnQrtLFLk
JJbCPU0Ffmp9/JDyxGWHg4lRwaGjwkQDBYyyOBOMQAnbehYNC4mDNrv6U9VOcowb8zJraoNXgaAG
sKg5TCozbNY3Mn3WcvNtjP1rpPDVSoGsPPmSdTSj0cjrKqAfOC42XvWnbeuNkT5MU5KvZ7jYSAGy
sUJl0c0eHQXPwrdMmK34wzbKhme2xZ03JrNIUeZHFHZssGceXdKEPmiqgIODcoDUr2IuaWeD9GZX
eQcZvY6heudfvBfOlynfooX7JdJxHwpVwgwRbEAG977EPcYAw7DvOoUOzwoitqGJ2YOVsGgbilKz
UwRv/K8tzz+z5cHG/Q+2POePuRzi7z9p/M1O59ckvv/6939jbSNsR+f3/+eexzD/YgPLZc/ydHTu
3v+k4/2/DBY2Fhy4cIXn0mX7X2se8y/LZdHju6bv+7pBAv6/Ld/iL13YOqpBl2s12fh/LhzPb/27
NQ+pfPVP6+sqim9ZHv8U/zscz3dtiqhN15hQ014eD9xs3YazuZ6KVdY1Lxq35+XkJ38QlYOkAQI1
RnLsa16mbf+jt/THYzVdwFmx/Y7iYc3w9CcG7KJOIX82iu7bNUJwuQiO3MOBBy8KsjuRUMbjcWAp
sbQl37Ek9/SlX9uroCz5OmbbhEj82qt5QLYOU6R55t6q5+EH37yM65FloNXLfxpmN4uo8GmKZm4x
JVkMT0oss5j7DVhRsvYb4DfuyPzmwWJLEV+9hG+T3T/CZWKZ4jZXpr2DCBQRGAW8m2RqPogwBTwP
S3vVmQfl6WyqlDxzJwmleoTOu7q8J8OvUQfO0icS1omJrSnEA54alItdstJIX3L+0u4t33tx6xCT
Fs+4RZQnzjIb45vXdYjTvbGGTYktKmc3lvTnZWj1cAzZJLZccLmGkSnddtMblxO2xnP70Ng04A3U
S9JyUaCA7KYDGPVeiz06oXgpjOnkbD3/ux2z7M7kJaiN7d4p3acOdeelzDnP26+zOUzPecGyOZ5/
jMjhT0AUEqlSR4iUjR2He2el1961IVEE+w+R5PnYd+2QUL4TPNYwqAi3dZtWkOnD7gls8QG6Vh77
sDwN/4O9N9lxXOnfM+/Fe/7BKTgsvJEoSimlcq6cNkRmVVZwnskgeSfu6+m+r36i0A3YhgHbey++
D6g6B3UqJTLiN7zv8/IVTt5P5YsmykyYtUNLjEnnByqmfcpIydC2TV9G04h9VQYAekYTs5hg3jeq
onpEFhStiV9dF1f8UeRWZL5yGJ+E+BAsHzD7akTKKm2kGBsNQJ+2JzbsVkVM67haz7ZBb+pYDlkw
qWjief7phNlC7unuHQRkQaG+cYqjQ7RmDLlEEM6bdfDWFqWhMz8ULJxOfu14JyHCh4y3kK63LGM/
0FJMSE7DWsVL1uCyS4GJd9aGImxMfjVLvR62XIb3XiBJnvQwCSzEHqXrHMTrIG+M2nihU45V4gZ0
fkSalwZVJAOYDXkZCm3VRmTqIYZT06MLA0illN9BgavenIKLF6I0azMWYGaGBJaclc3mDWxWjJeV
aJJjrRyI2rkZAQp4ym2ylPsRIkI68bzoG5YL7Wgs5UgkmX+g7+tiv0Rty7QjrosW41b53QZteGBU
YxMzneEbdaoDfIOYwB0Nvebp9fBsMQ1Yv0JZsorgkfaw4TUkYNM5dNGYodd2EfHhohpuu57lXzbq
NLS0wlTXLOiiKZOIB5XchyFdb3idi05e25X+GfFdLEORR3P9S5XOAIjSXKOyFLdJOtgXZdV2nGl2
t+s38SLUOYAvBfiKXMx1dHM9pHqoy2GOWrr8uA0hGxf+IfTQygRF8dQY6IFEkXQUCFSfqAB5g1YZ
2wK0rj66cA1lkT19+Xjhbu3Ke5pHzBLU9vMhQQkWDUAHAhNBr5XZh8IcPuYwb1g4a0ekAdAAJum6
T4uZoO7qm1jAa5vLZ7LsSU+V4G+2HMGt8yCAEl36hkzvgeX+IRWltbf9Utzbj1g2sSlOqdilaf53
GPzi5K4beq9G+/LH30ZPzVMpG4k2NsCS3XlkWVFITiV4LA8b0daz/vNwN8ww62bg2Hs7bF+7jLGC
FQBr83rSHcf3XnvYLZm9ku/JEj84lewwUKiKI8RW0IHm9LsNymdZyAspP0ncscC5F3nqxUpLmcK5
H/flyD6wWO4pe3vg91iNRlxec23DrDA7n3sDoWOH6G1mkHAMiQLmXoG+MNpMjBRjnt7I5xh2WIwZ
5lD76hXP5biXFNU7g0nG4MYOg9Moycsmmhv/DwI1SEUjU1F/DIG6Q//zcnoBJUHxG/kUeSzhmfpB
8GBgFK2u99kzgImEAn02aviw56RX4B0/XcORlGUlY59g+2zsL+yaD/WGs7sZ4LEWImCVbqycK4Qi
tPCqWVnyAgAzEeOjGFkHzj6z+M4d11PgWD99kLAhGP9YBhFQW9nEckAoUaKVwzL7Rc/JhKW1/wY9
P3pK4wA993eiRpwLRO/Ea1Gf+nkjsmdEXO7zILOSx20TBjyuLhnuSNdw53VswEMiosLKnVhxbA8k
DkrS5AbKYboU8HmFjIfiUSY0wYyuQHTl28164lldTgE76J3v6jTHIbthulft23q6s6txPZgzr3WO
jaEH1+QgAiCl5zo1HikFvctbDfiUPgTWsZ3EgXLlISPTAoOsTDiaxp2R9ctuCobilv3LoyT/ebcI
tIhO1bEofMIUzAffu6jJJ+iptbs+hJ75Wjbrc49BDWFJ1RzcuTBjW8GWVCjxkA3QhWmcDDRAjPRN
kACKF3g155BGNRyCvay9o5Td38I1EQE42avbEv6UJQjAjbSc73xjafftyEK4GPzlwDOEeDtld8EW
cp8xmK4KZHVoIAoQKh99XzJx9ipCqAdfm83p7DsEGGm+HUQ7mofcn7m3Ia5GWV/yDJt0293Wkujs
dXchsB8invTyz7w6Zo5NsqH9sJLnnEDXwdRNYuGgJJ4xu8Aan27Gymv2ASLP0QFF42+afIX/VzD0
ZZS330SQ3JN3vccuzxanZWqz2Go5ZqjgzC03jgHqCLyPbxByXsxm9CNLsvrzzHeR45JSPDbk694U
5QZFFCXd7JXQtEfvThYTBMTUiWarpWcLJUmv42xFngz8S8hawchttlgLfKKKZ6Lv3jBgXU2/f8Gk
xIa6iwSK8t1EQ5W1BEfTsfI3G9EyZ8ZXHsC9nHx/280uksisB3EnA/odkfgf6Iye0sDjcEKIjpXT
PUi7BfFbN3+o3siBHRek0AtXm52+dkPzUIXTe+YVn2OBNgfUUbyGmBdySei9U4wfmNefijAN2OVN
V8TEtxheX3GDfjqFVR9Ky7mKWYtAzfV+Q/nKG8L8yKwtBi/S3rXr9OOuRFRK5y1f2ZYlMMYWV64s
vVCGT4AUDPIq9kaaT3Hryy+5kS4bMqizcLChkRDobhhfINMTZY0WnLd9aYGLQFJs+NOtdy/rv6XH
F5GvbsEsa3xxZ1DravkcCKamq4Q1BPyXNMiePYRcsSOYbfWZTvnD2BppTBu/AtVnirmae9HP94A3
bU3f5F5WggKqNPsY0j7zUJixpZce3SGTJ+KnP4zmFDKzlX5ZnPX/VNthUIY8G+WWe4OxlnzedSTH
Yirh2E3muzpMgnWB3UHwqWzjyHplsHPr6AXlEWzgd8ZCjtd94/0Lp1e/b+QN5oEybslLnWFQYQdN
ju0aIDfwq5sMEebUj+ElrY353DvBiXX8fJHIuyOE/pAFxFAd65Q9jyGYaoUlUqiSOcFmPxhe8+Az
iY07LTeq+uI+XZobIxwaDAc28tbpq0zn6mAzEyTHGO5x1sMd7ZJbUZxFm6rnwMbrQOjHp7UN71mL
eSOHa67IlwVNgS9hHVnPdPJnZUOI6Ha6jF1f3Zo9K+asG18a7Ft3aE/KyLD/FoF6mGf7aFYKwYLI
SY5oto/m4BUEojYrBBrl/2FF/eYVZ2+1iwOUyqe8n375yxPJvtsxGAT7YutV2sU70pHb3sL8ljHz
07UQYlfN4+kahEwDrT9vizV1BFKUoAiWAR+Y0U9uVC9reFh7lwM5vBtF3ONkT7qD2zAYxe0c21Zy
hCl6dPF7+CpxzoVYZOTY0Acdbz6tSWbEjgEzpayJMMgz+psG4GB4zVEX7EeserEZBFcQK7Fd99/W
hrpgWRxS1NyupA/C1oWi5lcwLmZU9CBTVFKLuA5xksjyfch/D0v9U8jwDqYpixT/taN07Bmcq2L4
DZQawW16ch2rAAzswBUjoGUWLE0Wgi/jqdav3fIDavNuHnz3uAzeI5qQN8/0AxLThm9UYnm82OXj
2ogroBbOAVs95fCizhO5UUOBqUCwDvFM/vNqDL5bmsLIlOZnQArS0TNOYntS5TOhRgmFLDHnPSHl
xBzo1ZZ/1acYyUvVX2hYrGnrPxyslw73dTq1seOJl0Gq59Yxvaji4Dg0rXfn95dShc+ZbT/0refw
wWuQk+dwvCj5nW7XtiBelXGmFzXCls/OeqtSqU+4sf0z8dR1KHSD4SjZKV+ZwJ2xoAqIDuRjbAwq
CUJPXl0OVVAMJBfWigZqIEd3MR46R4nDJOvuvgRBEFVN9p2sqQ1qnal8pYw53gzbvgvWZF9ZuiOe
Q/tNsZw8qolF6r9fFrVx5EAcbkrz0pDlDvC+PIe94+6LyXoytvZ3zwE+UD6fRdJdWKiCKQvCVzUE
YGO4V7bibya98VAFmxmx3h952b1TXS1/K1fhLq6z75ywJlaL2NObTfPSJ2PcNz3zdTEVJF9sj2YI
58LgRE3Y2xvVidRoVDfkUbDTumkDvMeYo/7S2txpBrQtq3OP8NpJ7wk3vGJ0K+OtyMEWjctNPtWf
g05amdnXQIOSMD28J6yK204SiXGWU/Gy9r9KH5+ZsW3dYZ7RVAL9P7myOxHn6h2dJfnNJT/QJ/A1
0VLTckGcV/ta9kO0ll15l6ULscOpYUZaoLCT9Ydns59t5/HRtFi2s/xlq9zTmMw+Y8vJJX+AoW8d
QNSs5+rWajALjRBEjslgnV0X+yeWaz243QJOYte+XauN8G4xG5gdtImlvAZB+ElDBLemnUuc8+El
K/Cctbn35CcMksO+eG0qNKcq+ATUBRwIRP8mf03L+gqM/Fwq431s3G/QXovLUoyx4XJfoPXcm+78
lC1QBxN3SqLZbBe2DG1yhAK/s9nRWjLUMTqsmeySfryvBIqk5Suv2NzZqDuOdaE+mz5bAUp55KsG
z43J27UAx3+lKmJJmVWfDgajpSrAEJ48CSW0LzwGBxpZSFLEykJ/Oqr5mphE3q5jw51ekl7YOb+U
m7jRLHgbjdCubgX+ZMgksolybbhSHkFAC8iGEecxGJiUGBspnc/RgF1SD8ULQD5s1tgYDu5KZPHw
XuTsF4RX/l3nilTZAV/bbCXMX6rgjuE83N3Qh1WujF8p33mcty7lP9oZxYptn7CYJ3QTcww9XnX2
yUtLtrK4L9LuwM/f79IJrlLSccH29cjiQOmHMd/95Fn65i9oiUH+Y9qtxe3SlBduvz152A+IAe8I
AvpsL11r4EDIGRHoa5PFLzmqKe49mzMscZpjb27h3tiMMwq8KOTBwZ64BfTXGIug/auzVo7vXaez
2UNsn6rp2VXcTl7zabnDQ5KyqVsX1Eude+ghKGEB17SEEays17yy9r5IwQxNlSPEuTCLW9EgLLMr
RhBCYZ0wSNjGR+sdLYZ7Gkbw5StmEcQuX6Hx91jYfPrmLXkYguqLde57WpafUy3hY0P3KEbsw1vp
fi0QwtM19Q/lmtyOhaTmyo+lGj+ko34gSf8OhiouslrdbCIv9tMs7hLbvrgT2pEk57UHC1eUEKkT
/gThXcFX7CbQG3utS0XNyRanMNlDF566Hw3B4nkzqpuW2hkBSXYu3el3UgT9oRXwMVmKFhfVS3kJ
P5MZf5Ntln9GN0PHIZorG/ed6pdzMeZvVGt/LZSHs8GePgR+CxQn+2bhDL+tpRrqp/ld1T4TFywr
y1TRUmkaVG4BbJCiRxqMkOvI9XCcTefVnX1kzmF5Z+C6d1xA7enAn93wAw/J8r61uPXKxIlr03ji
MopS2O/0dIJI+8D9zJXfk4BMUwcdyeBSDnrkxsWYfcyV8VC023fPRbsLDXmfcl7syoHh7W4zyPPr
OpbKKZhFzF3Vr6zXkVJp8NRP3d8kxF85ooitOYrZs/gPLGd+ZUTliZYuY0oe4W3tLfdthPBxsMz6
TwcXCPULnai0L/QVn9KKKytLrxVqG7y9qPP+/VKhO75MpNVOAUz9nFFOtng1AdzGyXaClQ7YY5wi
kSLL8cFIq88Ni1bs8UFn88oCJ0nTGJ7rY8ZZZS1Ty0eoGA0PNha1xlnQ8nkAw1I+soKRWevXhCh6
317e0BHKU0VLN6PwNrgBsrV7c5OQmVdx36HERLPRBoyDjGtj59eire9aZf6MYT7yStMkB5SC5ex+
FbMIb7WKFp/6GLAbLu6bbeIvq/7IdOpjAcnezpFqOBLqSJFgzsrupl4+ZVlyZ/CZzTpbfS6/6FI0
sZUShhGIWXwD908uZBwiu/ZCJEPTa0qABoMdtmmsgom2wf/FwJntbD/RpCbh9LsGZrRnuU4yFS6t
HFO8BYfNqpgqFshSbOeqRYiZDSVga+IGGx4xR3z1YrrlenuaGu6vsUfCZAkmHyF4lMEwbu2UjZ9s
mBArLXlV6VaiyXFN9rHufbLkkRtUd12QvLXj9Bao4oiaCLIRcgGKyJK8idI7qqy4B4KLsy2YPr18
76bKfJnG6jp6CLT78A5hHbNi8kqKipA87xYr6VoSdtDhXF/IEDmujr1Dqbu8dOBY6IWfNsP3Se3d
SD6c0vsVn/0Oh+OOT33ee+701BPPGQsDfL8wjWsIlxUYnP/soJxdy2uNbMCpxrPB/Nnuyb2S6X5A
MJrmUd84pD02v1A4Xap8MC9T08QrElIUc7tWUG+VEutU791Vjfuyhpgu/v0fs6AXJTCK+G72G1sF
/vDaeH4Wns4HIn0FwGwjj26yxCOVxz1trBm1hvneSh8Sk//HNogJGWf1maj+IXRYwyePWR6eFxRX
S6rVagix69wFQV+8B0gnE0n5xhBtid0JwUAJfQKs3DcdG4C/1Xsyra691J13N5ECc/XFlj4J9kRx
6hhH7n5NNDJOiSaE18EbQJMnVyYvfW7/LZMZERIzwr6d3nxJOk5DdpSY4YwxDwfT66sLbR+ZI4jJ
6nbdLr3iU5BpcNdzTpyQTd4jbZl2pQj+uNo+NzYgDmDHTcZ+YczWd6+w948jKQNc20QFtYw1ffkc
wsrLNvmndRzU6OwjdBACfBzXOqwd2GOMyepgBNCmBNL9roY2ggQl2blAPhMiVhmgriEUY3SU82x8
uszU9s55MsUpAA0AFdVmTraj+XpHevNc+fIV7OHOydSjuTBgR5167gr/y68XlqgDNsg+/VNTdMFz
hPGGYIk2IIHlXv+wjAUlkTJ7HslQoGQl6YvmlmUv/wb6X+SWRrcJREbJfMSj+CNsgU3Y6QmC6b88
XSYsMjvTMgiO5CgRXFFOOxyZA2kCHaMTJkBgGHq/pUYpvkVJMbGCNaQ7+y2bmxY6XGmnFCjy7+Rz
/5Y+3vs0hFGKWGpnZXl+zgsbLddm+ex/rXdVbWymm8ndo/C99rPlHFsKdXLWAywIKN3hBtAN7XlW
cCbOnBkTNJOOMBsj3YeK932jHUfhlp0D5XRRk3jI3a3q3nS4FWukZyoPqtvBU++m173Uhk73riqC
/tR6ELBjd2v2tlTUkklgSoh/vO2zIzFJbAGGT4ojBpnggufEwWW6oaSASVaU5A+1g3MZ+mk8mau4
kHtAmG04UtkSMkg/FUomgLVWj2uFjcyongYpCBgYV2ChgP+PmSO+wRF2O6Z1wa7n1tjxpD84od1G
fcAAvXzhiIF6zer/ZvO9R5tF5zkRmI7Zh3RoRyRl1bBgYaXRqC1x5O6sbyHIorZlo4WXExKKqX4n
VNkXox35md03JbpruzQuT2j9UXnqzLyh3MvyEcFrsrd7crTGtCSBkjhcq6n2i+AHd6QbUawRO2cl
Cs7D9IETBN94q2HPNmOdyWgjl3IiEk3xkJeQZcaKfAgtkkCkdjaDN3drMdXMIUGuDoPkKem5fEIl
T0sengp7orwFbR5UjFGbzH6uffy15CwM+zWrX4a6POTsGnerh0rXH1kRNisJur5cf6ltkMdAQUbd
MA8fEH+etiJ8gw2768H6jwOD8dnt8pga/JdDYQiooUv2sxxgWFkZONAN8XCQ3RAhCvCHfAgAEvwW
snS59/uFFFZw0NQG9WGmDtyX7aZ2smUBgu7EjicfccRabx060RwpjHNo5hooUo9gbJgm5l+ovP2O
4luY1WPTN9/9Ip+NwQCI9CswEWdyXoDFkLBS2wklDl//aWKL25XPC8nI+9macF27y2Nh5L/7kR3z
ppPhTKeiesWCuEHvilWw3CT5+tR0zK97TuYUX/5ODSmb44E2zJxCOBQhLB85bwhlUU7CeYgNH4bZ
RPobtW282Q6foYGfxrI4WyRfUOoAXBpahi9VNzZ8fWo/Nfl05u5AOAWODDuMuh3ZcE4QtR5UPZAt
MrTra+1SL4qE59IdmImHVvNjMEIMp4RcYjXe0SaH8DQaiIclHhrlXjyBqJgIENw9G14GmTFMInWq
gPWbc2Kg0Oy2+1ruJ+kbRxt/ZhS09wkOyP1CMiKTTMhaLJguS+J+Nm7ev8yOyfPi2gAn++Y5z5Kf
1Eb+wjorJKsnkm7axQjySc5mLWtTe7KX42QN0m1vGSDoB+iyQSAkwUYcoNrzvRCISCnVvi819aw5
gLo0m1uSHHtkfC6CHGCoSHFA1Wecu+Yw+Qcyi8fDbPYkUDIJ7sgxpmXd+yXtSVKlLJ0I42LkCmWu
dhEFMr+xeUF3ia1jjCUgFZijCeoZ/9l2DOdkVqCyu4LaGvILJ0s+wfIwwpwpfvLLLbJTuto/Foq2
vbts1NoVAJUwLw4e2cTHrRRPVoIrfg3y8rD04lNva9H+g/vzABk0xgNKPcUWyW4ewBBmpzDD3LfW
S3bRW8DQmZrYBD6xL9rXHpgdgbKO5EBMGceG4ZPXrg+TKqEy+SCx8gQckRk+DpLsvnqY2wjIWXZC
xbE3bAMKg0bSgcI14mI6Ty4rtwp9XpWlHzbkX6y4fA/53BzG4BnE0gpHmKUomJ56lybo24HZxXYF
gExM3L1OxiaiwvK+GPlPvkxvnQGTvfgmgtY8M1+4kqymbueGDFhNrcVKcEkbvziGCb1jl4KiY93p
MKxmhXrsaiUjkZJpNxQDQ/5kjJh1coDHnvk1m8TH+BgH/SoXBy+fjahYl4qVjbhOMuW8nIDOEYby
GqYUut3QQvtIWcx/9JVKDvk2Itm0m6srhyAeF3GVyviyLelCecdvk4mj0Rj2jbEsEHhs5M9OI8JD
WsunYlhu0VihQNzSlMUpjl0CiPglue/hRPmlt6cgt5MdE1/czqujc6DSD2IfibiShHhNXnEYBTed
C2oatbPzCJ7kvIDWAycj2xMasX3QDWYEWA6uGKnbrAzAfBL/RLC6GdxArCemZmBxB9jyQbXI7NXI
Htxr5GXw2Ezjdnkt4OjHucUgDnBTT8KClbL1427ptpGrNYCGkUNrrMhrpBCNJSdvP0MlUDZCmhZO
GJPQJ3dybnP842QzE+o0Dlzp+AqG2nOueZv9gbx0ThaH7awxp3r9/NQLTBii97/K2v3rFSinjWQ7
jrYBBdBdJtwGPZuiGVafB1uk4qPYKX1tGiqMZDEw+7MFfg90skFdkh+UmoeS8cjBYmXEDey/qj48
mhN2vQLxRmGpyKPhIEOJCcTA8m61shVTBUmajlx/k1v/d5qKBYyNkx1YhXz7uWkeOVdyjSa1kAZc
WQjjc6NFyoop4OhHSLhyl+yYJM8Hp7TODqkmJNI+JM30aSxcOkEv/+Rd6u58khiNpQ/OfpF9ex5x
bD42FP4GR8NpvTMdrkcJx+lLDy3nG1KdeHn5vY6MrPM6VPkZEx15NrQC7tjBj8XPOnrFk9lKDtzz
5qIMhHjMpBmo194ou8OwLp9+ybi3TvjpGw5v13tEm43AarXtfcrpCbQNGWZfRZaZFIf/o+T7X1fy
iRBF2/9Eyff//F8q+7//y9gUdJb/w7Sbf3/I/yfns/4jwEvjm8jmSGvXArz/H9sQgm3wQisIXeFY
9n8l57P+wxGu44TYxzwzdLTSb2jQN/3n/yTM/+Df91wTrqXleabl/W9RG0wLmeF/m3WD8zcMXA+x
IaE6jvvfURsIVMC/IYW3z9urx8j+Rqnh7ASGeygcKGi5Cl+gyklCH/3XfOg+VsAOxzFbLvOq/qzO
qJA2V9fG71Gumt14nvX5JuEhThtT/XSqD61VkNXnQ+gvxwq5+h6iNxnU2HPnPhjj4YRUt4qJCUEH
0Gg0ksES3EJN367e4ybkLm2hRjYsJg6WWHPYLOgfhGXDZyS80xFgbpz1As7kV7o48GqmoYqmkAzE
Pn1Zx/ybNTrCcjMZTpk1HPTUdy8667rUJYIaRfe41MnfmWjpaMmHP5X/OBtedc7A7O2DwGQyMlek
J+BUZywZ6BqHk82xT+OwQKh8omwCmbu91U7/ZehV5NjkUR2s8009d7GTMUR2uBf3E6fvYuaEuOQM
SAlRusBwuSkg5cJFS943hCdM+92Fzz681PjjGPVtz5gGb2Wdf4wB7zzJK7zvYKeaihN0gFvohXeV
JC4nSyr7DKYaNRTU3DTo0vOGGtspgxvo14xMJCGVJc5lwzOfnGGrTlWVAXE0vw3M3dHgoflJyAMA
MNnf2H741ULF3o2rfbMYuoSQCvZUtmD4g0NWhduPCzIP3ymTh1QtF9GXG7WcujAHM4i4FPcq7VBG
4ZUiW5U1hRgjtwqRhJxHpqxwY8ejYCGK4CCESyxYYqILnxEaHZZmOfeduBMQ2YGs+ZBJfevC9GPg
Pw4neIALnoT4C/KJaafDEC7zFqbLfZ+cmtXYmfkYPK0ZikrcgXgD4P8Q5CkupCm/uO0DiOuvBr30
HnBwiiSMs5aVLdN4VhV+PZiPyKiZQ6O7sCt+wmSeSR9eFp3vaji7Zt5YJSkzMrNwOgVpg0YGn/iq
PHGHHm3DRUEBIps8lhAjjlW3MpAcmThvZnjbp/UQFQ5NsxLJwqVW3S8dEXNW8ci5QYZQ4u4dbk9K
E+R3ftvcYsmmAod7gAy8e0yn6sfr0ocyG4+liWYRVxmhm/iy9tNaPafN7NN4pDhoQMlRUKFZpUNm
/NSZ0cpiKAJ8dzHcYceAMGYyzV7KzaPAb1yKSuuzD4yEhzT4qAikgHmuRaR1AbigweWUgF7fNg6I
cD4r+V65AF4Ku2R/iW0OTQ7N9ZdMGERJYIJQBUnwDGtE9H5BPKiTkpdT3TYj+kjAL4wxUbeW5Foo
i3LAq7L7UgJgK4zyNulnE3cvk5OB5r91NfUtzw7ZVqG8VdhA24k3fBlZH6+6UkhcWksmNJ6WhfVu
grqFMInEXBX1RkBbFiC6d9YfO3Q/k167xDfwIzbSln2RvEEeM8CzgKlfwL9vvsrpPtyPbf6be4N5
yujEyGTiKdL4Y6CvAms8FgqkvuxzvpT04wryHIM45MA1umCseTVLrJdQC4aT7MHSAmJvBbfdppxp
nZYXwyPFF4HgeNPSYzIIokyLkQctS87RJ1sBfTn0bQwQaJdNLWJOfYJahpr1aMbu+NCjtDDSBNQI
2JDVMfeelkM3lHMp+miWlz7pWdaedwuG5UoYprEAggFw/DMH+WuuhdaLWfwFdj4ffEbHPJ3kE5qI
Q4f576Rl2nDlLqxOfwkt4N4YNeWFgmqJtnur2Wui30WWU4ERQeq9A+1GjhCFiKcrkoxjqtI1iqWr
FeE9lrp6GXQdE1DQjBQ2suoOla50El3zmLr6IfLDohiiTHya/1VHuk7KKZhaCqfVD7OzJ11xbnVB
NYgVYZg73fCmU3L9+71e/wMx+suRw+LDp0QLKNW2ycTYXdWsYqjiiiz/s6XobmyhPlcWa7recyn8
yGuaDwx8Cgp8TXLR9eGgK0WfknEur46uIG1dS9ajbx59WK2JCLLDrCvOmtITLdBvU9eiLMvXu5Hy
FCuavRO6Ys0pXcd5MCJznB9VGhwJLnltJzK1ltoQB0CJh/BfBdyxEqo296BWpg09aVGgIxkz6cp5
0DV0ZjvxSIMVmbq+FjAGdj7gRo988EM6Wn9Z+H3VM/qgSeRP7PdTvnYqds1UKCjhR13Lk2yCEpPq
nryBc6Hrfegvt6DSwgrprLTJwiQ2jcPUz25ouoy4pW2Yx6/ck6wXdT8B+TrZtwGac093G4XuO0rd
gRA6/jrqnsSnOVl0l7LofqWjcfF0B9NVlruTFuNB3d20us/h3M32me59sBuZ3Ni0Q//6Iq3VWY0E
kj4Swd6cb5ayZVhBO2XqvirXHRYpNh8ceHrXghzJCsNk51B4tIsPeBbUq7fZcK1115br/q3XnRwQ
utuM1s7VPV6puz250vfJlg5Qq1l1R4ia0N2nNIkTzaLQXaMiAAPWY8/EmZ1i0X6UiLOrmRBqzrvH
gtZz1T0oej2aGdrS8l9/qjtVYov/dV2v6l8Xa34BdsviAhsDPW4wcIpXtn1ACIkQgSWnS0Pc0Bj3
NMiJ7pQRjRfHlub5X/aLop2GpqpuHRrsVHfa5bdPFxb267HzYBm5U3b00optlrQje3EubaMb/zK5
DTsaSXTk4mARkiDBAwHHdokrIBSuZKlMAM7DsLi3W9LwbPQYElO0bceJNK5NQAYBFcjmfrtl+60P
urU6p37ZRnnDjtklA8OXlkv602+TccUuRAjJ3mc6Lj2kSQffdYS46IuSSe6LzN2wvZnpXhXQeyDz
QwjuUPfjlWxK5ixtAL/QnRTZDfOvDl67AQp9Z4WoH9IRJjFzL1yAJAmuJjY9f3KfeV9qpGse2+6V
MQLxXeFQmtgvFxfnF4+EsChDrSW1cIRsPo2nxIE9+Mj1G//st4GLHjMbYR8Ta8yhZIU44evxUlU5
zT7DFebw9bHPfYM0BY9B7dxte5yCBHmZHoKikGklmkxjT7BTvC4lRjT6UiShDjdBQ6o78bjzQAhE
aICXLpwf55/8Hf5ss2IA7VZqBROaqVjJs6EWuGnRDgMOwMQliDlpToSzBeekSCid0oeuYs5ZgpqI
xzV/m1w25waBA7B3COtiuCaFicqIYwiLQLXsHBaEuZ2+m6rCniJSIjd678ja735rEehAD4A+ZoL+
zaen0IavYijxMPG5s13mjoWT0T5XfBWHvjFf8PsXh25UpMc51pHagOMzGZ4MJOa6Qk/2jfPcphmk
eZvNSMtIXE3SpUjEQp+ZEE435KB4Ok9jxf6UG/a3IMjLGdfpwTHvWyWLg2M0j2PQAGMUxbNwjJcO
39phc/JvsCHfy4JXyO5OYGr37m+SsvmcPI4VvwEhh3sQ9fqdjngoi+EWEs/FV+sTKocG/3rxWQfi
3rGuIyUZ2yT+xonDRIiVLrrPjIkkJIB9CiXdKt6SGaV8EnIND4RxZI78thF2pTMGfLt9GkkCBvIU
xEFi3YiMrYdaGQDZJTnkghxLZG8ThfE14DG+weT1LFI3f2nK93mr0celVnYlmi23Wu5sQMWkBD9k
ar11W1yYaU5QmkDatVuJX+YBsmkQPCJCt+06JDzM3WRlEVyRp7QBetXrC1RJMTGKVcwK8SZixQpJ
rdjaiJRAvlI6EIQXuzKzoiLQnq0eQE3PK75LG240PAB3hqqWuByomFe0zEmBwqZCP6MN6rFohiaS
KcFZQ4jUjzFp0PITV8gGQ9O0iCFFpEZi03PeA3IYWhup/8bMVLcS48pb0dvrFOVZEEE0teMR8tJu
COjG8DGt3XJanGk5FuMqWB/fN820Qq9c3xefsSgMgZ2D+AOwlAw53MmpM9noIYH9mLSOarJFEKdq
H1yt9jHHa/T/sndey5Ej7bV9lfMABxPwCdyyvCGLtmhuEDRN2IRJeDy9Vs4vc6TQCUn3upiZ6OH0
NFmFyvzM3mvvXNX6q37fOnsS2imb043sJbKphBdAMOREKGYcSQP8jntOUq16yPtnBLQEhLel1sjl
pHYMKL3MhGEf0xm+zUFrFEZuHtt/8hGxc9QNq0JlIbhwuTUtzqt5Zt1nQBy9mYcWxGvrHIkH7Q8N
Rw5w93610JBuDJwFFzynZtoN3GN9jfXWeiHjzxRy5xpA4mHbccKp/DZwMGbJ7NmrJVhjSPAr0YaP
jlS3qqJpHv9eedfeFZrJJ5yTN0Gi5ToaBLVsUSHwt1q8Oi2ryNFsWJbmEZnc/gW80byK0dwhkfxj
WqgpQzPB2ZJ0t8myzBsCgyZ04j6vMOkRdcThmy/cmpJB5wo4Bb0NpXPjkZ+UEK7WBHB87ZGPToJg
iBA2kovEGMD/QQ/Ev8HHCMgHvXTWtV82UY5lSSnS2iNKnNh88EWFU6IUfwTaR1Giu8IRBNoOBdYx
HY7WrHs32L9EZcIEd9g29FF8BaHPHn924FTBjh7DrV8FGNTRPG9Z8aEehgONdr17F9Wygrdt7Hg9
P+0cl4QCh82CYdkbhfEnNCCrxrF6nj3vq0gUmCjf+ggycVzGYxQQOeFrISLWNDQpCGiWgC2ESry9
GwTpLk/871hhHfbdDJYB7qoGQwnyN71xt7P9nHOijvOehAkcjTqfNbhPMgeIchu94vtkZJwz1fBz
Ng9dI45Z5BJfjjXDlMjMG4wYUNETdiA4q5UtN8nMfrYTSb5yJNndBq3sUQxww4jPSMRAzzsp6A5V
CC2+iF6SGt2Pao32f6eC/2zCfZ5rMqw/f2SKJ6PtVPrd/Sf+XHyw/8VU8Nx/Uer9p+ZefvM/Q1z9
v1zHM5kGOgLTuQjFv04D3b+Yv/mCkZ9teYGtDcH/Zu+1bBfDrc/XAq3T+7d5IKNCbPQhX8KPK3yo
rP+S0n3/j0jr9j/8+v+Uvbyv0rJrsR47HkDYfzcPtAIuJReXqc/14DJh5Ovfn48Uxvq//7/6g8/h
kDJUYDCRSZZi3qTTHMkpsDuyvjqvaVYFntyjY1Py9klub7yWODSbxIM9Orwr2k7gW0GTHrwmxPM/
Bx/OkAK+qvm/ZmULPnKwqeWAAYZNYazLASCcP1ckNiRccU7MxKzUHLcInaRIORs0o1nPw/0CTsL0
t+WC28TUaWomf+rKC8S9iqfHygFT7Sf+l2Xgw4wk/gxlUBj31zkjmBLQkjLZ+YJmg+PoZ5clux8k
ATK9znFY2O9QFtj9Jpzb16qrvqPJhmkz3Xt9ebsM8AQCzzkI3zqPw8Ao4TuWdCrwp72NXQbWtp7D
a2jlO2lXO5TlLboRPJtQ37M5ulj9sHW98qnqsqsrCbM3Wf2XULv3tBGECnvtyid41L0F/zwwkZw/
/fwtLvgJc3Nyt6QRDTcVI0/cta8NOTzUppIzhMEsaGxUq2lnoQBNoHohqDZs/zuIQ+6KvrvmTWs/
5ASyqKLpn2qSj29QhEGSXPRF+1iOaf1gNF79MHvWfQLdg2EwjjfAtGF8Wzh6ACZnTrOS1j5Q1CZl
a+8MsFU3ac0MwEO813TRZyvLie41Ds+YqkhkWRisjtxdU5/1uzobrbVtVptAmsw0eT5MC72/mYPx
cmaWHk1s7lLiw4F2me3ag8yPoWb6YwuwroEawg2EhDLR+/mOe5noLSTXkBi3xIonKxAi1DPBi4QM
meG1MGIPcZrKOcsTC47T+JHL/qevaxy3PjSYwaZmJtDtlLmjo9ugLwLoLmFpozRwuotb4xGB+gWx
EAQO5z8PeXcXjvKeWF+roLcNBh5PieJUVeAi4gQJSErgSIYHe+vMM2iN2TuYbXvLjGj8EY198LjJ
AxzeWN4wgKCKiCb5vEin3lWEVtL8LIw++U6QliHJ8OleGHLgKkpoGW9chc4gRO4T1fnJsxkMxnLN
kGYHpfilrCj0wQ5wz5T1BbQQDTCXXtAXeIT5DmrkP/gH3D35pyazAPHqYrG002vf8+8qQiqc6nao
IW6YacZekHWgCvpqo0SGSV/ZZ0ORWFKH5UMi44cEKXHz7TuUqTkaN9/7ZUBYkigRrrqckL248ps1
4t/rjI5lyYaOgtIFrxWAbg9tNAeZyNSxDC4ZjOuTj/jNC6NT0kzvtsNTkbayZv8u/VVU1eYhSbqv
zEfR0My+ODpdbe8q0rloNCZ0JGAGw2NaRsW2cQP8u2l9TtUCw7FD/WOhC1lP3vTagpzkM1j51UGm
QCXN5ioIR51oMuO4Prk5ucRd71zQc8KTWdC886lggkZoAGR+oqB8FDD93mU/uc3j+VINff9uhxFS
1x/plbDz6S0iecgGostpiAnuLenuVYs2HgPiSEPSV3eBYT9bnaAijIovjDY/Kd1cx0NG/2uuGR7i
CkaZTaYv36HOp4gIqvCD5aV2xa01tX8ESuHNGHQvjc62cNr0YyHsQsr2pafoacd93KmDIBIj1NkY
JpxQ3h3yMhpGqGZDgoYTcyJZhGoMxmkKzeO0bsT8nGIxX/F53S8Ecfg6kcPX2RwVIR1xTVqHILZj
8sADtgR5dDrRA68rKlKUmQFhHyWhHxndYgDByjNOpMPdtkn4YWbMSLRGHpRAatOHu9ACwvSBSlrc
BDpdZCRcJNV5IzhCGcjqDJKeMJIYnci2GOsvg0HMDjXJPbSUGOw96dqpdZHecus4ztGd/F05YRSP
uYvKsvOon8ID7LwB277/hcXAZYLdglNaxT0bC+bHvNvSeckHUlVAqWFgSn8i4la6bLwG0fRl6BwW
6tavqUoe3Zyzto3pGpAhgR+cs5t3d+I8m0n7FuZz5bfA3qr0lZH/TT+Xv5WfPtQSVEVDKgzzoZtI
x8QETBLXAckxkLz0mTzVgPeIlfGy/r0vpqNtiNtAB88ECQk07vjUkUjTMhmYdUQNG/IHuhbwmGRf
jDb2ssR4yHSSWmpJ8ozI60vGkaYsOjgk4EgdhWOSiSOgWKw8UnImHZcjU7DixOfYDhScPlX35SQL
jJU81DpspyN1Zw5giYf43RqqgZOi6/MXLHBL3DBPaCI2MfPEsNXF88GXHHJ9ODjG3LgjeOPsqOoi
Q06woOburk28mgbU4/HF9MSLoSODMt99H8kQsnSYkEeqUKTThWasd4YHKinhp9V2tMmP1/Fic2Gb
r6RVwnrXYUXKNenWiC8qDOt7mCF29r5Oxoq9X0csF/6QzUL2UUqVkhWfTeTA1dgtbQ8PTeGa4cZY
sTvch1nMyKgnTmnWwUodCUuS+TgKA4dtRcgM0KG8odP29oOOZsp1SNNMWpNBalMzYaXJdJCTw7yA
6QLhTmCHbWI9CXyKTYYNQw7LSo+rXQP6H+lQFilRnY6LYmBHfHeAD5YkKVmFX6HFXm5R06d9LAo6
BF9HTxFx82Z3eHFCkBTSPDmFXa1KszpmrCQi0qs41h7xz5DvrYOtCmSsvjAPQ5fdztYx9M+YpPLF
vrRkYkXReL8tPbSPzH6LA439mYiy7cAwbIsahIThlngttTd12BY+XRu2AgFcke6ChNb8yPzq2YR0
MQAG36KDu8o+PLK5fPQV7I2M58efpnsxkvUFQ8HX4V8MMRd4evlPrPwrW1nUQiSFTUu/t4z4iZqP
HjTrjjq8xc+IYCNjjDeIAEMdOxa2zV0Sa/+HKj8DTB7Ek9UFcaoEJcIa/Iqq4DfVQWZlE6yEU7yb
pXfv6KgzvIDorIf6S3rrblbOViKHPYJP//HDssLb48dnRfGISTg4FjYb3tpFZ9uUCyUmu+atmF4b
o/vCZ3yqOrti55KiiiSfzSanrdSBbVpSvup0iFujIhLJ6u7dCPr9oxuK+4LEt0ohvatZvDQ6DK4k
FS4lHS4lJa6e7knoo6B1GVqy3b9UpffpBn4JjD/BRqxeFsfHwiouqKVZ5ZJOcMNM1Xr1cgLq+hpO
maFD69ACELFIl9lL8y5hx7nCVHdjl/IE6u0hJ/ku0xF42MYOvWLg3RtooW18civTuiWV/SPQAXqe
jtKrJutiGV+1Jx4Kv5uOY9ody265+mTwYaHPN6lO5XPoeFOil1krEhQCxjFS/bNFkp+Zz48OhSR8
HYBqQvs7Z9410v+C0V/jSF1HOY7pJrGfC3gBZOr8qrwh+GApX1Vkdps3w4Cx3GJlzvyCrZGHfcOT
gkibkcF0Np1cldyXTvgy2jYtRF/CcXNPqd4t6KH+ZFvzVsz8sFNkDDf4dgKjR+Fo2WR94QIieFTi
YmovcqH+8uzoK3fimtxGQ3DPBJzBJSjSLgaeFzOVzIemOsCKpx+xims72Lt+tAxIbn+jZbHTwtfm
Zm1OtGRHj5bFlMWT8uq3wWuuvabpUNyvQYS+Zm7e3Mnx1QWmzc/ziLd5L8z6+jeLlQduNNIHf8ZE
xrB6VziuQwhQcG2K4RLzWSSs+KFaxM59Mmxq/yHmA5haD71PcUqf4nJv9vmvNCR3ctF+Kgtz//w0
C/euLq4B5Hxh4iui6c+85Cksdc7adFzaCC9Vwe60fBeRCNadwB3n+smVosWBlz+GvK/o3tuhYX/Q
I4BwQfY0FCKFU73Q1p3GlHQ+L8dnWGSuPKct7U1f7qvGZk/SCpqpcW73VlkC/utZcg+gQoOUQy9M
3gUjCyKjKjAMmkhgTb9F5j8kbf9ikAbB9ry5+/tvcs7UXZBiCQwsym9VUKnBtL1NGkQSwiFQIzFZ
w7G+EoT+suqeWaJjUZH7rLMf2x4liBxxW3CjnYQMKv5sMMz5fB5EOB0Nrq2b0iaXIsKijKc3/ygc
68T7esiD4qdWEfjlhb8g89i433Z9jZ8pNAEcGfDzVG+9COqXHJbfTa9InZrdhM4VEAGw/gibhgd0
fcZpMXfFJhemu81yeZiNuDy3KMwvkyeNXe+zFChNSKvYgBc0rPsh9h5yGVpoTFzzImh2bwUVxbRk
1mVs5uTE2/8UqcA82DVQOLKus5ZJfcaP78kI2rAvYhY7boHGMJS7qUhviym6NQgiWOpXtoXboJjP
od7/kaixivERngcfe9cQgzfo6f8Ruj0TCLWZjHi9LGxoB+omRk/d67CPTfubteZtgmpdOcaPBPgN
P3TTpaSqhHlI75aZCxCK9GRXF99/cclGWolwOC19gL7XNi8D8dZzU34MXXhO5+XTFj31iOH8yHBn
++F8E7kJi/sO44eTees0tLejEVxKYS97tK9HDihGrbgQb0TtvFhmgjBl+ZMZZIHbffpmR6xOOmWZ
61YFB78m9bRyrzEnMTeYvFRZgpvPH9cGfJSNP4b2yqh0XBb2nTgBhueq59a1Xn0jbbdGN96HgxWw
0CQXMQtDNOxNXB7hU3IfyUPhk/pbIvCCnt59JQ7dN5PynhnLTUoeGstZUlGaynwcenEnB3VuSOxa
uV0Sb4shPIALA/vynKXSOOZ9eDZrSJ8NbvSqqOtd5Ey8Li3c+ALSQjTztiLC/aKgp7qp90M4smhv
KDIx2UazeV1q4k9Yfkcr7JKfE8wVEKMAz1RDBYa+OVJyD/mSte/A5dqhSQ5Qnu3b+duaofD0SuIH
9lmvaLWqCzJzw+twp9ysWTfd1MOFEF/oQbyTOf0sgbfr6vmI3LzeGSlYDpO9Yl7V3q3Ze2fPmE/E
Z753jAVgf2XzMZi5LafKOPS2Cyx5VH8MQmCouPDQB2217RLEXHqim3NzcFlgDAkbC6/u8DSJfNkZ
fbCbs/7ezGtMWpZ8Q12tPZUO8iU4ltKWGMPMbyXxuThRWaxZTtJbhc1rkIhsHXZEIlA2TCesM04x
011lr63HtL3LmmZdMlX6Cef7si2+K7vY9+AucHEIRveSfZf0LLVRGY05XCeDUXazNW1FViAITa6N
6ZpoLu/UlCuEAh+2mIutm72HwowxzLfo7vvmFpAo+ocOd3eJw6lujec6h8PdZcVb7+HcYw2ewA9j
uWU/tYtFPku70VvQqujeMKb9sXBjnDvsZaGd8AJCP1nhXeLBq0lkbZz+NAfBmiNJAu0kDK1Qm67x
thiy0o1jDdtOlA9LX74nMJRvcEXnrIZ4oALTxx3ZkKlRGNgT8vSIJg7XO6d/9Yu6HxJY1rjMYzrC
LuI/dH9vKTTZbZDUDdJluUcSE2/qELwN5JFflxBkclrM6sY1rD8VC2fe6unTEsYLxFtvU5UDoqQR
04LmA2vVPK6hO2eaUjZO1Y/bvrn+OG1nr/lqwsnmoUegYVjqY46WNeFp/sbv6Q0tDoDaGfT9Ybp7
4cO8LpiQ2cEZcumhmoFj5KGRbGjYt5M13JWS/q+5qZ4Nn6V3b/Yvedm+YaaBH0bF1AvnERd3tH7w
yuyTQZi77eOCErcsbiK8SnEChRsHwZ+4mpwdYzfwo0QjmyPMApVbj1b6ncf+cyf8nTss1xkKGUsj
6dz2pDJ4FuPEBlyK0DmO/sAnPUtejFyA0e8ya6+qT6/H0awqhYaPPWRGfUfvwPBqMiGPqwf4Gi7P
U7NLUxDpZtCO61DkeIpK4LCZZW5VbQarEXkRni73IOoRaWJRJ5spwSwMHO7G91CU+d8qpzUMmRaZ
C1rAAJIVOhEoRIrdQ3PN3LnaOOQ+V2V8iqYJpinY1pSTAXlds8sVJimsvyWeLK92im0BCwAySHq0
xJzva1veBlYOr52aCHQCLo9JnGK/uhsCEq66qCPOZAjPmSmIB57NLdSkl5pl/Y1K2A5lI39g4KMi
MNFwIl1DExqpb6K5jJIaxhrkWjbiI3cIVhTlxpsAPlpddUhrvjWIsG/T0D3PpoEssfPR3pnNJu7F
jrTVHZg5qg2MRBJtoVvK+9wXt9UEcj15GM3svg+0tqTivc5KGzl6Hf8Uig9JL+oDK95zM41ABnw2
T7onbiKxj6xHT0kTCxwRGwhm2oxhH52hdeNHzvv/qq3/+2pr30QO/V/sVe6rn+Lz/7NY4Xf/KzU1
dIm+CzyWF/Y/6Kj/SMezrb980yboDqHz319C4vwvixX3L9f2hA2BFZbpv9NZ23/ZjHdMIdD4Bh7L
lf/RXsUT/zEdz4WUqkXWps8Sx3ItVjj/714lG/gEdpj21k3o59DxMfbUkcuSsXYhLhG+aGxdpLaV
Jc8DQXKcbJ77upDH5nt9esoTbpplmFcjM9PrGLo/uI/PXZK8D21cvQbxhLJQXEtSJVa14TV7M0na
NREn9N0++b5qLrEWceUwOI8fPSPkZrDhCmhPOtqpShn1kzlCzeBQwdiL8R1Jk9N5Hz2eT1bVcmAK
+feaUlFaUfGiJgAPERTvZQDssqJqHvp0O2OGW2UIFZYaflm5LOZqgmSxA38BRmckgaODau2A9/S6
n6A3onXL6PYxStGThohVCXwHyi7dryo3k2MG83Qd9FZLWyF+a9hQew9qfizZDeEGPnH73rQYpuj+
FkWscVG/JsxPAXfghpnNjZ0xdIYO4i/tAbz5xrSWYxddjbPFrCpzf0L7rgvnlZWwaHlAeHwqkUSa
cQrlp8Z9M2+Ktl6BRLiRoseNh7I2C5mCYR7KLoE6w0Tb2wKIA3New0XaqUkcEqh49NqRKuwn9cH0
5zX3ValF2R2tXQHixnZOGsEWDWN0kuTyPbvgT3p71HasdLjIKwrzq6uy7K6ZOnyeGdOCTnwPXeBS
gbjjK1h6sGX4Up2MbLXR4JGKkvvRBsOQ9Ydhatd1WHXHtC/24Aic3TBklJHJ1G9hlFFvupRN1Qgi
AcGDZvz1K4gXwJUcxu7xDPZiwkm5ytSGIrET49Yv1DZ2nhrcb43Vr03bu7FIDJ0geE9sjEwG+lYz
fWFMV/DLkaMtE2qLys2NZ4taoGKGuqS1oMsmt9Wm+9x4/qW1RriASfk8BU/RHIPN4aqJqZaG78WX
LNLNtRoph1kBWlgjQ6inESqFQN9t0y3sLbyjcuUy/Zpx+nPuK8g36BHWEcoBMaA8o2xGoLYRXs+g
n0RbBkyEqljDL7NBECzVanBf2DXux24Nw+BmWB5bY2Tn9cVmhbEt76v3aSCA6FlBFdW+9cw1QX05
HLkq/RFOtiVIFau5x2CR3x1rtTF8VQK6pTHt2/Q4eR+y7LaoWg6R9z0oZhBsgerwxcoeCG8BfCgw
BMFAjpGI1jvl7jUnKPN32QgauFhNXD0llEGnIaOjXhfIrBbiJA0z5+l/Y5aUuSSHdHek1qj6Wdav
QQOvxmwJ3kUkVx0RR68G8VDRPIWYFxwqz4r5ohcu63R4x++wks0eqOhNxQgzFWenfaih5UgnW+dk
3KMIHazXCs+fkyP+B0FhRM8+JLmiehtwhlrENresTDo2LhN84RJPnORVg7GLpPlk179QTQyMCvik
ZjwGUUAoA+EJIYmYIodrti5z7nIfRWF7rOdygzpy5TG1Kp6QDc/9zurOZoq1YO1FdJnjmunTNumi
3eTuxlashfcxWI81vcSUgUCdsXMSjb1sEtp0IoyZ4hFuF21scstDcvNkCxyndrQk5Sb5cWmoZHd2
eqo+BjlBecrTnySr1nbR32CeTPIPiebUqy5Rc8eEY2WYkE4rDoPPSj6lZbO3JZw7s9g4WKktY1h7
LX68tNlOvDR2f8bIz1AFwvtb2IXsl99qXpoJr6nHu1JRIlcQzYYURcqwsiBrMHntg9dFW1Osu7rN
ThVdHJuvcwk6p67fMrBvEJK66JhhmqP6rK1TPPyxo/v6PiIYc2BwNNq3k9mtS3XEP7YyhkPrncbI
vOkYgtTLIxKllU9MtqFOInq28UoIzvsyjxkgPMtsOObk3SX104xQRX0vWsJrE0v306THlgCdnpJ6
vJ3DP9FQb3QEqWQkQTI4fhrwVKwKFnPrMfiZ936GZx091Z8QSVtZJ4eCD7ECy2R4yPnDXx9NVIa+
NIcd6fl/zKQlAo7Acn6KLN425THDpGC5LyaGPq4z5MVHUKZJxCDwpQRm5GXNTQ7ct/7t8PuXwR3b
r8p94LyjEd9aDMKiYlpJjm7rWDH1S1gJoBWLXeMwcZT0JutudJkui5SLk6E1pe/ER67eLNIzx+Kb
teCqB+MSVddpPNE+BfPOTNuNfnQWLcyZLbaIrOfqzynl7NjSxSN5O4YItuOYEvF+mEv2N28q/+Wi
RXAOqZjT0kmr7VLyNGQkkDbXCcVPLQ9O/rz4f1rmLsWHx8Kx+cHPvK5IROi+fYncJ3oBCSG3XqPM
vRhAkooFx3tZPLdQyu+D6lHMJmO4FvmsaobveazjNcHd/sGamf+LAOkfS9mbhmB0Gh6bnTk+1Z2B
xH2t8GvqjpVpFD9isfxxTPfdX9gkAXlkY9170VOImaftD4LG42qk4boeZQD/MZ5WjKp+Ek8CHRiQ
jWF1flM9SR1pVT1EY2/eQQk4jlWQnz0kbtMU3DlD5r303YcNW3xTFrZcY1LJ2Is/4IhGl118h9HA
0m7iqCJTkp2lb4PUKYdfWc+vPvsSdtT6HXzQQGQn9Z9apmS7pPe3fszSZSjbL9lgpJDYlVwl822l
ZZZ2z4FvJMgVE9Ltt5T1/Xi2QghXzWXuX0w+9i7fiCNQMkcPVsqHAddIqKX0JQEiTzZNOrbZ1Pya
cnMPTLQEmxXO2wzxex/8BtlOmPdzlT/P8IX8cjkq+zfqtDEYHcj424m9Gp8b48zEkf3QAwvU1dZN
xc3YXPPxOc9A4jn9pneGFSA4sDcDWIwOcdljS40YexxuhLlY+S1TCNJI70jYNeA1GQNu8vROX47A
NUBYYNhLxrNiO+wm8pjrhHC8IOM929BybaeSAZ75Xij7bpFJyfjMOORLFK48r6mhqmusGqOvAAml
D6S7MALrh9D2nesBCRsQlkbJQiRoe0gMSh4pMu5HXybbuPIwV00ZQgY1v3bGugXicfF6djjBwpsT
t/4+y42QGESuYXKB0jK/Swe9adKagMoaCenM/adCyyIFOP/KoDO063o6MB0Cy8vUp7Mb3MILuzBC
X1m7GNk5AqxVzxzOfBYs4CXkKzYkahRji5Z1jq9BPVS3dq+SzQCa86ZfinPgMKRGQ0pejXsHc/Ex
LTpB5A3NNhNYDN1SzdRFtouY079AssOn1sDqS1N/3NIDA+xejyPz35Fqtp3m+rZYyv0UZfU+afKv
0GYBQUFs7ajpDqFoF94pRtXGM0vIJMgvKpbE2OHl2WRGxypGflgYwrGafM2eOR1DgIdGS2J1mzdM
avPij0Wva1REQePc5vTo+YZ4NdZNQGxm6o08Q/f8cOy0wgDIVZduFcY4xL1YFv0+ZE9sVEfp8fM0
vJwEF8weFaO1ixLRMFmABJwme3Qd6HiaBH26Aoy1tAANY8iIEyQ3hDcQebspPBhdrbsTKsVYI3KM
HEaXyEFEpUnxJL2RXBdchlXis8kkK7KSXP3Kqt7Ljp1UkR6BBw/odfLxxqcbWZfR9DI49A9jgG6s
VO6biUXvRolmbSXTwbCsF9MIzq4ZIv1nXRA28s0pu/4y4YALulsDEls34xJjb8oxlLdg44Fgpv0o
9wicy40wmxgqt/vlDB6Q9iK/s0ZgEhiOCAnCWJY1vJeZE390cfyS2GgPsK7sSjZkoswNFK35CyxA
ksGdDuK7mMJdlnunKFVfg8riQz36Bzl12NBjt98szOZXzgTi0mta6tCy4TnJRiiedo3ZbaFsKTt5
MSCUsWE/zj6UlWYy6q3VBBfiW35jRy3rKnNJtmuNle1Hxb5hcbWOJ6FDgrCUmrOy92aGAAn4yzww
owlL49d22ArxQT3PmfeqpFIngHvDjmjebNs02lNQGsm9zwGchMZJWnOxIRH0w7MigrbjbutZHIWJ
BL5RJlMA1TvPtx6gdVhrLvHLLqMevx9eJ9s28fxE7g2vhDyB9aiW8lIBizlZynU3hN295vlkPpdp
r/ZO3aMItwPAlGppdkvmfNXSUEArydUbVXJIg4m80xkGdZ04VLftt9l4uDxdwlaDYT6nHel4PYoB
/fxygJKUwm7fq9e9fWZJ0T7WvrdKE1bnNlZYEaKOQCDr7Af+2UxIL4YBwt5gTuukguwujNdEj0nr
nII2ZbXDEQAhcBEDEiyRnUD9VRGxRmR1AyHCtgXb4kSo+kOSCJq87KXoiDL1ks9eZY8OUbuUwf7w
mNnPKkfjgzs3c5EkFT5vLu6ehCDMNLHdY7mM5zBW1jWXyMfnEZmaH5q3YPrhTyC7zoJ2M+u8TxCw
bO6UQ49DoyTKmLon5kRu7W/fZaRJwKi8sVr7albuW0c5M1a8WZU3YB4OXJMOZNJ8juQZXgjJVk3Y
bkaDTdQ0YCki3G8LEZhCOzMAljYCdne9zNvI8ty7eG5OlXWXlYQo4GPEul2ClFWyXQ9OEnN05N2b
NPDHkMDxNFEvxrFZYUERDzWREtcuwvAQWfXFo23Cq1Tc50vzzg03rq2Q7pSDn/isfgsjjB4i8ogo
GqNok6anHpHJigcl245Dv3cGJNp1ipXIzSfS2tKVQqCxUYrlgIinjwHW4rZ2S3jyD7PtVOvA6kay
CzHeCGJsI3A1l6mvvrqWHDRVw9pOnWIXejXCaIWCDzZPchdEX1wnPA5YiAkfzNDxdT1VWbnKy0yu
DZcFD0lVHw66lNaroKWZk7o3+ezRf2VnBBtEzAzlbmnMH2ya3POIMEAij9PtAn6fHQ7olpSHlm0A
nmwyzVcl4KnC4L2xpnt6dHaIEYDh4pXazDkGXmtv8N2DlIUty1ax2/es9yKNnc01gHZSL0aXP5MA
Ph0tjailOH2MNbS2h16r6OLuU3i2sNAPswbcmhp1K2He2smFDRUjBnlEXLSSsSJXc/wNZdsC7w0P
LezckXuMu8AlqHa5bWz3haZtl0DbdbmESo3fHQTJpa7Nbmkh4GKVakxvAa+3cDW4F4JvB8m3/Rvp
O/T4ixO2+4GX/KJXXLuOf1omcTXRipAfXJ/ywZ6PhGhzANffGezg2gIViRiEaM5sgkSDCZrKIkOv
jwzEfh00gnjQMOK/f1loQLGAVAzHy76DVUsShBODMS4CgBhV+sWUI153GnZc04kwOjbu55CgG66g
9RTmu1g/fAWsZBSuHP4an2yo0FsvEJUNAVpZwViGuNaxLLUxqP8MGsJsz+dSQ5lxJoFn1qDmIrwN
suxLDOj4EHKI9WAm7m62XFJgwidfnUqYz4WGPxc6Ot4U3RMpRM9dAiA6JeOwC06j+50nTCNYs/zC
j11o1MXttBgfQyq0lyeI94uJz3D0Ht2FOd1eaDT1AqO60rBqhkBfYG4B6XqArImzZpftXmDfx0eo
/4+zhl5P0K9Hu3hINQ67UC2/AUB205uvY+s/9BqdnTbqrqB9jFpn1Rl2s8WLDM9WA7eV6TyNVkeD
Dos7RKM75O23DodoGgCEfniVEvOiiO4ULG+VfRNa+CYhfA8a9Z1p6LfQ+G/YwS/QNEH+azT4OAEJ
h6fQH3rRfc3wwxc44q0Giqe2Z6y8SywLsGIZyPEc/JVtMNvxBUXHIqd9hrSRYQyeI19Dyx3kYqbj
7yIDe4fGmnvwzTtDbcp+U8c7whru/Ny/lRqGjnLFBWbJhJNZIh8SDU2vNT59hqMOVZwtVj5ig2pT
JC/Bns2D3OTQ1w0rf3PTV/w9MClG0vf86TFVeqk0PM4+B3oTHGrfeS0990eIjtVZlD67PIzLe6Dh
76zycBJLa5eH/X1GvFUNP7/UwPik6Z4XjZBvIayesXafJo2Xr+M/uNq9o2sjxBs0gh6FisXYhZHi
Ap0eSr2wOZuKoUMn2B1VGt/6nbOxNE4I+SRzA9+UG5FNn7HhHOIIDH4KD78v5QVEHW0y1pHt4jX3
PEf3OGaWLaHP64WSGFo5340HaN/RyP14iTI6/2kgskvsmToNxz7OQfRrVj/CFpZvYDM0xn/gc4DM
cp1owD/ZrvGhD/tr80/snclyJEt2ZL/IS3w2920MHjMCQAAIJDYuGDLN53ne8yv4O+z/6mOPVcJu
kiIk99xkSb33MhMIRJhfu6p6NF+wAFkcvGFYf8X44T00lp3bv4dNuAs7LtB47Hmvb0pJ1KuT2cb2
KvZ1qmwgpnWA+NWyGVQRAR6ho6Z+4abwFJYUk/S/+FFxyqsSg7qJjiaBew95K3BU0YGhKg/++sVu
hmur6hAmVYwwFOu2oijBH6JH+BHgfTDkIRrDgYsLVXmFhN10VC3U40RUIedd173EqoyhdBsUbLP7
KulpiFVhA4tINgag/zaZnq9Cn5uYERHSJtN9LQz7XdL8oM3ua0kTRKgqIUJVDsGiXl2HeHgTFgfX
TIVETDZKM++2zuqb9elvqcomiAgeYW/iUVVFFKSyyQ2EABAN62KqsoqZ1go3nt/meTwTor4kqtYC
CNqzWFjpqX34rIuYRjVBuwsINL6yj4x2jKotH43oTRvxGzStEaqeHZb0Yf2jGVRr2HRs4GoruAfy
rej0b/DX/iojSsQiVc3Rq5KOTtV1UBYMC5wGj1FVeVBRxluUco8OVKWt6j5aHWA0oO007l9C+kDq
+j6repCwMFUzt/08Oc29bjAH9kIHEaVqRXpVMNLTNEIvDwFyukewzHjqLkrGmF6SBGczxUE8WGgs
6dv53RHDbVFVJoAUXrX+nkYFKD1VdhLlXKDNcdrhs+DokmCdFXZqViUpDgBLLMmBS3uKq2pUWlWo
ovuUtQwhhnxJm4HZJGy6bJecBdGs9TDYjP/yxYTGbqqyFtfHrSzIw+YkDKoqk0HK83DANfe/muB/
XxOEevRfaoKbEpvV//nn7F/+6T8VBv/6I/6euBJ/I1Nlmb5AlPN1m1jVv+qChv03Qgae7ruAyy3H
Q0r8hyxo8Fs8j5AWRFjX5+r+b3kr/W/8Btvmn/K/pLXE/0wX1P+9LohU6VlIgpYNCMrWdVBP/68u
CGUmToyIhWVoZTHtXXge8sZadrYrIeHl2t2GbnQuPArcmB4D2wNm1CQjCVmgR9noJo8thV7ktQmN
h0bQTcW0q4Z8j2x+0jqPZsFFB2LpdtGGP4yvgpIrfM6dEe1LLbu3JtsM3Wtw05AWSGL+YMei/sXC
lUnDIbdoNIgqtwkf+ioi3eVyy+qoyqr8OOhiZ3qRo9KSKsGOPc3tYSL3+K8YLdgSjeS/MbQBA7Ww
tC76d4UtO9K16MDXw3xeNDc+Z9SXFCUrX7bfUbVEj3omyDYzokq2gCSeYvbXntqnNd62SKcAzNp4
mGPttCzTHwgn1An2kBpcsMRMknAVE0deEKE20knuow8BOgUMt9LtKlrVYEZSGe7rdt6MjU0hLKsC
XuqUteoQE0JgI2NH7EZoacJMGE2cs0BQ+XfPEWkqRqAlfYNJqxcjmgKRp8ViI9LQi1DwxBoHGEvS
Ni8ou1CgWLZqRKzJOXlihRVpPMbPRuEWYGUlJV1AOgZ+2dQSdOyUQFLwY/sdawT3ypyEKPkESNgX
S1TTDnDz3mohEeaNG/RoUXGm7qKx6GgIIb3WNfmvjNg8lQcOhLgSDa1LECKi/DXsB4Vr7rlCe92z
sdjjzi1tAS+q9TaTht5AwueV7+4IpPPs96NDZx1KUOyy2Smq+jJZjUEpAXKX00kujxo2s1DLb3oD
/Hch/0bv8L6zNJ29bE6ZY/XEw0FcrDbDNw7pHzhTzBgzYhqLsVC7xUMZimaLudmFXNU8WkaHisOP
wG6qGr+LfYEfysrYQawePAJdBBOcJ6iAsxj8C179r4YlCsyc7J1Qn6rRzscXm8DblpbmQNOkHlR1
GcFl0qn47HviLLMAgOCFJ/wwMjDSjmdagrIi059Zb7gjDmzJi8a5+ThT4X1ne0vXMOdb7BRDYmvz
sODZjWOopCMWtIwlP0R1SFfodO5kHfyC5UprwcXRRyDWQ8R62lpPlIes7VCv1jqob7Mp9O2ALCPH
4aNDriTUUNzsyaMxeXG+2sx7isuZOMSzHADfQoIKd2U5bCUdA0REys3iOoea2WFbdhY2ujHEwI3j
LNN+msw+zfJaV8tLlA3ONmQNv7gNMM42BF9PnNyhayJoahOzF2FxghcGsl/0lFHKtjEmi8KO+LxA
ScI5CD5dhKzacWbSZWERiHLsAVJLbul88upXr8e2CfATod0vwSYW/t4gOMTaEDdxpyIfTV6BI4Af
+zh5BHRYLMotScVXoy0uMESqtYTMQrQZi0Cbzdek1sctqKh9ok8j7Y28o/sILEbCKFwsPmqexgEG
Y3SdieIu8dzqRW9eiAjhnorDR1kMHhI4mnU4Mc9qDj2LgCEI52FiyNp8OTI0H/QxegTURfFbO5Ws
6vD3lumCa6AiHwa+OBA6n8dm0vcVasDGrxnZppRwIw7KIOzYMbjWk2aGRFY0RreChQcfdxQEkwpy
v8HPGk1qzzIDMwCGGwW92nBWvFMDOhcffVN+eS0uYJzrLC+Bb7A7eQsLhvBk6V8nvSwvrJpOJDEb
7MTc4AmDfxsTudBa7ztA1si3NgID5dFNi/+Z5pW3KVvsoMxQZ8Crc0Oa18up8+FT1QYbg6mwsk1c
I7ItAHB9V4AigPDqaAaVgAkE8Nx6GevsseMagrGurUdjJTKeE3W3fE9u8gwnDjeawxVsOqlwR1gy
kWG4mjb2NJ+jZoEbu0CwED5uRTpi8C8zjbpIG6lbGOt6zF/bfv7AX0wiLi7ddZru7M5/72b81D5g
Le4Z3d6j3wFfM9/fqMyJunvT4umJlbV5GEMjP7IOZqMla/yDBpT61D1FKO78Ii51O8KyGe3yGBP8
bevKe65M5TenrSoHEsqHtgzZbfNW3mPZpWNoX4Pvehat80DTQnnwe+U+vMHjQnm3YdJnSswPqyS/
GA7c+fYjVySoRNQRU3t/DE05nVKz/HT5hLP4/GitpFuPwmtOv60e+hbmX1KZNFuUnULhcMG30tTZ
9LlXHKtTRdn4dqhYrBKaOfkze19HMFpXBQwcbzrBV3zm7cTODZCbFYgCgbZmcXdZ8vJ7XOr5Zcko
3ROwB3iiHLqFfXOrj7yYUXrspDaec58CxSx5bToFCxXsMwT6s2ZH6UZQ1JNi9UG5WPlzHG0Fpctb
q5F/4rZ8LnX50GtZuDEbe6urA9/Pf+AllzT4sJo2UTAAf7mXLLUYsTXPZXVLSEslekIbe0HOf7CK
ZKxtQ41FgWbnlyUmfcT6fm79czULFFssAzbRyECndCJjN02xsbvW0iingCRctmMXgcVAoyBxbL/T
hBDvcknQvHKXCrWxsjdqKGiaMjnA5mJdq9p2hnDG1EDWgD0ScrTrGK9xSgtETPjOGmV2dOKQjVJK
ZHRYRewfzqVr47hoVO2kBFGUuJZ++usXP4O3p3sFgfBFv1Z+Dt+kCIDP4zKB/l8/6CmXngx/CLlc
8SUFGpWpobeFCz6XIb07fnG2R/d32r1N3F5WdRazq/b/9C2ytTFgD43y+ktm7pkOUd0d+cL7HkOT
QUA1GGKe+35J1pktFvqoRplCp5rI6mF8KJr+7OXl63NDYgtCICqLldUPY602QOm3iId0L1mmH0PQ
eFpunAcc/I3deFzznxYPZvbiphwCrHpmdsgcRMgV4D/iQbsC6frpmuSrstk4MKK+5OEFbwJfXL6s
25jJrKMddtPWzJFasRO2SWGO8wu4yr6qgCqQ7Rpk/ytNxqu0C4jUMaYa9qNrkS9bXfc3LJfWycSs
EC9GsYFddZUVVcN2W5x8lxzPYG11/xVPDOc5Md3kjwf2cSa7a6oQL2vQGDcSNhNsMOibRH0TFfo1
aKGdVQy4V+AhvGMqHtyooHCqIsMx2eFwnvRD7BPhjQcsNqbGeBGTNXbJHNeU2xZzS+KRqisVSg5V
PLlUoiRQ9oWQA+HlhRSzT5qZearewHvzURh9KCnEeDyyz25KBposdEcmmr+RfHTtF0+yJT1Ykpxu
VYR6iCo6S7vmWXegeiclkzKfFxDZIOQpazBiGrisXVKJe6gC2uwj7f2gQtu2V1+8MoGBFH16Ktad
ku+uVNC7VJFvF0KWC/ILujgRweJcqnC4Vx4cFRaPVWw8x7W3nofORoRqmTZmNY3HNJTaJVY7XYXP
NVLoLuuREfrSsdLgqXHrBWV7sPVm/Gn1+uLgN27snjR8NzY8azAkO5XAJDgAq8EUK1QUXleheItN
Dxl5qAsPc0lySHhsD5XRaZy9s2Z2V08F7BEfr7E0v4aY3WM+FqfFC53VrGL5nQrot0PzUxvdR68t
21AXMJAFATyeE906tL+z4VVXJRyGBZld2DZ1HWUIz2uGhSAkVIR+CtKEVuoQgxYmRKo7HVACmYIK
sM2INxL4DHAGXdWhM7/VMRl3EBNsg+abSZW5b6A6+PTz7mj3JYKJ638ZEDpLZT3Xs2ja1i7Ua0BC
c4e2gpObjArcBv8vMIJCJEjpzvtJ43Rx6otLo5dMoPLxsq8X+AqyAbRAWh/aAuyFfHnHuV/tagVl
QDjvbxnxukwBG8a0QTpy0L4i+3tRUIcWuoOrMA+WAj7Eurau20SqFLVce5Zzt6EWlQoTkekAIyKF
jhDp+wxJYkzxecjzjLiMzW7tK+BE0i2YRMnrjnWtQTZM3kYju8HsC2BhXCdmXdaQa6yI7Trv6cLt
6awtxFs4GEbgqAeHzPg5RJ8jMwEmIv2s1+ZhVpAMHy6omw2PAPaYWLLvqqjvkpUfNy0AG2HSh+g2
E0Nc8pjB4CgVjKNVWI42AtCxJE+ciW+thneMfZmpQB4icr8qhfZoYXy4sD4MBf0wFP5DGmYwKyCI
yECDMFwOR2YcL+bP9BU+BBQWTwyFFOERuJpNpKiFG+FqMvGeRplpn3oD/ERBEXEG3JQuW1jmWeR+
dINh7hMRxwcF+KcCZHxjk5fufbyVO+odjK0YaU+oXAKn05DXODgrkMNQHLMhhGZUYiOl3epJ4Bef
lHEcMsVAdqffGlVxGxtsshqJbEPoeyOiJWr6pit9XnHZx6tP7rAoEjztFRwj3ag//ZZvgzPgacnR
NXR9lxRF/MIyjhGJrVvMCoBKNCqRQ04GeJLg9HIUOkP4B9accOAdHHF6jnGW3kPuvDNQMcfzTixL
yUHWLHzT7NUumn2VZh+6/jx21a0qinHtWo29ZuIHfeYqgz0p7Waej0OJRScM7b1eU8PeU16G5N08
2Un0y0uh0jruxP2M8z1rKNrI48+5SN2tZRGNd+bpiUp6Qi58cG1VzD2VmMEEd64Rf3OWOsQAOXnY
ZPAiQTvY6VPHY8SFruuXv2Ei3oqYmugh78hvo/piE8gOuW9T8+Q+VxWWXS9pf8dks3qjBw4ys5DM
KhLYCSlxlurA2tunkShFWDQzI2n9ndGTFHDIsbIP6QNKVqTzL2lBs0zfo2LWIwdxNjwl0RLtG/X6
DQKssIHAsIr85EhF5ftiuC+R55xThIhVM/V/6rwJNyBRj1BsvtOBZ65lCxY1OBNQL+w7tBxrVcxF
tJ4q86fvssdyqjoyjD2RmEg+pBYzcrkkV6vS8zWB90CT7p0vktOsT945h/O19BlLZnu5gPDGMuYZ
ZNg7Y9gtFcopcW7aPEyam5E5EQDGhiyoZL1Zj467qSgUr1gCsNWNQK2ClaN/BhBL71kPM/PR2mLE
X5cC8zPls+ZK4AOtNKCPONgrPOuE6DT9PoAN2C4SHb5vanEgHHbIKqs5aSmGIW2hkjQ7V7ydWICN
+3Tqzz5hF27HhDTEuxH2JyI+p176f2Z8IfsQkYXBgIHRtG9c4I31HFkkwNKPZembncy7h6wR91SU
RYAUm5RfUqsuZD4+al9ui8iJdkUYxodU52ngVPrJkyYFaPQ9y/GxCOmaj7zuhoTjcMFNgN9GNf0g
AueKg219Mwy9t+5rstVt6ioasEfsjpRW1/oflj3zxB2M4qpZ7vfYVp8DLSUetrTAAoeD0fgqEioW
c+QRx7MQnu+AQ/gULu4nlwe89guszanX0TCHLQcOySOyZZn1MCL8LyNC0YIxRlYt6LW6xIbvUjTU
28PL0lavGKvhp7Hm2USKaOpTBHpsSYcR8PvA8A9fUdqIFiOlSF5HOpoX4KXlq88T/zGnr6Ic2QuN
XuVuUlM8I9Dj3sXeSiZ6vvv0eDpMDFl3HU3rzeXxhdsgRl3DDbX0EQs3PuF1g5UCDgIed3yveJie
59ayN5HGSKNX+o84O0tDkidDQ0hgfPQZt9gNfY44DMzs3kw4IBsj3ZaC8jJ7CKokqva0KvlcoZtA
ZAybpA0EdUInemm/FlCUHZ0dGNzSlgkqH1aLLQn8fCEvPGMn4SwQSD9Il4IfANethKfI2mUW2koK
0Yg6pGvVncKnA0a5Vrl7Tv1nQ5VpuRp9KWPrRPxl1AGVXXtLFUK9bnkiNGx4Ul+hrlx+czv43BfJ
U9uU01C3jTmk8+658TSKkKyhlrjIB7BCZHP3qnoiIhC+tW3/0df4Ot0OwkxWIlV3eyOzbi0Woac+
SwE7GPzuuctPrG0maoy7fu1gcXERdOP0FIYYckLgiRv8sddK0rTEzokNaJN9G6PFaepJQDDZnWcG
b2TpGzsNQQuzFgnovqfu2XevZt2zfnuD0WMcs3LY+BSUloWXB3KIP4aai0dhUB1nJSZ19+LSj9wU
y3hqIDrLWwdLmq5fUMkOj+313OrnNsWbgPN4R5UjCkpufCQLPkhLmKBwOcz7yjjwIeRYSeBiRO5P
FamWINpc2S1zWHeURslYN7dVZx8z6v82oUvyPQs1XmEHxFToNBWBPzJf9EM9V8VC+tZnF61l5Utf
hiRLLUA6SwUjyJLfOSs+soleCbIzfKkn81paFvyduLvYC1U1i+RwnJpq55nQKgBFg4xuhmbHCRvQ
d+4HGrEPHb/MTrPZGIXTmF7aIr+0ShEGs1Fdk4mMntOy4/PiytknCSlUSUIsYn9tNCOkiHjRUJFp
nkwLfR/Wcof/BknN7j+TMgWD+VQn2CbJwLGLsIxyi3fjBGyHNbGV0hj7WcDNvhhAz0ozZE2xTJzg
Y0kLEFCRTMiOezd+YyOnMGjKPSj2S9Dk8i3DIoo9SSlq/VPOQxr9FPQMJ1AU4mpka+SnDNEEfxAV
XgqP9C8pIESx6jLqRcCS+xQZrBxC0ZKkcIvHLtV+9LwCcdKLiXqu6mnRynM3Gh/9wMK/DGNY+77x
+Nf/87gxb4ososcrsXDTzFAI23jM9pIjM7T0buUJ9LYWwhGsAsmRTomCHo6B6XKXRDSo1pae/Ola
VoUyGp9bVut1HP2JnZR8gektG3bNe0zOwyvzFI21U7F3fVzWCX6HtVkx0UWx3Qe6S1xJLx77GA+5
1AkJzEkSLCUpBVPk5XGANC3V4yrW+cn1KClGYY9BOXQPhsJLpsBTKPx8jOfpT03CmbnAWgsTPTtt
OyKhYVWsKzGd5pRVi9OBqbeqmZGzwYcd82BSb491nldiO7fh3i6JDVpZ9xH33RRobUqkGrB0lw5/
YtAXQ2jDuYUfTNKUj+mI4ulpn3QbcDWyF2NrZzhsExzUfsh6tCseTC++lLEm1rhSh6H7revyLUdG
ObdL8ZFVKXRfrXvyMA6c3KY4h15NvgFiDKXPOZDv9l7rJVpMRI1lpq3+V5n8byqTuun+Fdv7L9KK
UCB/Z/9RlPzH7/57WtH+m2HTs8mWwEXzI2D4D1VSpRV5ozm+YfAvzb/qYv4hS5JJhKplKW3S9AxV
GAM35u+tMKbD7+Ge52HdQ+v8n6iSlmlCofz/KJC2R8uMYXmgnE24kv9elUzHyRd2FicbXTYJ5vPm
zaHGFSyHcR+5ODCKw5jpDfgIbQMxd1vPf1GvgMZEKig3oqDuSAg+yDR7CG0ZXcMlcR4SYAMdOaAa
sjK7w/zTqbmIeF754+BP2o42lSZqCJssyMHOX0NdeeZkR6HLsPV2qTVedSqRZ5k6e7cA3hyTLN/G
EMfbeo4PfubeOAfTXdLo3k6v7YcRNcLUOW2wadNB3+oOpuPIOTozNfZ9pzSnCvtyCK+sn7jF8Z/h
z2ji4Rwm8s1VIewOmDSLEQLC7IOGESky6XA/8SSKIOEHSWfVNH0TNTTq8sh3R/Wh+PEX82ZDCMcV
keMOGjq0L4uuGx9XaFIOl6GsD7rZBXk8kwDwP5veezAx72qN9Qiif2N1CVEWlpPm3m65Qwwb5Tqv
SkAY3GNNswwG5+Rk+6Q5F9bBo99yopzVpD8x06BHsOhQkgi5QoWhQEjNl4PRfdJOMhont7+2QMyt
Ql/hwaW9W2xkWV/t7JhFH5Hx7ZYny/ht+Vc/2mGghIjAqdvevJzFvAh4016b1uSbvObyAOnE17Wd
lv5xk4e0q0Bg5Gw8oy2E6RDzUk8YhooFBopKBYHKYyUZ3on88QjFmbFXacvOsD9n5sUJbM1gOXvT
GilSD/czy5PcP2Vd/IGB+lNjUnZyuhfToEeokloXGIMHYY9QnXFv4l9zlgYAuPWByPuiOvQA96Xr
gUKCVK3Vb2Js7iXggs5fyO59qIktdB9qoz3SM9g8tlX64nYLg6DqJsBm5m774Rf7qOcouU7cvznp
3SwPJr4sL2GxH2mwHXwuottlALDfR48UUAZ0R27aMTqLkUxRezSWZ1Dpq1GYW25MJ1s/uUb5Yhsd
mpzvP86y3Ea4eFPjwcGvRr+SDytZN1gPOOHGd3aLhobKKD4M80PCGic2zm2u7RcIdtbKLnc4p2bd
eWfBTWxz5+VFwJzN7GSchuKIiS+YvD01Ko+YwaD/FduC+F8TXqKORMByDU0oI86yleIAuS6ahHLx
rBr6zgDmTRPDPW+qITngXddTzDfkwMLB3DTud5QGVg9Ahp9VNimjwsXz580y/aTIwa16mkOfi/rf
PfyoeeFm3VCC6LBQEHS50cbhb5PmJOUn4/8UPupcKGPvLLILEdm1Z5cX4e1S997uGsD89fS0RM89
gVFCaBrx04L21SF5C10NuI0M/KXbomQCfFUfGOOgzi3PxBIUX+uwI243PLRNyhi/iXPuGMIjzEmq
glqJlS4oQSekOFT2LrRxhNFA98aoA8Ym2SS2XFMmgIbkckv3tqI88BQG126T+VWkG4chy912sC1y
elxAKyIvcoGWzqNRPlZ2v9K0R10+e/bjgEhTsleN/CMyG0b2X+ZEaWWMFmLt/JwrnJscx8nGUppu
YLxuWL+68TkULo7sJ4+tQDvwt4YfKUqOyetZEcyN63bvQOf2lyKwcEpQmsEwVD0P6XyjA2Wwp6OF
gmRGYl/QjJhYxUH3YGa0Exw0E4PVpS/7u6eVO2s6WdpJoLrWxGen7j1l4dirpIT7iCFzO3foZQc7
RvhNYNbr1lE3L3wYE3cBo4V5hOmOxoR9nLNwfEB8PNA8VQoyedNGXWd9+cFd4MDq4VSFn31Co5H7
PLhXqwn5+nQkefFaU77dUZkVEziBo0g8j3ctI36bvQP4frXZyYPxCMr5alKqMuNHB0B8Lar+UCHb
pNYRe1nQ6xfJzgKwFW9AYh3YEbx9PAwvpniZ2A9bER0C5J8td0/4c6+BRFlKsjKjfcAAP1eU3+ZM
TexVMVNgx5vWLX46rhK3TrNh68HeWr4m+qnMfF9MgY9OPi9GUEwnwZdqoeiqeTBiHmRtwGqZyjJ3
n1oRVw9tM02nHEeCxEPKpnPQviFWbjPAOyzw2EbKdo0ldT81PdFYHBbxvjKqXZIIWhRBSNG5epXU
0HKNe5yoAw6jFkn0WuS/Rs/bubI6aHwGamle8zH5KmOOdkMyoEpxpvP2NB0sDi8juUrzVsNBF1G/
E+15Ia6rhKBKf62m+aA18gAU/WweGrfZ+fZyFAKfjSq+yDXIVxAlByIvdXnjWADz0d5UdAp7wyYn
o7jM2ZseyYPtNk8VD2a4M+e8xlaYvtFLuZrK04wlu5aofM+OeHFa8IxskecYuWOe03c4jSdw7Dh0
AkGxUeuCSErhMUc8dUvzSejE9qA2YgWnKQPBRdgfObKpsK9NpF3Yw5+pbwkKuE9EZubLQCKYa+A2
sf1d7SfEgtax47ziK+HNSpV65kBUA/Pp5tbPBMhF9PyI2zcz40Ej61MUaj+E1LaTzyKnwJ0hlifK
KbC/l7glfyX6k/SbrVP+TO5Lu7w3iXUEfYBe9OqGfzJqElKbol36eUTZQrcbAquOCUf15RPRpJMx
/6Fsh9o76xA2vETO9F0htHoznF/YVjxOmsAVu55z0/SmDlMYDIK5uUQZjxyjIaLcklSY7rMHRnEK
RomkipsVeXTaiOHdA4S1ODsfeMDElpBOEmywV9ORW30QB/xoG8t+jvO9DgfAVW/35UGVuHbMHIOV
oekeMwi0b4Y9P6VmERjFr8QnGSWqByeudlb7e/Lvc6afJBnFwf7TkTZEniqtMcgVSmc6uNMRo8uq
swFdpjMvVRQ01tmkSKDWL+G8S7nTQjcCz/ylF+E2a6KzZju/jMh/COW4ToV8itSTbGppF3tmbUoH
lv2wOHuHBa2Di9gxwX1lWeBJVO6iPzjFRf9DCd06RmsYGTPwlO+t7lSXr17WHxN4T40eGE6zLyNe
BULThOvWlsun2KyPggLdQUznEjNDDA3Bbx8078nlAKQerfqdFdY7l3MK349p6e/KqDqTx6ErPd5W
4anFLUXQ+SmcH62IpqCWw9W6Vk5+YgN7K8ejCbByKW8Vai1toCRs+FTwkXuOSVVN5PWG5suP+hfb
RH0b501XWYyKf/poL1nTldH8RZku7wha0/N0FUsKyPQ8IA1xi+tXnqNNcg/9r158wakW/ktujttl
ntc5buK8P/g5dpX2jIJpsKiuo7vCpVL7zLNm2Vj1tJdWGcyUVQ15GxQEDIntFnIPs2zt3xD6pb2C
bg4FoY0ADoRn+9FtryVwsQJRrpAPoZuvS2zizXzLUtWEDuTEG+mZ4Xs0sPWAfed7GPe582Cgfop+
3Csg7gAbk0TwRYlJbglOHj46y0iu4KiQKYcHCEj6ZN4oDlrh8sl7c/UED2VH/92qqqij8SinpZd9
UaCrm26evIhET/KOh46wqHlo+zGosPmLuL/waYAz/iN9Rjbb2KkOk4WMIqVGexVVM4pDmfBDAVOq
yzAYKXp3dsHSPk0mDT4WMyEB6iGFoj4FyDzQ/PzvtLcI/bMgQZmdnTRY9LtBFzw999919CdLta1p
HftabLvmlDTpqm8H0AmnYhxw/C8rcyK/zc2+X/NxYwNFilfHmEVh+4Tmn5MllebjBNmpjDApFziv
W3utub+EwxbYZ43JsUqz9KbDTlXP1xSoJS5nvhMWF6a/mwHeP9NjeIiLdivBbNIvg7BAhxnG5Wbo
jzmlJV16TSxwHzFAD5SShI9bSacVmN1nSrto94EGkYcPckjW31234MDUxUkr2gCXnaMxDzWUM3Mc
pV69Rpnh6OOx1M4O/pHAjJC+6UMhkx30hrbGpFn5cSAXY+2bMa2GCPMOpIJsFxOncIadS11YS+wm
LK7kr4gdnaz4AOpFlW+hQF3HOTyyWbEx+dHPY8tgYIs11Sa2zm7bUANkE6tz7ItiwtbpsEea5Z14
8scUPZedEgrMOD9ULKwiatpL78fDbzljVx2KcQuDeAflHggHU1T1JwMbHi37JOo3GiXGPUpQAhhC
8+M9q8tKB5TJp7RHcWy6nnHx18J7uZm/08bfulW7H8xPaZAAk8tKuKBAwUXQcsKzGnYHMYuMlWB9
1xxWhhkjVLsCVc2AcBnB5QgdovVIMI4idtaZU3KN50/sHZR+StKwWERRCQeP84ZTfQhzpu/0yDut
sBeoj3uD7E9DDeN8HLvzomVrT7w7E7QbABqlJNBzJc6oZcaabvQ1PQjbsaAY8o26EiwSvPu7c86I
UZenyr2Y2cxLxyPYuyKicXIePSbpqgtxyL0V7ZVUFVl9DTjnS+V8wFdZZ3xtZNIzDRyIbFY1zAsj
v7iAmjElIlpLrk599m3Hb8s4H4Q17mfw2BHOvaEl2uE/SYw0RLu2XGUYZnbAFwEikgcS50TpOg91
WW2t9ECEcz9lSHqkwEsaZmdfO+SXmQpEuImb2b0NlAVW9V5OUAL1U619GA1QRk7/6qiII2XyDR1g
kybyx+p+Z/4LzUWrPn+uxnmXGZ9RfVuar9Hvd2PKIGRYWzsHpThYe316d31sb128r+MTLau6dAPs
UzSOo6kQekw07TyHdJmjl5m0fpFbbTl7OqEacW7dWK940Ck4Taz4NRCv6UjnFXAuEF8wh7gnIAzG
zFPApljI+BTNwbI5gTUViV2NDpxGcyDYE7525RAUotoOeCVKZlHlg9HsICeRsSw3Ut/b3iNyJL4L
jnELZ7VGykfqwHnSgp7fTP3wV4aT3mLhHBOjPgwwiTENR8xd0kX/wUA3jIEffYIxoD2bBc7Whahg
GtWGGyPEDuLjBOembS/RQvBl5QuRvOTHSeatD1Cl0y5V/TIxyVhUQE205Brxh0YIA5XK8qqAxdDM
iDrMj6017kK92S041Vip8Myo7wOK1UDObTAgoA/VBQlsnVM+6uTwyudX0dVBWEP4RvwWMtkDL++x
2vrVEXgyRl9tFRm/MG8zp92iFGydRNmP3zreSyIMN1nxVBmPRfViT18KAtx67KVjkC0kWY3ZBVZy
UrkhrftT0T8JK2DFkgfek6qPg21Be2kDyFoiT7T+1pjfl+E+C6x8e+M97L8BQvtUYbrQIzC9lqV9
y96X5tpyZk1IqYs9wKFPeDvrj1UF/qUGcTQtx9G+u0hgTdoTy/Ke5fI55ny4Su9UNu2ZCOWKhtRN
Y3QoQNh6dF5xwLcVNRIRQJYlLoEKN78mfXnLaCpyXZ7pyGhj0e5rlkFoxStz/rWUSC8YnmcetZWp
7T3ykuX0tXBdtJO3ebxSIjQbLpmn/FijWoR4ePz6biWokW72a2QxJyKf8pLh7MkZY1h7yxzjxJR+
9GrceJWrB5i/ydw/eIJ8JyxAiuIOnXPWupPvybeBmd/hXLTDe8OVoJ/gwMAtMoqEV7/hoU0zpigO
wB1fHK7eCUYbpNpiopLNwLCVJ692zEiEX6MXsH3/L3vnsWO7kiXZX2n0nA90p1M1unsQR6uIE1pM
iLghqKVTf30vZlYWqhIoVNe8JpnIfO+KOIK+3bbZMsh9rRyI7l+T9MnDaaV9pLpBb8OA3T4mlpGN
MInfp6iwbwiHgBPOT6KfV/T87VvnTY0RA2S0x8JJHS2oEtxyLTfgEvmSy5/ZBNsopKLGe8Iztkm8
96x+7RLneWrGry7HxXBL6As2A0QF52SVcpPgcO/7I6v8OXcPEUiYTAIRrjZp++yf2iq666JqK+ur
NEHMO4Ts8ESZ7SkNHkt5F4vFv2M9BwTBbuw+4lvJQEeRav8LNfVOU0WICWHHZuk14E+3CXQO7CRc
spmYhA8TXQe4ldZV/a11siHWemq4+8xNcmqddeTFZ7dITpHyH+Pl8X+XcJ7UNrVfsNT96Yzb8GDb
7c2QRCupgq1ice32O8TNA+8DsfEec4r0+qPCMx2Kdw7Cff/Fk4BUftidTexF/d3oP8FMibaCA1f0
35zERnSXxi8udbXYEef6NcnuveQ6TYSDr3kpTzV7kIeq3YfRofW3+pkMYNpfZLBPAZpB2PUXuk6G
M5FT7LPO5q80F9vRYLKL1FZLa0V8gC0xS6DIifH7t+u8IFtXwcuYfugdPTpxvRelxiiUvCb1SCQF
bBXLxaZw7wfv2iJw5M4jZueTMeS7EN4Wz/d2Ti5FmKy6anqIcXxitvr0qb6wYQy1M/6HXK5drMk9
i6lK3OKP2Zh2BoEq3Y5DsUkk519fHVKGjbmpj6Z2NzUnrLQZo0aQXd5jwQcDs71U4TFWxtKVypZy
3GH/WmOf2esxO1jBuzH/OtDOMjaiwMxXmjrHnL4BKizXZR1+EkVGciWJ4FB+Qr8imtxQYscdO0Q9
/PfGZ+g+Gn7xoOS9anGneuvUH+HRo3w6EjX3FaMqEwHQhXnrWPLB7Yx1Ok072/0jxb5DrW8LQS3f
jzm9Mc1vgOO8WmW9CsWHucDcu0859BeeBWqewUxxc0tv2+SO9hqEHXxZfPDoFQVsgCMQq1i8oPSq
4aNKP50YB0EG6ItWt95v12HW7tw/rYy4BPf8sDDKXNQOc5XmknflPvaeS4Kuerjpic4bNzbBdHPi
uytP8Qee6DviE9QSQhRqb8v8T2m/F4MPMiX6MWoOyzy4+nR/xsMf24C2Yq8j+RK55qUtg13LZ9uQ
P4N/G83ilembDZteaQPQW5dtPEoBl1JaI0HSHEd4ppzqip1ixDhh7EwOdAA0qyRyXgr3Ocx/C0ha
TXCXI4elFgEHQaCTU1Kl/WagQjXKNXfzhxLHR2B2N7M+NMBKBd6xJjNo0JsJf3x5lYag5O+cIHoq
7enoKf/gW+7exAjcP9NjgXSAlsJsN/ivTv5rF7wGR28xJaIB62wbQHOwOV1rZDW1ABECjHB0oTBr
4z7fqMh48rfW4oUjYRq7XOeGipV9dylxSVSuWHeZsx+yW7cqaex1kn2UReC3x4OrhmOY9fvOiB51
Sf6WbpLW+JKtv6ndjuJ5PGtOCzw6O87wnoWJ2tekhzZvNqGHFXYhvmZPkFR+3GhGuKDscGKvOv9k
/S6q3xMXNovX35kkyHT1I6FseNwNSBEjJox3FMYwSr3Y3jENSTst5doWSltdXwBZvk6SnJDaxqI8
8QtP2NlYyfBTvHbz03JhKN3mvXV47dJp70o8NCAfEb0qLj7c6qnCnfe5rJ5z3yKzdhM8dB1SXqCq
g+1/i7ld+Thum1ZvE++oR2s/VJpMOGoVjr2ke81Sc5eWxo9rwH/w/MeyYslkJitPENIPzLsSUBnj
hgrwBSMSUDBa79oR8NGUnxHeT8I2IItMB03DcRiRAYe/0KIJlBXlXt3O1MNt6XYHmiStbyAs28HM
Pl1WHrwsYHjNhglcikcr7LCWTOe6a35H/OvUVgazs6s8dYg0YT572IVedCod1B7W9FF1iag353EW
Yl+thIvwj2vfBnJj4dUM01M5KUwPchvQooHjH7ABTxrb79dxB6lZD4conw38JQiOTfvojd2XRcPx
KXWaw0DioEoe5oYDJsNeG9X3LsfaZCHJD38CpTcOqwrcx9RRRQ9+SjB8KsgsQUPJqbLIu4fSNzaN
zHcmo4RFpNmw6Z1EpDakeGupa0w4tCAlPbk2Lop0AoxlfrIQWOeUwTN9HqqRpuOJmq7gfsD30sXV
tRXAO91g05vi0PWaG8W7NxClWNyNMI9wpMtxk03lvoIthfZJuxcX7qzc2Klz35MncyVIjwQPxrU2
+htqNXGuj/1jGvnvjRcy9w647J5FptDdiLF3A86774hSLc2HvxQmmHDC5uqUs1csDHXGz/ox5kQn
9PMCvYwTEvw3NY+Abm/QKG0GGyL2HMA/4/zdGYC76hZPYwBNrmLfSm9D2hc/pBaZfCj0kPqgGcmM
6MRYMjT6pVi+eSDaJjhus/vrNdmlKEe88mCH4GwXxKCdBo8zjLAlMjL38gWY7doKiAcWYOVyuk5E
32OXZwbdDVxNgrL9aNNyHyVkuFtWrcmu0gOdDGSiinePaHbZIEaHobHvC/Db5XZEs8iZBFiUDHw4
ChIYRr2b9H3bRpd0GtcBr7tS7H25XMNS7HHqBiA24jDfVLhEAlHvjWUJFxovPDQBctA8s+ydh23a
3NpqPtmzj2JMmZhUtyLgwz2t09TAgd7dkffUENKDwT1JAp5QPfbCd1da491CokcPoZgNVyLYEYXl
J8f11JTOsZLFXZDjeP3j8YHsmoWWBFuLU5gd3ltRkqeXd1m7HO7ICuBtaVHbDJ1x47veQ8HdPCC5
kHMzLJxmXd7XDfAW8g5uMx8MqBdFWj0m3bTSZYGA8K7UezwziLpcRcy1O/CRmkEzkRPK8heX4bfp
XbS5C3gYOtf7p6otjo0dfEnFtxjz6D5W/QNornepGZVwxe0wVCPZmJtmao9Wm+7qzrgdJ6YirO99
Ou9NYLmSWelmCE04ZIRzBC+85BaOflHLrVvNyBr1cBt7041FzNEIEXO8aJtyi0ygWhHKLVM0hOA7
DrptzqUsS8NnI8NN5847rqfrK4GIHaAnalnnYzJ/p4Vaj5oEXGm9BQmobweP+asyfiqElFEPsPPf
PMrAwoRNd/09WTsLspeI7lrOT2of1pW/lKI+GaPYT+A8Yzu+r0hMYEm8cVctcSK/DA7UIawS1t6S
fEZLlKunjDtKDiqFnIOzB4+bZX/MxSE3sTZ2/DdBiUb/qfxHmRj7yrapXyO03N7OJo7UBzl+DgWi
EKwr6KWdoimZV3YQ474Hmkon+Q/YkKHgZGCUbUe+JMVnGQF56e3HKB9AZ9jQ4pPF07MZSF1M3owe
1q4sOzlPvf4Tm8M7EcobQQBPGSULGGdvsCgRTIKuj73vMpaY8YDaNjzMqrm9HztmF4envqtslB4a
KWNQYwM299LzfwY3egexsCntlIeJ1V0aHn7d1HNPGD/mgMeC/lPmIaNUgQVtfkit5pYHqm0/mgaV
w1rI1Ty2ZIH64C1ToIv5aua3vgIZ0YQ9JQvTtZvrRyK2F3u0cHsRONbmCfuECctqaFuU5a8evbap
jvMM2ptmk4XJip0btXY/gEtAJr2pF36CFRKhBbvs+pAV7BQeUYn7NCLe0TVDfVuR29kYtcD/R7yh
dUjYWg0ToJ8TpgUSR2AE/dcWzZZCb/z1aThjVs0gFWfvTUnHOULsRKq820C55dbXRsXOT5BatMsj
fs6B3BkjgdQ462+TQPP4KiF1eVb8kimTUTqn3M2n+iwtPbjW5EZ62oaYmESwscXkbyvDNNHM4d+6
03KCIFvgxeb/MlgSUe6O6S0ZHsdhekns4drihufrD8gHmHMMwPBB5fVjNmKADKlavaH7977rkvQM
am4kvcHbmXN6RyI0brRLwtLr/S1wU1IhPhV4htcoWiqdTdhflNli4WyadpPWz6IXYBXzdtoIrW9B
2TFZkgg6MEOugR3QHhXLcc8OcAH7eOgoy4u3bdP70EzDLZ0FmIwleFIP88S6DGZCPYp0LRRW8Jqw
r6z0HM44Q2yPbfQc8oMXHYtmozHBywr81WNa7LtyRj8aFqN5EX+FHKNmMHXk5OZf10Pb74dPxIpk
pWpgKlTm4ANgszlkzTcxxBsfCwpq7MQDsctvHKaku9Zu77NeT3v6oGjb2hgNjJQBnOYms711pZnd
ynlazBvptZKfuAk/uI17IPs1/CCn/KnDkK5rC6aXwRXIaAH91oX6WJAsUU6NYe2E9bmBbxQWXPDQ
hgVYl86BSUZ9kqRO1BkafOej+pYhszcKs1qzepvpD6Fx9G9yGm4Dd3gJsRlkZbbVBlu/qq2CreXY
eCAGdg2B1t+u5cldnSAqjtn0TNTOXSd82jckXPeJw5FgEh9Y6/wub22cnz0NDeOSJXW4YuACZTgu
QgNlIg1PtZc9CrP7isxhoWRbO9sh2i9MNOhlN2UZz1bD4yZ6cYx2XrNJZEiIO5C9fvWCAcdfDRm1
JI4ZHBVF3zdT6uidXXb1qhrWUU3Xns5pZQf0vWYPwm4ma77SCUc41V9IHnyb4yj57bsIfCMtUGt5
Jw1H3bVZxL/bUzDThxGdKsVI9L4UV8O6z1xpbULcOaiwwLXUdLHyP2Hap0cqd/jJDVheJr5Pml3I
cSemfjch85ghViuvsQ95kfXrpmlgsDSQc/JEPRSmO5/z8HMscshLighyF3Dpjia8T7kCoVg5XL0C
ZiEDiAwlHQ+egwPbNVjO+MVdS+xzm2e6X9vKuo6tSrZRQYjIHStkcns4QuDaRktNGP5/hmA7lqeq
s845b9RaQZ/n0f8c+UD0IsfptmDxbnD8h5cu8i5ujfJGuA7/mm5WrdHv+gU15Ygo2VSNC02302f2
AXy9Y1wJsspq9gQshAZFgN0mlxZmfypv+rRJB2Fd52s92lyIVIO6B/Zg4wThneOMYI9woG2MHDoZ
YIaplgDUFJ62OoUz7TobVwd6h51tR5I6W/kcMmArEKWkhfncmR7GnPoVd4JSUINLDgmMrSbJZoIX
bAb2h8+FBicnZsSk5eCEL5pjPIIViimBYPHQ3TdI/5EYgIvET0OAQJwviyITOgACtyJKh/U5BIZa
G8G+laW39elddkHobp0KY12RC/qfqD3eFG3wXPHT3MwRrVysKVwSRzhNRmQmD52KSG+2JWrj3ijb
vzoFTg4CDawrrf5qT9V86BZLLT07rG9Gqo/4ozw1/Zkj4340mrvcsvAx9T98YkvEbOxLwjCAjEzi
0czN7Caifof7/Z6bEhcEkbHJnQI8ZUJtqoSAWISviw25xKxog8aeWG+kw7pK7ezeKK2R61Q/o7QZ
t30bmevSdsM1D/NDWxN/nVjMbj3QGDdTjSe7owtsnUvrh6EJ7q1X1CuYDlfVI51EYvr0YxNuZYJy
HjnBk2+HjIw5po/UxCDjqhomgnc1cNuvoY0UVKA231md0LQKSgrxfPgNkD+KOZleguZtSN17KZVz
6xjqeU70QWISRGLKILL/ZKPt7OoZTkSAyJIn9WHspuMcgUYPS0qXCwKeB9E1jwqQGS/Ie9nEMFFr
zBCEmiDeQpDdEKtGcDA2nY1Lh29ovSWOEKzSMX4Ic/TjQfHpdeowZ1h1Xq3Jv+cQBuUmaKpJ2QtI
IR5LnpSRUGd4dGvP0caurcslvqxXkD/pFOt/w069E52kgmusSRXH9pVgHWHC4RU8GvmqOQpB2Qqw
i776ENb0E86eyyYDv6k5URfuFG+14mpIpgN/38BLGkDCryAIsrql2yLGw54NNsmCOS9WsNw2Jfa5
baQxQxkuOM6mN4+JkZ3TsAIjkcd3nLX+Os2Ni7f8bE7TQWJv3SvTzTlvrGgfgLbgb1O8dOaMwMid
zCCByf153JUmmNegC/aE5/mgJekmsDl7tUvG2zE8YuYVo1KwvHNI+YkkpdzWfX5IeZiUUCu5Yx2a
ZRzwGB7KNhJbjpLfIQSOZiXRcak8qNLgdw5o/KPmLdxpS6GUzmBJTNvf81Hks4M+wyKbLNZYPrGx
FQfLy999qiLPlTtfMbumG4Psy8IwI8zugnEXo9jSHcEOEvemzmuujnn+ZBehT5JqNLdDlv8GJhmF
tCx/NXfUuTBg842ROOB9oIOLtJtI8xMu/ZmPbVkc46p56fJU3DNUJ/uWNXBVxnzSOo7BVABAtRhh
1/gMW661qwCTzC7Qaidhi5GTEIqdBd40rV/BXEZbMwqqnYPLJ8rUcQrCVyrNlpNlfm0n9DJExIHl
/KWmyXhjDUUCrgDmnfAlCrOWMAtRdDLNoJMk1Pim6SWKrF2LErSxHfKVnQOsE1QjAM4crd/6oJsZ
ecq0ESndF59GpDMbjh+3nM+OSpiihu+QlB5U+oUyXTcnx3VYOad7O/imarvHUtkxtFIvYDSYFkUF
LDvIXtKILsbUMltMlt2TGREnA0Nib0PpczWwulO3nJJWWPin0HXfAbJR3hxjiTTaSZOodj8hnu66
KuEEsL80T7fbmG4t0oCywgagn3Sq+UdJ+e3XBVigQO0oTdym3I7XaRxAGmEeoCTszg3ZuIQ9yHUP
9igtwjc8zPqDlUNfjUfIBtZAYSP3dibXYu+auK+KgBbGmiusE8NgqR5Kde3S2VqrEjNGPlXcR53q
rCXAFDdz35EK3wCo72K3Ho6d4BnXB9R3TBmB1bIcmKnTWKLoLC2txrsThcU+m2hbbfmy1rZ0SYzE
bNFtk5rocKwxAxbbYjegONjxBM+c1WdRniNVvQnZh6tBOuGmNKorXRoMxPFUrdw4RZUpcLYLKfci
5ZnUjmCm7Y5caQ0Dp/IRDBSn5UhadNVECf8mRBo3b7KVEL0L25QBrDTGh8QSoPsMKJW2+6kDnhsc
0iNxUU5w4vB4snEO7QedCgYoeQ1V4LHLgq2NJVyF/sTyHuUWGXEtHTQMxlqYNkP6mpLfXk8umUW+
esgQ+qmcglNi1y+QVLZNzF41ZHRfdnO/rNF+UxDVt6PhXagAbrdNm60ni58bNOR76Xd/FHfVMu3c
i8pYphH7S7aBU7yX3kiMcgaprQf/yKmRXNIo/tBUpO/cvhgPSUQzaB5DcgEiwnJmcime7Iw9BTa3
nYXXSaf0bZKpf6wkKqnXftcGK5NmMXBNbfsFRYwyhwXMqyRnYs+nEnITD78wOUaYjMxqvojc9O84
EOOtkXhLbyG1h1Hs4WAp5j9RPFi3FV7OxnKn1wxCggUL6ZyXVwAFNTnhTT4SyhuLM3PJiVoy/5yE
pcTSEg3rEPEadb3ki9iZZO7TAApBzq2sGATxSzapccYVOwrCTbuc1kXeYsdWWCJG4ot5HzE3Quyy
wMA02v2uNT7qNsXjrMuFyQTweh4TGuSprsRtjXUxDL7cCvRMZEbkh2oynEkmSWxNO1OwG4cfAm8b
QN3aTljFDtV74sTdrWVRSj0bFA6bPWQ3M2K90GafsSbg2EDRvaHoE0mGNjaAKt0XsDCo9/m8Jl+w
tBMJ3toO80qeXpiS+cDMfIeQCgi/2+Wn4dmAI2la0aQciaJCjawj94UjTqz/Oyz0XwkLEdD5T8JC
d6Ru/oOsEL/471kh4f3lmsSHTOGAKbRsAULwXwiGzl+e7ylpUnrv8Q+XmM4/skLiL2kK4TMI/0uD
2b+GhZT/F+EdU/q2Eqaw6Uz7r4SF+KX/lBUioySV6/gS16gPGZF6tX9LMOxFCHYzwCXXmDQQmhPO
xtRg2WTXV2+x8cMVPqiWnVs/GOtq4YP6yCeIqz3MvcZi1z/ezU5pw+QQ90aKephS5SKUemlaGr9n
GxpulP0xAgZlp9w1rmAtTTMmxnY2Vo3pEjvgAVxHuPrCvjy1k0VfeP/V9tDbomrsVlQfb2OWsjCz
dpqUCDMwWHH9GfLt2ta0omVg+3KX3pKQ/rIiCJnB6j+6uVVWKzYQtwK6Jm6ccZq2YiYBylB9cVnF
BeG9M3dyp4YuxrFvP3lu9eCgI2Ghr01WpUQ5Ob8Qcn8A7nAaYgddCTvwMcsQZ2xj/JT2iCHPST6E
MfTr1vZ/e0IgccembJJUDYxkdrSXLI5kBnaLCyocoQ2SEfkrzOEmcYrCbAvmY2sbM9juwLtfIfJ2
Rx22+Mzg60J32SddYa5al7KHqcJbWGo0Ots5gthQaJ2UKEiCzVypevivrsn1WTk9VvsS6HWwoLPa
/Ti4BLc4naLePBA1/6Mo8xVFA4h5oFl6BH52rGazodXOfE86PHKpEb7yFtwyrTqHEV3Bb3OuSv6M
xwV6QSS4MoKPpJ9NRVuOnATFgI6tqPyTuxbThEkYm3zYuY8Eu3OSXOBb4e3kzhch/Z9Q52/0jZoa
nbcLSHiBNvDAj6/8xFfnXpRcFc2AwRyVYJiMJ9ghIxsuqlSm3vPZtnrQOqbtkOYbPOLjDuY9P4B8
riSyTFr4GA5SilWD+oKPa53T8kLC3VtldlTQNWsD08qtE55NH7wAKKHACr7SMjqS00ExSLj6Fcra
9DBPbmoTx4dVM1Pm3XwTydeSIoWT1euHrkSeAMfwVHCDX/LRvMB2sEVLuscWSBQ9S/fAaPPzaIcv
NYVeiM4ne2jqXTC2xMI6x1nLVt/aM2GgWPvuhsD2YcSquXPqLN31LSHvvPAuf/uP2TxpJtpNyjpr
1Y8MNVnfIzFWwYNn0M2B9h1v0MrfvMWsayYvefMZZEdp3eesTFd9iPg9DMDIIjPeF+68iZfKrsbx
y61NaMcm+59Zn6NX6FtqfDBqDQ0OXAzFRHaLXcmlNFeMPyw5gVrYz9mILGc2Jo1eFekuI15Ts0C9
TrF0neGGy3BRRvV0toktS9sj3Tr2KOxcMhGXLjiScN/0ClWmKq7Sp5Cuy52PyZxOWgX4WOq3id57
8kYlwnoLuUAzLE6es6899BVbeR42A0jwlGRwpgssL2pmlpUZjVwzULZtO315muZgzthicK6qY0Vu
ZCZR6578jTmVT0DcWa2r34aqeKEvEFC8c+RXj6KXf4zEt1eyXopbEi78YDEoPAPmcIxd+d4ITeo8
z094L1ia9uJVLchIWdZPMXuwbV4Tv+odXd1ZBqxQVlYmVEM6D8qjWyODz0zw8QwPDdLqtggXx4vt
b8Di3Zsd9M/Ufet9W+Ix6PMdmK47pCATmwGau5dlb7Csa1huAfXhOaCyOVYrl4/u1iyvZt2sFRex
m6o68O7F54gOpFu9rGNtxvrERROXOCBgcGDCBtWAwe4pMU5GIL13XNSm4vvCQ/Snl+1RBSFlduUM
+3NMnj0YbkYPr4UvRgzwtSWOychP0zf7pBLzRr0IQil3+TLCbY0HGD0bINumio3b2GL2RSsLb5pG
GqeClM2m6tPi2BI7ucm8mYXdlKDr6nGxk+Z4mkfBYbCfM9Ed+RHfZqNbSEQ8J/vtVMK270iGdXAn
hNne65FbmQU1PxiOOMC0CXIFMqJgQaLXpYYRmNk81ENnSDaAua8Rfx2aoaJHIbtmPbj2gTjtOlvW
xV1M5CYY5x13pVu7mvSptwn5EPLfo5OtRFE/FyPjXuKzdfWC38BRP3bzhE37bCPLFr4DM/aDuOty
10aV8f00P9sT5B+DbWAV4e5yCUoF9tCvrLq6+oBYV1Wn7LXi+xKbnccqH7BmaPJZk44a7nVwlEqr
s99uqwZ0vCdIkiiLUvfMLU/l8ukcw/ytYa/E5jk7TnUdHZKQLQeqD6kkBIle8rEwcySZ5XM0SRyK
IrhYFCCSfx/Y8Ougu3GRXwDbb7iKb73e/kzZwG9Mj4zBoKMnG2uEZQQmTxB4v3TKsx3OA7yC4qGx
h0vdpza+Rk76GP8I+Y76oeLpQlmL/4iCREAzjc8NMH2PajvJug6dmLaaJPiEx35FR8hxmTM1JKBD
kZBaey0CXIb2wKPecSDXhjMX2YyOQvYFeLwoEMd9B9ATsKcN4HNaSJ/BwvysF/qnBgPqLTzQsIQM
yjm/R7gIeahCDU0WfqjTyQUtZNy5AcmTeWmbKDg6R1TbYOGP+iNciWphkho5dFIgedfA4pXkiS4v
7CzY5mUgYrhBVgvdNMG1qCYs+Sk1ENuORiMjLIdzNyR7q8I+oMvhrgeWTlM25FReJm6mZnbhSHhC
9A7xoLJ8a2698s4Y42GreyisRsyhaC5kVokKu0+AtQYLtVXPDPy9VT4nC9HVWdiutslNTC68V8qH
MOqztL1hfiSmCRZWgoeN+Gbhe4/unYUcm0yYuoxQ7NqBFZjOEGs7SbtmlJjHjs2JH5T2ZorHp1je
atC0CYjaUWyShVhbtdyTeOjXGxOcLULYOhpILFWAbqHzBbuhJYngAFsGhcsO817O9h9rYeSmwHL1
Qs3lIQIdrj8EZcTWOjLvBsFsgDvUp1WQYYauZ6SGOw/C2zrqdcbfRPJgYsyyF2YvX2s+gybIxGW8
UFhoMVtuCDByq++oQWO9u/f+RgEGBwwuRaxp58Wuk3y3CzF49CpEwLEMtwE44epvYOEZS0hd9t0a
piUpJ3CVlGVR4rkQiS0LNnEdtUjp4IrrhVscATCmfwiSsfeioBHdzxSekAiAh9UT8NsZrrwohmZk
xBRVlF8aAUmOMK4zmsJNbgEoq4WkDAPo3LQsPYBcvLm95x3zKofm0hX33HDX2oLI7A/7fgkPeSWp
Cwk8i8hjvndaOM6+JlnTxqTmkhGLdzQNeyy3IMJEhcqkS2hN+piN7vDMDffW73IPB0nvHkc9Djtp
Nw9kgGBKT1jdW/sJ/0B3JqFPpM4zJUKsYC/rJe+8ltwFXNFCrA4MPB08yAEsbV22Ihb7PbXQrck7
Xozut1qo18Y0ctEHhD0tROwmhI0NAhN6Of+xMgBnj+hexxgIXD4cvYVh1XRILwn0ms4uE2Y880Jd
C3WyaZUD8074stXhlT72mGGqfnJKYdGGFe3UCM+mm9zbLA+vecYjXeHSI4NDT3xNRrYLQSsich+a
+qNKPsy6tVeVDRp49r1VBaZoKu0/KuAE1wVxrCFacAd2urGU+Bjt9EEXNubMontuHOzgc4FSVJFA
oemOZwSr+jSjLMf3Pz2qZZJZ0lqSfrE8f6FgCqxh8jEBZIN8SElYAKY0HLF1TkUBp8TUJwmt9zhJ
PvCi33RW0T1lXbVKypb6IGqVt5Oeu+dR6YdqLqcDkt6Fcmm28V3JgriYqS4q/Gcxonimgs1YACtg
K2lnyoHQr5IQIO9Sz+b2NQYcPPG6pCRlIdL1OA7Ym4d0K3f9LvNdjPM6Qfa2m4EaveXf8DBIpuGD
6E14RHSWgpl9qQHkVj47bVx/oHBSxQO9JarZit+qiRF3suAjj6PzXFcKk4P/hdeAClTa0Mzufeyo
BZYYlGqzAwWcOn94Uj5SPYexseb6xuJOEj1DeKft6943jtpqs00WoFUWGZdMp6xKHimC3HpG0F33
/SEPAvu0BIULPmhHVqtLh2BLvzWq45xTVi8azgdaMRxbA3YQ2R2NVu+5yQOgn1qD9RycwcGDkGZw
uksyTBVncp16+zqtDmZSJDvfTD5SehGJcVT62Nr9t1uFPGBx5MGjyHexAEneE38Zc0LUeUEtdI0f
iOJjfqQsoabopo7LXzcLfNZIwbxzh/SlJrwy5A10o4LUI9P8JuZLwfIiAGvhd0CnrmmJY4Du8HXu
lDDJDWQ+p8KWKHnjDV/sB+ERwGYfzhsmTd6S1EnxoKbLNUo2nzFeD62LaxYx4E+NuoM1+9o3eCfq
mmc8REFUTo3gyFpwQ5UI7GGKRbcxRo01UjsbmEGUYLfSVYwayXli47FiCYE/u3wyYJSuIob6GxmC
aTa8xdMeie8sK59rgsAFatipk+QCsOnwLuT60+jHk0Pv5o1S43tWpJhYVPrmqLo5KB1+mjG2SAN8
YKdxeBBka9qq30vbvA0md48f4klIfQ69gZj5xE4WRiAOoeK7akImRdd7t3L/s0xtnjrVneklT11E
CiU16oL8IzdnEgPaIjc7ELWhyKzcJTYsIr7/fDWYZeixwjqbDtveabD+eOmqZJ21+28V7f9TRZPC
tn30pv9ERbuW3+lnU31+pfEPqlnRxu10+P4//1OY//gN/q6kSesvG6XKQjOj90OA9vuHkgZ1RyjH
lR4UnUUQ+1cZzfzLkwqEpPKUh/3dE/9WRkOV43dBEfP+Lsv93//9Nf6v8Ke8wsENy0L/0//+H0WX
X8u4aDV/NabOf9LR+CP4/V3lmhKED7/lv9fRXAF8zfF8n06EljmOTEhTYTQ2T4147CueZooKJgl2
qxjcbSA5mz2sLGm0ceELiCWq0DCj0JpLQg7mP2clB0bJ1sgZ9w57jD5DXL6EI+3jtDBym8PhY4GN
4g6OxX5fpFTYzR+u+FQGmd5+K7gAgQ/eokCQ2uNY6CBat59VhJOl41Ewyc/8TbTsaaC1psgVlJvV
eAaSnM25Rdv99LJUooepPqeUUfMnoGBh78BDVa+T/GNsaZSypq1XPVT1awFU8CMPnyo4N954kWRU
ih3xbWtCkYK0yvOSFsp7xAXuxo7N95mMIIZBIXmoAuvwm4tR3dvl3oVDZyz94NRSGB9FdvGJToWQ
86OlksOl49V9A+YFvoiR+gFX2w2m+Oqz5KmD9SPo9m1Aq7Otj3Wz5MrpeDJXHtiYjribAdz9iKFm
VVOQab6n7ilJo7VoOGZx0gAL7pl/pII/9uvqfQsuoarGnx4Mi2VYD11qH1W0rMoInJb0np+7EcgE
WEab6z5TaEEvVaK6HT25dCtha+NNs9notKwT1AIkqdNdTusYXfKNfJcAI1zoAeF2glxteds2ZjBw
L73sQQ+8xvnX0k6lCc259ACwh5vh3+fGcFcbh3iuIa27qFFsXDBDLS2vc8CRAtqNjP4Ncf0N3QpA
cWn4gNsX4BmW8j5XI28CgAG9bgAkJooUr+Xz6iLXRDUehmTd7yfrcfAjRFXv0ASsaXR2UYTqim4+
WotHMLh4ziOFHICFZlTI/uJ3xv9j7zxybGe27DwX9flAMmgb6hzvMvOkNx0izU16G7TRFKBJaDyq
eemLqycUVCqgUH11Hv7GuybPPQzu2Gutb608rJoTfOgoeggHwmYWaeCWwSC/4BjljdtmR51+zYIn
WnVn8Swc9zomwz2TfshlJ8HWyfoYqN/d3F2CbLwqXrYJHrUJV7NqaQbEsu7kl5KUStuxZAjUkd6T
n5HiB58u4ovvUOtyT3NNipjWUXm7F8EH66UySCnGZKahiBf4PZxbWnrG8MHKEGZZTS12sJeZ2jbF
c5DzpYGUmIG+MGGSDEQ7owmpPjTOZkW6pwJYhfSUZJTViXCNJnY00kPXJFdBO6qVqO3gzRuUWtZL
+Ton3SP23rCR+yUab1iYtMELTTpkuZH7hzkB/gK95EV5rEcpisfW9x7E0S0RlbWdNnx5eV6xaMxh
eS5gVBf2Z6d+hf3cFvyOC3LZhOOc4mRk4hKcVNCVe5eOePYwqcQHkwi5I7oEkRFq0CEVwVmSqSU4
9TT1P0J6q7jCAZu+BkG74Xq195N8T77iFfY/mSS2BuYJ/8LWmO/S6tMBjW+2TwOMIozz8P4I4BfE
fqePLD/1zXeivnwUcBt2shvx1Qu/CnEPT+Rh7DTFE/wkX6mGz9urn3WfHQEHNDnnPKW0uZow3+NH
V2dgq27XWMU2ce1DUYE4zJwRFMzdYlHdCFigqjqAmOk+LX9HTiLf1MBBSmrybVXaO9G4x7z5kr5Y
JyNkCafazM6I0zM8xeOzHvps2klM+z4zuQSKu9JLdlx0tmpQQJuLk8NxEbOdHZW4iaSvFwc4z7pj
mrE2Mc40nnjc8JlF2Ggcok59ZdjhB/9NJXgGsLVSL9Mnn+DwPa5/22ys4GcUsb3tfS61lcXVaexz
yE/KgaHtkXmXgtvHFBH6ldgxRAjBo2TaVJZ/QxVOeeuwW57mptlbkSAdXy/XjiRO1YD7dUa96FQ/
DpUSzEbeTELI6G7qk8HUPa8C+81s02+8iZA2jGAXh7N/st30xSY2s89i4ztMvLPvUrAwG/YZ4/0z
5tcO0zcwE68r3APlmSsTs8piPNJQyrJZhuMWgCS1SNnORn5hKRoYG0eKZevREIDzo92ZwfDHkuwQ
KECauG3lM/IQRkYvTMG0zvdtSotjKYDBy9FjkwnmW+/rqz55x4gEhdEkduDW6W+cmeGBo501/5Aj
FleoUY4ii0j2Mw5HNnrRPBypA0gLvEQDJYEtZoO5ARfLenfcwYwlsHVvF0aHWr0JgUomFYxOHz+r
25UW5sj0F+w2KLIG5AvJv7moIRx52R+KfXs+wZaQZE37EKMlV2/wdO2q7/fSfe2j99mCORn0UCGm
4upEUDFqHIqHcO5+FrAKRrJVSXZVywykZgnLI9VRZEnJHwRt+22n/f20OF8JtX337HnrdYdfD1KM
Vjr8eTgNjflntnjrtS0HY7TcRma663sSiH4S7x3aEgs4LrApfjncWtyIXXAMUsX5BpKzSFv/AerM
bWhx2KchSA6qcu+syB/BvhBGKZZ9amMFLfChbrEg0EOuhi2XtmegUe2p8JePbJy+8ObM20bBY7FG
b92M2Ml7sMQT0SL9zejgzMCXaPryRUb2szJzUq5t8JB0b/2c8QSEkkNMULBuciZDqV4OCyeJO3En
y5zktcWmC/MShoxSPTCwMXg2xirAyMDzEXbT0adlN0nM4cwcL6HG2S+4ZBKapfzoENGNvCz9d0u9
CPpGvZJ8OODaq+w0kGvXQjgM6hc1zyxItEgupDXxtXFvTPTzQAvppjDztdTiOh76RovtefPXiAWm
gzgbUWU0eRdt3tEifa7levlXuNcS/lB8miGYHBg4iIkJsYRMpvba4IMGCP3uaStAr00BERcigs8Y
BVocAznOAVtbCFJtJgj+2gpE/DPPPUYDLDcrU5sPMjJl2owwaFtCpw0KhklLqRzPhuJ4MEJ9/KIh
BkByuxwbmTsT9Lc6h2UuBbDk8+qtosI1SntYLoOLIBrPOhMFgLfuzIkYJ0aKPMZSwQ49vLS4LJbq
wsMxcrs1gclRRBze+U0ZXZo0eYLQtbxa7PUpIBe32GS+MFppKwf9mXiBeUNPqBhJ04R3AXXK2o0y
LyI9eUmA5769jU0en57PBvofJ0HrtN+iYxTotK0kxF7y12aC36TXxhMWm+hveFFiE1NKr+0prjaq
THDd95RLnwNtYum1nQWM7cesDS6ZtrrUeF4YbZJ9KYv3mjbJnQPRjDwGfGQwldBLhq94bN+VNtEA
id2U2lazaH+NNtr0OG6CUP4yZCIbaDOOTWC8GuuXuoovLfuxIF9YPo81WVq8tl1QvpozhSu4wggq
1THvSWw/sWJrDRuj1LJ1bKUhflvnOmuz0KhtQ6U2ENnaSuRrUxGWa+Sw/jPCugSBiF9TB+PDoN2l
jceUGGh7ks2WGXQP2zttXXLxMIWZ65O0Ybbjm7KjDgL2cpFn5MatQ2sidwbaDgX5l2SE/vo2eKVm
bZqytX0qxUdV1xdf26rgGLEEqbf1vsBzlWjzVattWMTp2Hhqa1bnCv7luvg2hU1zqPBvFfi4WOcT
N6KGhmAOr7BuZizj78nlQVvAFMLQgCcswBsW1DU7mam7FH9tY9pA1msrWeVc+6c0hyqyRFBDShxn
nrae4aKsDjFuNFu70rQ9raPia+Ul3XhEIMgt1KFYsBHCXROtBsCXCaMxBsp2U2jr24QHLqmFs5/r
4oFEyE+vbXLcB54SbZzzGqvemels3tr1T4nldNeY0Kn76NN3gMX72oAHTykjAOe+O9qcN2qbHj5r
gmkY9yIF9MukMZkX0PSE5QN0oTb6FTj+sMKG+xgIUffXDIgrUGp7oEe8CoCZT0sa+tzZ0DbCRBsK
w+nH/2sw1E5DHIfJPNWX2nBegrh39wYSTheZH5l2KWq74ohv0ftrYNRWxhRPY5HfAB/t15gmG81M
3+Xa/mhrIyQswUzD/pm0/tokxQ09iNN20AZK4pavjbZUKryV+KVOvi7f1abLSNsve/mqtB2z1sZM
oS2aBl5NsjoUZ2j75tJvHG3nlDMXVLfm7dpqsyctw6tZ2z/Jolj3qeqpmmbRmzmpuXUFRTFdxcgq
lqvlQxs3yoLcrEG1XtL9GtpsOuM69bT91NNG1AZHav/XmopHtdFmVdU7+GMdNtbayArUyOY5wNxK
VO0aaburg+910gbYFiesJ6EBWFhjQ22SNWVwUA53PCn5R4bVAu6b+zIFAf4v4ZNVW/nxqXaNndc6
vzFvjF3O7tpoe0BGjZkfeU+Z3LiGv+ZdbeMV2tCLQHaf4vD1tdWXY5c3gLb/YqPcptoQbOAMbrRF
GAT2vs3FJ8HsQXJJklF2QwMz8pR6JdRJRVrT3EQuV0W4HbTZVfkp9sZ32AchCwP3fYy5bfFS+jAB
dK1TAall7CDYjSml3xRzloCkiWCg71EL1eNv5T4IStYeuxezCiR4WPw1/VI+pgLTtVWyECgR4FZl
2u9xad8VNlnuoL4vtUOil1x9ONwvJivadUapH6cMFLWWMl1JIwoR5XPg5HfOwC49mKnnMLxEbkyv
DS9u0OiV+fQwQabdI0ZkO3+pt7PVKLCBk3uL5X0XDCmxlM4aGK9IsJbsfSWrEUTDGehWRXh0SJFs
Ba74I7ablbBj876JuoYXKHOmOTVb7I7xyaGAa71M/qdDOXDcPoEHcc8I4bBzo980wwIa5Enw4LCn
BZYekcyB0pUJmxl+EAcjLAj64TCYLKTUXo7yYFbmuS/N+NCzvlwZg7gtxHjyfSyJ1jSehTL5my45
Zkdqw+2WoM2IhVYencaOdoVp9hsPSuQoO1YpY/VJqwMSvmsQ8RrP2P/VuqI4B6Qc6FyqJpFE5z8W
cNkT5H62k3x227zpCKK3GKHaCe1/9EAQATzfZDS3lQGeSzkCY1vCDqRrSNqh8Gk2UGPgnjPF5T94
H+J3BgD3umRRDxDV4mmN1HOYZcHK8FP6WbVF05rqT7fgaueO7WNcez+qdH6SIPpY5GLspI8zq4Nh
1Xjhocxq7FXpiKwy0LxiRZR8t6ln45OnQ4sn9dDQDHnAp4EQRToWWoaZDxeJ2xYHjfeTOwbNY4U5
HMya+06fsdgNcfkyC+7NHP5AJh+yDv9obXhw2QKXNJZB2kRrpSQyX+reI2YtGv8yBe3nlOVHf/6M
+uQPr2iwyTg8E3O0dh3gxBizPvlarovWwGV9YTm+8vsZ80szXiDkzb7QpUShy6uVPLlvcDYYVN6R
vxgWOG5LTCqhjenV9Wd1h4pdnkn4avws1itqdMNT94eh9IdXKKs8HH1r6fKymEHd9SFDj1JTSpCE
jGHge99MzswcPuA3a8hOVP+gpo1gddm6JCkbsC6f3rCpKK6wmIoMrmqLoc9WMIN0eYAdCDt+cHx4
+17Y7zLzXeq6YOsqgQGkQTBtDMI2RTC/Zpm8jp0bcKPRM4IJGFLTzIzHGU5vNrifZTpS9IPUbDKd
IBgGutYSux6D89nFObLG5UT1EMtvY8jtVRMwFzWaHafK/MEOmh/4pxATBMi0bCnzC09nw6jhz4i1
inTP3BsElca72uDFZvhhuUpzgIZ+tLHMjH0M9IURhW2D0oajmy0t+m5FpdbC8gzaDcejFc8cLQq4
lmEyvyvPuc1x+s3YyWDFJFu7nLMNLNn82EJNg4Fb7O2JtoaiQ2WgAfzkYlDnGsILKPRYesn+tUyz
raLx/WxnS7GLm9m4Dn7C5stUb9za+3Wq+X+RR/RPKCSTrv2ZMrfemtZ6rodgY78ChU43bhFC+6os
VhmEDbsE1FO+VJuyYOZwWU8ODhm2IYtOZQJ42cx4obke2aYAbSoSdY0Q6mecLgP5JvsrxsETuQIq
U9uQNXXXPvkrhJn5Pk2nw0T8fk0+mtK31GlXym8+2sZHQqxatp25+yeevA99IWtqL2WkwqiZWCW6
vZtfbljcCCZJEzqOcL+X8D0T3a09cAcBOiIZXO0nLox/rc35Roxck2aDAd70+Rh7G65OyXKEEmKa
pBaalX32ikGCNydIkteBnfwm9kq84+6Cd9o4qi58MMRGuene5Iu6F/5kEIHNL41egdK44a6XInim
aaJe0VTGcGDRWppPLfj2BePyUICJAveWJWTAl9b/M7PA5mrPHGWVOruj21Oe54KvCbXw0VqCNENq
7d37XvwQb/wFth3uxtLDxZ9/M/YzMoaw01mzpBFGRAoEmZJHiCbs5jBFFluwaTWhFHOX+CLi3QKz
KrC4HgqUBrI41FxgsjjFMZ5GXq+CMK3P3imujN0i2PoI29ybtbRue1gKaqSI14ohL9ZKEHKZOQ7K
qxu/+ZO8ITh+5lvVZu2zEf0ykV6FXT66QKY3VE+BCyzcbeZmz4PLfatr0j/V0rzZbFjwswzAqC3L
PScG0NhwVLslgZOTpo19MA2B8WhVe+XZr9t8g9UdJoHdQLQOyZv0mgbXflRDDKomadB5g630LdAf
MMNV/NlihCHo7VUQ8pPnapCHoRuudVCejW74iW3MV1SUbeqMtH4AV9v9CRrj02qEvxvT7NfNMKuO
tmmsGyfPtjV+9AtT8g1QW+8WFfnoxgTZDYVbEk4KXVQOXqjWY4rHjHtDncs2hPF3kVwdMIi+U+r3
NttttvO4XyVD/ChDs9/l80No0S6q7OGXKCl35hxmOQ1wUE34shWGk23x6DEoeMfA9/sjuS3FvxN/
+Pwwg31lUs2yaaM9GrGYj0tPL4FuQIq/rCwCsqohAWDTxafSssDkH3qKU8cif0qyhZG32JfRe+/A
Kgb0EJjNMYUr4ZTePom9Y92EZ+q6mlUfNyeDlUZh1CciouuWqOXEdytmb2BA4sqvYdmtB48MCcRN
Qbk6i5xARYduyA9jWL63MMXSOT4vKn8ntbMejXlXB++djY5OYe4pFMlXbnD9/KZY99yk9+2728RX
y3qNxQdP3GlawP1CSIBetSIKdqLo7ZZwL3nm7sur3E+JCDS9Dl3Crn8Yn2HZ3UwBJ3aga774K0KV
HCZidC2fwtDOF1d2Z6yhuVNwkbA5oKK1P5j7uY8fPGsrqnDHNoC9jcvapCyse1KIH93obAM8UWjF
IVssd5abistwqLuyPNoH10N0jgpgj2n5OCGG+MNvLCjnGUOxMP2kmym0jl6WHfBhvbpN8uPk8+3A
JyP8+L1ucuRmPjys2Yk/P8UyP1X5xmzb62CPP7b1bFEGwWlCfXS+zXIeTxy6jvewmPFF8gQnRnA7
VLfL4nT/vz7ln3rrExTk//pfPul7rdiQ9V363f87UiyC63+g5f7L/yj+53//fyMRf4VcfvU/IxFE
GDxfuEQYbLRcHTn4ZyIi+Ifp4BwLQhdroet5iMf/moiwTM+2TZvGbo8FK79I/u/6FBIRgmw8Kq+D
2mtbQfCfSURYaLX/Rsq1hWeHqM/i7x/nuPb/LeWSsRoCFhh0YNtewZKInYNLeH10HUkhPHlGg0UZ
kl59X0xnf2EH6qV3NM7C81RvdfLOSv3ojDBQbBOzbFUNdCo54iaFH4GHCL2FRJHhopMZfN9RE7hs
+hBLQhMkWt/kZAdgrzQsXHhTleAo5/kmqd9NTCBrJ9CvzLh94/xkkh3SXU1CmIUVjIEB1wtt2ogq
6zRB98jmH/4WlyL17zSkZpolOfvhue1j2KPdNk9DHLYVDchshw+FQ6GIiqd3vyPEZniHpfJBxDNW
NBErxdw3r114NyYMzQiVLwmcqFX4WCXTV44UsmveVMbQ0/RsLf3Gu7WL5I2pr1nXdmdtB+dtnPk8
I3+6qt64GqDtNwXGzk17ixJ59mf3QHXvsE0tLqd9yJWM3cVPYyEtzuNb7HasQdt5l1jk0JVYGKvD
GBOSDd3fB0ZhmfpUF/RCUlyDr32L7CRWsYzZ/KDiica7Gq4C1h26j3lh7cLU/ppcdaMy/3HwKiSp
9F2laXTkzXUjqX/dWgLjuRumnPZ4s0UtC+ZUcbXa9IEb2ZfZi2YT9EivUcXuOU2cfVEixOPAResO
5b3dwtWEzA+ownlwpZ/vRpPoSRw3n8VmmjRLnw0paJxqa6AKbachofAkHV7LpTo60NQLsOkyREKi
yfbOC3AauZyoRJadozl3XFJN5jTR4x5UlrnuJm9X2piXgxguqqsGRHZ/or5S+iZD1fyH9cvrknLk
jxynu6SzKkzEqyqzcXhBg1sPS3ImHIMZq+JfwJuGgkZg/b0PnPtEFPF5gI7Z1iZAthCBsIhY+4BG
Mz0m4NQijQbm/A5Kh79iGFy3lJwDE9ImRhhEVmA/5k72bfm/dmHzipF0Y08K6V7Vjn2blOLEt7Hw
zZ3I+TDNAnm6m8hrhr7YDJO464EilAmElMnmBTOY3ns9ePnFzMtkQzsEFdQ+BZuZQ814kLBqBbaY
E2xY1ZNzoCgcVWCGsOnPxtH2Ebry+sbIuGilHQ4MUXrn2MU5ClTiTroghkvSyisfLi2B4GvCUCYd
VRJdXphex/LOTYx3OU07rv3gxD/ogU12I4audYOpEAs1HbHsEzcaGiqmBgkSN3nH1BvRobJZ4t7Z
WJn1NObB/FktDFNWdpzL+WCeRBEmp0CJeN/k87sjE4hH3B7M0v/tKHVYzYOq1n4oaG8r94nEUddw
JHLdEWfcLC6OiAizVonBlV9PrDX0Eb1YJUB5WdmtOJKnvGJ/j8hmYd2uzIlwdJ2ROmQysFq46Mqh
TroHR5kC+tmoGgarlfE7CcqMQoMWh7gWLbTd6WrN43utJYkQi3mW6uQsL2wY+DdjGGzzZGJMGB3w
ZzUjYOzvG6Fw+3kUsfQZd3VQhe7eidXFaId8g2cZSgrdk+usqT7Yfn0HBBVWGHRxR1vLzljwdDkF
ZGNnqh/mSn7YMyXvKIcpnZHEOqwW851Nre2IPTKo4h2tjmCxp9y5pFwkuSY84man92IyAKGlFVAz
k54D7XVFYIdtxd2h8R6Id9Co3tD0WdKRYMxcXiMca+Sj7UPlla84wxs2sImLFRaUWmNMjEcZhh6z
avdpM/ySWqI/02puPKeqKamkljJOCAXJCExAYxNfhejK8pYDoB0BRDs46Z4McN6UnOfu2rHuaerj
4qKUeqZSdjW4Pa8BG+aLgoI7wzjcsUigYxE8WkYgl5WAh0TokRab7wonBPdABGKTJ+1zEUvgGoBT
RWkS+ZiY/XolVnOHVGqPSEGzrO/QqbAbzQbm0MH59XwUhzL56xflR3fqHH9lxzGdmj5YFPUrFzIE
0BcAZLTVmfC1x/uRem4BjNSgFpbROsO4I3PJGo9p0GRaR5pG+VMHL+NVQIS132CrrTdOw+cOsRyS
0oBCvfAwSoCPG7XzEi8/KbvY4Q4BYeP7IJISCC/80qdl5DGuaLDmujMD9e5uAhk+lAWQEq8pgUFm
T6Hg5lp2Oesy0YGziMTe8ksybgfPYW6McdlaaT9uJTU/HiBGc5BQWPyCAAoHh1fkxAF8KU4K9n08
ONhg0gbcakUzGsA8KJeUkwtML+sW128eBI8DZCEu9OwN2pF8S1xDPU787hAt3LjaRsaEqgAJcp6x
f+EnhNSuCDc29LKcxmZZGwEBDnuWFp3nRboF1NuLw4g1RDIdGAtnQXTNL+w9R0JUuxG/GOvj7r0C
zEV2OP2Ukm25k1EN0DgQaGFr4OWy3iaFLOVUVzPkClKAfNgv9nKI7G7XQ9cejJEcVG/auzwNNtKG
8M35D7yvZGZpgphV4szh0NUASEz5CLDWX0emyXucKgCZGVBBI58lSeAf6zH59GpZbzqLqaK1srPd
Ug4GrmjndiyqY862HWyi27RG3JQdxWImQLuV6djGOseebxs9+xLbban9JOXFgp+HPjzLwcLfMPNr
DZ5cqXjNFFOPbcMYH9jL89ozkN2VtADq4bxPDXGcWyR2R+Haxj3gkN4hoLaU5qUp1HUaAY5aTcn3
/gzIIgXWTxICjcpLnOzJF+Fj6AzTEas97wZWnlA57flMRR3LhzDjwQrCX2nlRxl6HKqCF/dCqlxM
gh/AAsXGFZI217PZc4oBxTVJE1V3pV8ZFz9Xm5Csopi2sO5B66k3fiwqGwh7b1Np/NbGhHCYoEak
+WefOI8SY1i6wOqtRowzgdl+IyhZm6ayHxK/f2iqLsQuT6fcGDzqxCZ/DFCXNtkMGB23BgxJ2jRJ
WjqAS2Y/wnPnqI1F3orHP4GQL4EKq/Q4uzX/qhqcaDTDvu3JjkWzaR58P39HHiaLEehVoSMfp4B/
OorjaB3hfWbltbk22/rVqaAaYqDZTVi50viI5bzNqdjOSRsqnwN/VAlzrgIg5ZG5SaYRak3A3dp4
qHNWEcAUb9Xc/rjG5MBkoeykne37NMb11puKiTQnABoOcJQR07lbulBQPMrYZksptiXRIxDpaxm7
R5QCFsQmQbgxRFWtWV7K2M5PBpDEoujx9kBPHDNBpJfpQ4yEZpskZ+WRSr3KfY14hyOxssnVHoDB
D76IZ0bk9L4rMYR3rPY2PUwwlqoG1DqeTyTXbzj2N93IWqRY5n1k4YrCghTfsp08a4xQoQ4UZGDa
7qrufihhkUcRDnHpsYtmQc9+oTwlAY1nQxRNXKTdWyJqp2Qc/2Qx+Ju4RFzrlIXDpaQ5DH+DzXsq
bY9YUJc1DAbq4GTw6E1dvC9c77n0+uDckMmwPHDYSrKLWDogbbS9Q2IacHlAs0rqYR9E8q5NRgIF
PzmIc4Iv9LFcs0JNcHNS0LI6MTjq7CBt4EJnCSWRb3gOgkLSXR+Sph6C9qUznGJb6SQiHT5vhiep
a9cpxWjO72Dvl/suHe072b+ZLmmSmGhjwRjN7QMGjLYL6PSjVAiyI52RYNZPSickI7jxG98+dXna
8PSgdbQ4hnZDWj/FNcu9OVOv5oTRJ1L5eYwRm5bOfO+MrKHZl8rlrtY+EOh4bHocqhl89WU51ePU
JcFFDZ28GbnMWL960aoIgFY6CcrZjSSo06ElMdHO4wVGalQu34tOkVo6Typ0stT7mzH9mzbVudN+
sik/8hBhvNE91PHcr5I2gkFCPmnpdDg3fJUIQ0cyKcRVxEfkSYaDrrg2E6w9NfFzN7W6MQRfZr56
UJ0JyTo45Cw1XeZAfSYD9qhS52nZvBwiArYTQVulE7e5zt76sXh2/ZAXP56Cinhu/DenS2B31snd
UGd4J53mRXn0dboX19jYooQkJPM4NMgH6CTwSCSYDncciVJHfAFihsei+ywIEOf2cHAT603oZHEw
MQBORfDQZLIHv4H7IMfUx7lAFNc0z4YOKv/9n4nYsq/zy4tOMhNZOSJ+UqQTLAJRob01Q6pybO22
dCbttrPOzd9stBu/CJ2WpurpgE+CSB1B6kYnqo2EbHVJyJrQ+1OvU9fYAh8amxx2ar+WOpftENBu
ybXuVMElp9HpbYcY96Tz3AXBboOA96yT3rbOfA+Ev2feB2vXDpDXSekQVUkx5wIjKJsbn+h4pjPk
1pjBlrafB50uN0i67UcC5zCbd3PnrxcTFyjGY7J7Op0+ElPPc2Rd/OibjMlxHegsu69T7ZyykOWA
f03ErbCbxkZG1Z744xGHx7pOEQSazpCQlEdQu/Q6Oz/MWsEiTp+hg5Q6X+8StLd04j7W2XvOWoqb
iOPT9THRmiI52UnqT0T2aXB5HXPkTvJR70WNh7Vw/YXzldVu42fe3gl88lPdV8x4ePRwqfnayjKV
/aFEs9bcAIGDfGw8ZijNFKh8RmXvNQQ1wH7XWXcVVuhBblrSpCupuQSpJhSM02GuEZJy8DdcHaaB
rsHp6rXC32cADmpNOsDtSdSIxmPNQEA5y7mHXj1NR0B4psDRghjaNgbIAxgKKqzeE8P7tTVdoWqT
j9nk2bU10Qd1c+2CtSBWxPNukgnkSvmHKDIHGeAGZgV8B5rlIF2qzhvxJDTlgYpAe89RfDXUQeEn
A8zHzjrolh0LcZKwal2blcUN5tZIEeZFHR7jqbrz4q45s1DmkxDjvTFCLu6RrI34zxLY52zGKR7G
6ReJxxdlEw8NRjhOjf+OZryvoqU9luSt+NI6/N25VHcTLxwWIpSBjS/h+zg5f6AcwfEcA4q8Z6yV
s/cZoRIjPJbIZVjxIsXTQ7Rtn5u8WZuqxiyoODGgP+wcyeKn6cZDkDAu9wlva7JczyU59BWtrUSH
ohG2PjfLm7ghnDYZ9G82NZRhmGob8Wxlv1HRU9U4zPntXIrHjHdVWJId8AOH65UbgM/uPuYCl8/k
MopYWIc8/c60uN9FWAR2oUOzm/tbhYvgpsy/DP6LArDfXi3R0xAE1rkfqEasnJOEbUj7VXJEE/mO
QWds7Ba1eCmqdegn4yPazYphKb8U5NkWZq99O1l3+QC8r28GWjGc1F8D7TsZtLX1/ePQ9ZIQVrxx
AApyyWfZ464yE4DqYlyr3DuyLqQ7kAznZsAHAhKbmr60mJ7BzGHpNKaXArc6buvwzvHM+xw2I/D/
4IssG/tqwXuxXYj8SWNgsohng5vcppet5E5GsULTNLCWTKwEd3TCLp+CbdYmg9u4TjH3rgGncU2w
VX9ouoF3iO0AHwqrr6rhN0iKl7aPslMaTTcsoFANjJ4jNmoPHRcRrMv5KR05OHLuFSJtqQQY2z89
rWzTZP2ZDF7NFdkzfgR5Z0nUA6m3hnYHIoWZbEafqD2C9Yubetu283ZCzwMTY0XJC9Rq6R+coSnU
MwmOAruP5HE08VZvjTq9NAHXucG7MfgZgbfx0oe/sedhqWHqzu7GZp+Rcg3aVWnPqTyZH6XHjYEE
PhnN5ViJ7jwVGfpCAkEzm4N9p+AgEsXvt1VmvExLqoMTVH/UPH4lzZ5kRrpL3ROhnlT5qtQ+y+s/
/eSfbNiKduGK/UJ7F3/Qvp6RWhjeI9DrMCzcPjpWRni20iykcGrchLHpHc14ua9mKlYsi0PXp6uV
x/oV/4i5JYyMlX+blbbc9UyouACCVWG6p3mWz0xYj13ZhPR1eNoyM+7VIB6rfNkPAmuParXhY6jO
oYlXrxd62qZHoyGRnc1UYCzdfImUegJUw1EPQGOdsReSjAnYbUkWRHm+/v/hsv9MuIwQ1n8gSNx8
/st/IyH672Ca/moS/Ab/DJdZ/3AE3rgwhITku76Oiv1TlAj/YQJissPAclEtAq08/B9RwvyHi97l
mkAxfWE6Hj3w/ypKWHgoPYQJ6z+HaOL/zm/DX1mH0HQOjkQZqgZ4JghRKBKBJf5Ntgy6amDzzqBW
mvJJO1wCLE32t9n7HtRmJAQs6tyRYxvbcmHgvMm+k9m4r+rikQDFq4pY9cH8+a5Du972cJua3j0U
Y/yddWEOcRV4plvf2aJjPTMm8hB6HksjaGpN8knqi63yWF1cmkHB14K7k/iP8EXjmwMHuSp7lqey
9QiyLrytBusmNpVxGhzjWXXdF4I74840vkEUKC5N8mzS5boeSnJA1qNaGJ7dGu4auDvgUj5/z4aj
dcaEpIqC/rqZaaLJX7kZdBS3kO1NI+vd7pZTaFYfnN++/1PNHZRkAqxYQtcjdpjGGE59Tiy3nquP
LKBCsLTeucPm+6gF04ubUGxbN30YxSsL7YNq0/zSEXEaoq3lIELmptTaMOUwE2kO673q+jsnd14k
GIXVmAp8UMxEot7MkCnUmH62lNpbbDX49GyaMd0MwWDc21YqNr43EK+2zNtxCcYN36UY62azNQen
xtVe3XUcqViHX5bebU7+xH9E3nSyvAmiitCuSqrelRtdM7dC1qYjiFmT0kdrzh8HM1gJOnbZ1TxH
IRByz0f+D4v8ra3JJtCuyYt2F25obesIazDhUPci83Zgb2jxGqDsdizSi5diy1Z8XCurmzEVUK2x
c++CatTEZHKDdmvTn+jUb6FjXFl8vsaupPaoTs7cciv+PKfd2sPV80mwDeQNQGNgiI/oPgksi/QA
cjWgQn1COmD2tVtX2vgBvBdSMVTBpnjay7eWtTUKCX+So7JzN8gH+ta2PHlgheT8Wy35bViG7cou
l9vR1Wv/LgM8ZH25cV0ilmfHodNsG7bQkRQubO2cErzKuzPT4sV/ZCESHmjqBA2VHaeRaGAAkqOZ
+6sqvGYXMHIJJDLGB1VuDcOFjkkKr83uGPl5eS3x0yjyfT+O4talegiZEiTDwCRnJi0BGwjBVpv9
WnV+kPKlyJsPP+kTiqPwWKCnc7PcoGW8N4IXRasVgCLp2aFpGu8gQtZyFrBf3PU2OxiLhBo9sTjk
4/5/cXcmyXFk2RVdkUPefW8mNYgGCAAEOwAEmZOwIIj0vu99JjNtQqpl1BKk3JfOCzYFkCCTrEgz
wTRJsySAiPAf7r9579x7gzO/sY+dTl2Sqf6m7IgWIvl4lTvI4vNKW4O5/OYk8AbjMD5r2xTbTOqR
UBHjM9NdQz10x54HGuYb1tvS0FYdSzE2rP11LMVbE3nfSmMeWnT9RKjZgF+jLqIB3c2PNSf7EBsu
YgXPNY/tNjlLamTtRjbRq8fzx2/Hqw4To2MPaf3Cs4zz1FSYpE74eFmSduWSkjXpHNED/LqN68gT
ERVK8JXliiPUBMnlEQqBNkw7bVH4GOS+apb+PkAqGG3dd8qGJuml79V7b3QNyqXEApKqZRaeOfkq
LxwKynLtHPrflIWPaRByLS1gkw/AFyO8canDzJ4JL0noqFZdq4ogDmKu2yHadRnk+ZhbiJ2stMX0
H0lrab1qvYBGkZBf1s0kHBh38ChcWCuAGDgoXxrl8oivUEOBQnFuftsLV4ZPnfbSEtZMF+osBz/L
wNCI2NiydUQu54CoGaBqWLYRcyn0Gie59KRmGGIh2yxh3BrPCdcJldaVzhE4TtXzsCT50yPheOEK
JTcILxcLOdd4Vb3IJiTFXZBH60EIOxpgp6YwdxrwHbb8Ny4EE30KuLweQK8RUk8TZq+qoPc4WpSr
RIi+RNi+VCg/C9wvF+6vooZWCQkY9DCBNme6QShBfwZ76pL8nPKAwn+JAqEhVGEyBNfd1rQ3WuDt
/F6xZ7yyhUOc9VUkXOJQcxsmzM0Eft9Uwi4O3BwYwxZvS/SQeF5pahnm6h3UoXbSgT6fJ2CQo/CQ
o5CRAcSCJ6wkIhB9qY3T23Qsh8WMnHLPVQphGWrJmd/SF0u7gJoyPhSGRf5Yj6XRavRQE3L3rluh
NpXwm5aQnCy2H5q7QfjOkrYQgGXSUrisMszhxhe18KA0xQGuhRGNhBbFBYVW9aoSihSBAEkDQpYy
nedCmmrd/KoKAE/GklZlFeoN8U9kZWuSW1CbxrFe4y2TDNmpmSZ3ffCeZel0BG7NhXIthXcNxuRN
bGICpc3Axm7kHgdqCyuZirUikUp6EV+GQtBqoLRkWTxPQmWDRbrdhj5zQaHY+UChzqVS2z3rhcmt
mjxaEcMnrK4LtOvu6V0bttEUoteots5Z1eojbnS407e5trGEAG5ZhaMKLD4CDtYFEgYWdoCGHaGH
QTB3kfDEs5FTAA+QsOCXdm06mIHPwh+rlkJnH7xrvXdEMCDhS53zkCBexEcYOVUauYTNNkUzTBD1
oh+9izEYVrMOg44jPjm7A9N1KkQ0RgBsRYSSNoWXtpsBHMwkI7htaG43SielwzjFoRcRSuHuirpC
X0Ano3XA0ALHG1Z9r7/HaenKbuZsE7j6a7aAzUJViqkNNjo2ndOesBW/jsKzmt26T3l4VSXgWMim
pGb/PFNAB3WR4X2BtchWQUoGAinb5Ny12TOi3C85iGIskXusi8N4Ztn2eFZN7tvGVc5zn1nNHqtz
28J5bdLjbt3DFtqjtO5N1S7qqjye9ao/LRusKEmIXsRpubNQahQcnFzj1RgPJ5PemxtHkdmU0IHw
KV0t6j4jl5PzZ0wMwHJg1j4jFXGKmw+1Yu1MWwQOI8J2Q8PNyx/nCzhIbznNBEFiQbDZEosJqBe8
xwD90owUjfsmW/kJXnu4jlxH8XjuhumF3toXyJuJFXF5tkMHJX4w0WttDbpdPae3YnJe5QbYNcbJ
S7sYiMS2NSpn3ZbpdjPUXnucVpiNYOR+7pMoYsR3+HVy7krDEd45W3cdRpdEBycnKFzBZqr2DPaV
gkyYXVQWEc+z234Yu/68yhtKKpSFKmW/scYKF6LCxbiTDYZrKns9aNXZFIlKFt6w0UifLx164On2
muB3k3l1ANJwe21RSz4KuU9BllOIzBA9AQiL/SSEGuvCWoMwWaLlZh6c9FOyEglzot1E0ZN1qq3c
MzcBQEtwPDIdkFLVbAlmp8mTJN7LJONw3tH6JtOEjeatqfvxpvQoFsPlADizA7djwghrkhXT0LlV
nhedTDW5r7pXvu2JYoXwY2Kh3UODkKayPpwlpneGyu+3EL9BdoTqfRjUV5iPsX5o4e9JaWxUHBP1
IchA6Ge7uOi1E4u50m+d9p2ZoEezAm/jqxoPlsIz1qN/nFHUXjn6ZK1zCXHcBm/sMCMlidA8FbFD
KVseCsc68+IqPYtdzVx5eYWzZkD/OXfvXLegNYc6ozUBm4p8q86sMlslbfNe4dJWgfkjU7PW+jji
oVp5ayX2/in/0hE4tYS+wM2lUevK4qajYcRRGbu5bZcnS7J90mVFx51uJ5o17NNXMI8IWulrrvOw
vQhdZt5GoxbpZ3eFE0THaiiQx+kOrFNCUOegI32nv9Ma6L/stDBwHnM1UEESYcaaZMci3wFsvOGL
gFlpuTmxERzXGe3lUfrMFg3nut5O2DLY9sJFl0iAWnIcDQR2I4TuOYiN0raW/nUonWzcEzrMmwmF
yKlSUpDtkZvVG+D1De4BVDalJ973Wx69lAZ+YFFisWmd19JDj33WP99Mz6MGq8RWOu0dLfcwJ3HO
pSlht6xoZsPankuHnpMjUICOTUUL1G3lJKqlA3kz4ojY4nm1ZPtqQXc2ORpRqiQEBG8ykABcHq6D
Rg0kBoj5wPN9jVblJp7rwhP4fC4K91S2hTXQgQ4qoQ8yoyixUMVSQGXzdd6LTrF6FdF6W26FXrgc
hWQoVDUte6EbQjAHTXgHdq4EEDXsASdmUSVURAQe0QknEQJMzIATphAU9ECNdShUBR59NgUfDyOQ
LrmpEwM9FAxGMMmlg2XEJXxGPxHD2XavEx+N8yDjngvNMYB1mMJ36IAeHplHa4r9l5HjgoA41rPQ
K/sVmXKInaN27STjWYmWqTIocSqdx9sQqmQAL2F79toS3mQr5EkmDAqV1ytXqJQMPCUCU/GFV/H3
5IowLBYwSyZUSyN8C3J6Z1kI85IBv2wpkhpCw+g9EQkxdg9j2VwMsBoYNsLOBNtqNdjtOZ/qHZ5w
L+2or05DGrw82RlSjIacVGFxYqFylPA59J6vdCF2atAdD1+QVSY0D7klECIJBo2FoD4gP1AKMSc0
WlN4j+IHRyYl4gOMVcixQ0KnFhQvziuhiFqFViXQ2M7DFw1CGuFlyxPWIIhL8dFQ4EgVWJIvfFJt
6OFZcmo4/cbOIzQ5tEumdtwpb7qKKIYjPs6IbqdIOAA/mUJBwVGsnRYvVn3qpL5vkgTDTphMwPA4
ezvo/XjsEfPqjx7q3eRFmLLQNCbaxwAAK9BeIHKKTrhx0kWTtiXq4uGFPaH2N8G3QuG4YmrcOHwU
FxhzXTdNyalCqK8K/MuOrU3Tmj4mDsIw4c4yO9iZboUao+OKexYHyryDKGtBy3phzDigucSHlJfb
Vr0I6Mqv+O7cZRK3qziA2GjgzI774wB0bRKGjVAOlq0I1SxnKVKG69+bOLwdLf1SNwe0IvDL1ahv
8fkfUK5C1hTJ8GJKMcBB7YIxKCgdGOWqEbZucryUc4LF8toFOOA7r+KatOVoAvlI0X2hE4fTawH2
HCH3sKkmYYGmkDB9ndB9o3B+eZDeIGC/02366UpYQFuoQFf4wFRIwQpkcBZ2sBeKkO3NquF0sbEB
DDGXpesoZ68c+LAWCjEBRwzCGIBU2sLDTUFzjhGEXMSocT0Ky9gL1ZisNK2AxaSu24IIkcL32h+w
U9hGeB9XHtPGlpW+nDMdsZN5YjZMZJxRiS8WolIXtBLEUoFamsJczqiwjbEucS1kGqmFzAxBNCdh
NX2gTcwUr4mAubSD6UJ1M+Q8OAKQJxFGNg7b+P76CHKLQlvHOmcFZwzXcD/2CYzJq9nApzOMNFF3
bazOYeV6P05YLDR5gffcQJQnXEO8oBGYL7VhE3UVJt3NSZwxV4+m451USiEQa5H+zGY+sy0rTa76
jZEiBN6i61ljwxieauV1mo7ZaerwV9jIYSxHbLLVDEhZ3RO9bpn+Z/oEusuxYTbac4MG9NRneA+T
loQ+ZnzmB+lrkIDfs/m81LbXPiXsaIazZKfokW6Ob4LDTVmE8bDEdVBblBg5bdLMB4dvu3MazjCD
sVOtLFRlnmff6DPPZpJX/Tp2bjXsZTEyr54PBgwPPforABdrw3EI8TtRzsOWDsLsUh6pM7KUHDZw
LqwcuU7Dui5onJdD5aw1L9nZZIstSH967wVYySlvvMJ41xTyg+3P1NBuNRRntmhO2GxlCNaJvKte
wvrbCzhT9NjGM05t3rGVsq/Uam4eNvhdONuruVI7Bw3SYuBssKjU63DQsWFKIvQ6NrY8OZ3JkbSs
ZefBloZIv/BaxcBu2ABR3YVWfYN46QQJ2usRXyD68vpytF9Sjum32I74Gbdvtw0V9cRx03hbltMa
r9jQAtU2zE2gIK9dWIE89mizEzuY5lvtBDMi7npC28esf2klZvVSw1jLssP6NKN6hRClO0mD/rlR
Idiuiqmmc7M99VR5O3rqmTaxnMQhOqO4wxwqRUEXz7X4ZJOHmmsrnU3FojISA/fT4E0KVXT6/6x3
8G8f7dhWu3a33pvCveru6un1HXuq9os5m/x078p2Vfxrv/TZ5e3xF/oFeYSj0zJ40I3Yf679h/7R
y6Q7DO+6D8gvlHlkWYaiLmoo1+SkTHcixWDi048N94hGgEWDgkaEL1KH+1/445//42j9+Bp/5nce
XMAtpFor30QQFfkDmYj/k0Pw1Ss8GAKDKrjjGaS3Wa4nL3h/CPwjW4cNdDzHpluKROP/aAh+rJTB
quLQWwGvQ4+mD3sv39Vd3fpqHNQRRoeORxSxQfPHd5CwcOvde2K+90z8xbfCn43D1w26X34k7CMD
aY/uKt21pA1Ga+z+/eAShkJ0imMhufbkfnmi4/DxPv3nhPbL48DUYNu+gT2Xy9WC+T0YBwwwde4T
jwdCd1E0fXoOn9r9oPyDnwvjyKEL6pKaw84VrISBvX8/MD9gDGo4jIUlKTlPdX74OHUfcD9YRzwQ
2KF+vBnE8/T+MHhHIFxK2Qoch6HwaVk/yenha3PYX34srCNSEGzFBLGfHZD+3R8H0zyio4+pNbmx
WNGqj3ffU3squKEPXy08ZetsGywCgnkovpod9CPPUjoWuNwTlovvzRO9HfRDx8E8MnxHd9gjfRGJ
3n8sFJMoslOPvGaX/zzZWfLj93PA7MBywEPPMFgsnqZr8ZzdHweHWdKgFurAt+JdILfLU5seSEyz
jYNnSWLUUAz7WK7sZ0H74TjI9KDzC5xZqTGYynqCz8V+HA6eH/Qjx3Zxu1Y0PD3lWw+nSQ4WGFN7
7CN99g9PdZr81kr8V1cLic5jXvAID1YeS8bXmyhmD1c3dIh1fgTp9TQ3D8xfh06TOudMPMrgo11c
kkznq3OmdyTzJ3Cvz0lLELanNz3s4b2/4LGQw4PJLMiBUplfTZOmfkRNH67P5zDu69D8T3QcDj1k
8VwwKdg6FnN78vGr3STjYPJcwAPsJ4dfWi5+Yq/1pZSzDKP0w76IE92hM/m21vO9X/h8pv3255/K
Fvs0AVb7B78olhcf3/tuX12S///bg/Ps/jx974efz9f79/n0558u8Nu3fvBen6/q8z9uort6V9+G
NCsl7eDTx3y+y6gCPeve3z2Cq35eEP/5eb7x6/hSfPrRy/9JZumXofjXXv0nshwOfIc//muI/uc/
0VrU8/QdoxHmhUNH6Sew4UOv49//+x8f5scjLzinHHoBf2bEcuCnXxVpXvzx9++bvTBXHnoJPAjd
o9+wo3NQOPTVbyICZ79Lhu+LuYe+xXkX74YGsVNZZAXS5kfiTRydPe6h73Oxm4shurt9/A3YxRz6
BjzV6e47n58t9aEvf7Ors+iP/5CRQsEIh/z4hfwFj/XLH3wRrKKHXshvu9uw+JBH3Fbf/8L/9OF+
bEn5Utv9dqH5XL5/7M8erqLyG7fp3a7+2/8CAAD//w==</cx:binary>
              </cx:geoCache>
            </cx:geography>
          </cx:layoutPr>
        </cx:series>
      </cx:plotAreaRegion>
    </cx:plotArea>
    <cx:legend pos="r" align="min" overlay="0"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endParaRPr lang="pl-PL" sz="900" b="0" i="0" u="none" strike="noStrike" baseline="0">
            <a:solidFill>
              <a:sysClr val="windowText" lastClr="000000">
                <a:lumMod val="65000"/>
                <a:lumOff val="35000"/>
              </a:sysClr>
            </a:solidFill>
            <a:latin typeface="Calibri" panose="020F0502020204030204"/>
          </a:endParaRPr>
        </a:p>
      </cx:txPr>
    </cx:legend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iagrams/_rels/data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iagram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0_3">
  <dgm:title val=""/>
  <dgm:desc val=""/>
  <dgm:catLst>
    <dgm:cat type="mainScheme" pri="10300"/>
  </dgm:catLst>
  <dgm:styleLbl name="node0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lignNode1">
    <dgm:fillClrLst meth="repeat">
      <a:schemeClr val="dk2"/>
    </dgm:fillClrLst>
    <dgm:linClrLst meth="repeat">
      <a:schemeClr val="dk2"/>
    </dgm:linClrLst>
    <dgm:effectClrLst/>
    <dgm:txLinClrLst/>
    <dgm:txFillClrLst/>
    <dgm:txEffectClrLst/>
  </dgm:styleLbl>
  <dgm:styleLbl name="node1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lnNode1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vennNode1">
    <dgm:fillClrLst meth="repeat">
      <a:schemeClr val="dk2">
        <a:alpha val="50000"/>
      </a:schemeClr>
    </dgm:fillClrLst>
    <dgm:linClrLst meth="repeat">
      <a:schemeClr val="lt2"/>
    </dgm:linClrLst>
    <dgm:effectClrLst/>
    <dgm:txLinClrLst/>
    <dgm:txFillClrLst/>
    <dgm:txEffectClrLst/>
  </dgm:styleLbl>
  <dgm:styleLbl name="node2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node3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node4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fgImgPlace1">
    <dgm:fillClrLst meth="repeat">
      <a:schemeClr val="dk2">
        <a:tint val="50000"/>
      </a:schemeClr>
    </dgm:fillClrLst>
    <dgm:linClrLst meth="repeat">
      <a:schemeClr val="lt2"/>
    </dgm:linClrLst>
    <dgm:effectClrLst/>
    <dgm:txLinClrLst/>
    <dgm:txFillClrLst meth="repeat">
      <a:schemeClr val="lt2"/>
    </dgm:txFillClrLst>
    <dgm:txEffectClrLst/>
  </dgm:styleLbl>
  <dgm:styleLbl name="alignImgPlace1">
    <dgm:fillClrLst meth="repeat">
      <a:schemeClr val="dk2">
        <a:tint val="5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2"/>
    </dgm:txFillClrLst>
    <dgm:txEffectClrLst/>
  </dgm:styleLbl>
  <dgm:styleLbl name="bgImgPlace1">
    <dgm:fillClrLst meth="repeat">
      <a:schemeClr val="dk2">
        <a:tint val="5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2"/>
    </dgm:txFillClrLst>
    <dgm:txEffectClrLst/>
  </dgm:styleLbl>
  <dgm:styleLbl name="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callout">
    <dgm:fillClrLst meth="repeat">
      <a:schemeClr val="dk2"/>
    </dgm:fillClrLst>
    <dgm:linClrLst meth="repeat">
      <a:schemeClr val="dk2">
        <a:tint val="50000"/>
      </a:schemeClr>
    </dgm:linClrLst>
    <dgm:effectClrLst/>
    <dgm:txLinClrLst/>
    <dgm:txFillClrLst meth="repeat">
      <a:schemeClr val="lt2"/>
    </dgm:txFillClrLst>
    <dgm:txEffectClrLst/>
  </dgm:styleLbl>
  <dgm:styleLbl name="asst0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1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2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3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4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parCh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 meth="repeat">
      <a:schemeClr val="lt2"/>
    </dgm:txFillClrLst>
    <dgm:txEffectClrLst/>
  </dgm:styleLbl>
  <dgm:styleLbl name="parChTrans2D2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parChTrans2D3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parChTrans2D4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parChTrans1D1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2">
        <a:alpha val="4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2"/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2"/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2"/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dk2">
        <a:alpha val="90000"/>
        <a:tint val="40000"/>
      </a:schemeClr>
    </dgm:fillClrLst>
    <dgm:linClrLst meth="repeat">
      <a:schemeClr val="dk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dk2">
        <a:alpha val="90000"/>
        <a:tint val="40000"/>
      </a:schemeClr>
    </dgm:fillClrLst>
    <dgm:linClrLst meth="repeat">
      <a:schemeClr val="dk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dk2">
        <a:alpha val="90000"/>
        <a:tint val="40000"/>
      </a:schemeClr>
    </dgm:fillClrLst>
    <dgm:linClrLst meth="repeat">
      <a:schemeClr val="dk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dk2">
        <a:tint val="4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dk2">
        <a:shade val="80000"/>
      </a:schemeClr>
    </dgm:fillClrLst>
    <dgm:linClrLst meth="repeat">
      <a:schemeClr val="dk2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dk2">
        <a:tint val="50000"/>
        <a:alpha val="40000"/>
      </a:schemeClr>
    </dgm:fillClrLst>
    <dgm:linClrLst meth="repeat">
      <a:schemeClr val="dk2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dk2">
        <a:tint val="60000"/>
      </a:schemeClr>
    </dgm:fillClrLst>
    <dgm:linClrLst meth="repeat">
      <a:schemeClr val="lt2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2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2.xml><?xml version="1.0" encoding="utf-8"?>
<dgm:colorsDef xmlns:dgm="http://schemas.openxmlformats.org/drawingml/2006/diagram" xmlns:a="http://schemas.openxmlformats.org/drawingml/2006/main" uniqueId="urn:microsoft.com/office/officeart/2005/8/colors/accent0_3">
  <dgm:title val=""/>
  <dgm:desc val=""/>
  <dgm:catLst>
    <dgm:cat type="mainScheme" pri="10300"/>
  </dgm:catLst>
  <dgm:styleLbl name="node0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lignNode1">
    <dgm:fillClrLst meth="repeat">
      <a:schemeClr val="dk2"/>
    </dgm:fillClrLst>
    <dgm:linClrLst meth="repeat">
      <a:schemeClr val="dk2"/>
    </dgm:linClrLst>
    <dgm:effectClrLst/>
    <dgm:txLinClrLst/>
    <dgm:txFillClrLst/>
    <dgm:txEffectClrLst/>
  </dgm:styleLbl>
  <dgm:styleLbl name="node1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lnNode1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vennNode1">
    <dgm:fillClrLst meth="repeat">
      <a:schemeClr val="dk2">
        <a:alpha val="50000"/>
      </a:schemeClr>
    </dgm:fillClrLst>
    <dgm:linClrLst meth="repeat">
      <a:schemeClr val="lt2"/>
    </dgm:linClrLst>
    <dgm:effectClrLst/>
    <dgm:txLinClrLst/>
    <dgm:txFillClrLst/>
    <dgm:txEffectClrLst/>
  </dgm:styleLbl>
  <dgm:styleLbl name="node2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node3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node4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fgImgPlace1">
    <dgm:fillClrLst meth="repeat">
      <a:schemeClr val="dk2">
        <a:tint val="50000"/>
      </a:schemeClr>
    </dgm:fillClrLst>
    <dgm:linClrLst meth="repeat">
      <a:schemeClr val="lt2"/>
    </dgm:linClrLst>
    <dgm:effectClrLst/>
    <dgm:txLinClrLst/>
    <dgm:txFillClrLst meth="repeat">
      <a:schemeClr val="lt2"/>
    </dgm:txFillClrLst>
    <dgm:txEffectClrLst/>
  </dgm:styleLbl>
  <dgm:styleLbl name="alignImgPlace1">
    <dgm:fillClrLst meth="repeat">
      <a:schemeClr val="dk2">
        <a:tint val="5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2"/>
    </dgm:txFillClrLst>
    <dgm:txEffectClrLst/>
  </dgm:styleLbl>
  <dgm:styleLbl name="bgImgPlace1">
    <dgm:fillClrLst meth="repeat">
      <a:schemeClr val="dk2">
        <a:tint val="5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2"/>
    </dgm:txFillClrLst>
    <dgm:txEffectClrLst/>
  </dgm:styleLbl>
  <dgm:styleLbl name="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callout">
    <dgm:fillClrLst meth="repeat">
      <a:schemeClr val="dk2"/>
    </dgm:fillClrLst>
    <dgm:linClrLst meth="repeat">
      <a:schemeClr val="dk2">
        <a:tint val="50000"/>
      </a:schemeClr>
    </dgm:linClrLst>
    <dgm:effectClrLst/>
    <dgm:txLinClrLst/>
    <dgm:txFillClrLst meth="repeat">
      <a:schemeClr val="lt2"/>
    </dgm:txFillClrLst>
    <dgm:txEffectClrLst/>
  </dgm:styleLbl>
  <dgm:styleLbl name="asst0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1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2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3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4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parCh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 meth="repeat">
      <a:schemeClr val="lt2"/>
    </dgm:txFillClrLst>
    <dgm:txEffectClrLst/>
  </dgm:styleLbl>
  <dgm:styleLbl name="parChTrans2D2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parChTrans2D3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parChTrans2D4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parChTrans1D1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2">
        <a:alpha val="4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2"/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2"/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2"/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dk2">
        <a:alpha val="90000"/>
        <a:tint val="40000"/>
      </a:schemeClr>
    </dgm:fillClrLst>
    <dgm:linClrLst meth="repeat">
      <a:schemeClr val="dk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dk2">
        <a:alpha val="90000"/>
        <a:tint val="40000"/>
      </a:schemeClr>
    </dgm:fillClrLst>
    <dgm:linClrLst meth="repeat">
      <a:schemeClr val="dk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dk2">
        <a:alpha val="90000"/>
        <a:tint val="40000"/>
      </a:schemeClr>
    </dgm:fillClrLst>
    <dgm:linClrLst meth="repeat">
      <a:schemeClr val="dk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dk2">
        <a:tint val="4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dk2">
        <a:shade val="80000"/>
      </a:schemeClr>
    </dgm:fillClrLst>
    <dgm:linClrLst meth="repeat">
      <a:schemeClr val="dk2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dk2">
        <a:tint val="50000"/>
        <a:alpha val="40000"/>
      </a:schemeClr>
    </dgm:fillClrLst>
    <dgm:linClrLst meth="repeat">
      <a:schemeClr val="dk2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dk2">
        <a:tint val="60000"/>
      </a:schemeClr>
    </dgm:fillClrLst>
    <dgm:linClrLst meth="repeat">
      <a:schemeClr val="lt2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2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B0579EA1-A493-4150-B536-A1F7B4D76392}" type="doc">
      <dgm:prSet loTypeId="urn:microsoft.com/office/officeart/2008/layout/LinedList" loCatId="list" qsTypeId="urn:microsoft.com/office/officeart/2005/8/quickstyle/simple1" qsCatId="simple" csTypeId="urn:microsoft.com/office/officeart/2005/8/colors/accent0_3" csCatId="mainScheme" phldr="1"/>
      <dgm:spPr/>
      <dgm:t>
        <a:bodyPr/>
        <a:lstStyle/>
        <a:p>
          <a:endParaRPr lang="pl-PL"/>
        </a:p>
      </dgm:t>
    </dgm:pt>
    <dgm:pt modelId="{1CB6C32B-88F2-46AB-8B22-450406E7A737}">
      <dgm:prSet phldrT="[Tekst]"/>
      <dgm:spPr/>
      <dgm:t>
        <a:bodyPr/>
        <a:lstStyle/>
        <a:p>
          <a:r>
            <a:rPr lang="pl-PL"/>
            <a:t>Lista instalacji </a:t>
          </a:r>
        </a:p>
      </dgm:t>
    </dgm:pt>
    <dgm:pt modelId="{D19B140D-806B-4666-A066-08C036139E52}" type="parTrans" cxnId="{EE9356D5-0CA7-4611-85AB-37A4796FD3F2}">
      <dgm:prSet/>
      <dgm:spPr/>
      <dgm:t>
        <a:bodyPr/>
        <a:lstStyle/>
        <a:p>
          <a:endParaRPr lang="pl-PL"/>
        </a:p>
      </dgm:t>
    </dgm:pt>
    <dgm:pt modelId="{DC6C7C4D-5E44-4BA5-B3C9-FC83B4687FD8}" type="sibTrans" cxnId="{EE9356D5-0CA7-4611-85AB-37A4796FD3F2}">
      <dgm:prSet/>
      <dgm:spPr/>
      <dgm:t>
        <a:bodyPr/>
        <a:lstStyle/>
        <a:p>
          <a:endParaRPr lang="pl-PL"/>
        </a:p>
      </dgm:t>
    </dgm:pt>
    <dgm:pt modelId="{F8A95D65-6CCA-4E4F-A30E-39E5E7C7E6B8}">
      <dgm:prSet phldrT="[Tekst]"/>
      <dgm:spPr/>
      <dgm:t>
        <a:bodyPr/>
        <a:lstStyle/>
        <a:p>
          <a:r>
            <a:rPr lang="pl-PL"/>
            <a:t>lokalizacja instalacji</a:t>
          </a:r>
        </a:p>
      </dgm:t>
    </dgm:pt>
    <dgm:pt modelId="{D5680F6C-113C-4DB3-B58B-6E0EB1E726DF}" type="parTrans" cxnId="{6F4CC8FD-9132-468D-A9C2-FDA3AA5E3E92}">
      <dgm:prSet/>
      <dgm:spPr/>
      <dgm:t>
        <a:bodyPr/>
        <a:lstStyle/>
        <a:p>
          <a:endParaRPr lang="pl-PL"/>
        </a:p>
      </dgm:t>
    </dgm:pt>
    <dgm:pt modelId="{95B8C6CF-B959-4ADE-81C2-0C0B2B6B2307}" type="sibTrans" cxnId="{6F4CC8FD-9132-468D-A9C2-FDA3AA5E3E92}">
      <dgm:prSet/>
      <dgm:spPr/>
      <dgm:t>
        <a:bodyPr/>
        <a:lstStyle/>
        <a:p>
          <a:endParaRPr lang="pl-PL"/>
        </a:p>
      </dgm:t>
    </dgm:pt>
    <dgm:pt modelId="{02CCA218-C7F0-4A14-91B9-1F40FB518121}">
      <dgm:prSet phldrT="[Tekst]"/>
      <dgm:spPr/>
      <dgm:t>
        <a:bodyPr/>
        <a:lstStyle/>
        <a:p>
          <a:r>
            <a:rPr lang="pl-PL"/>
            <a:t>Analiza statystyczna instalacji z uwagi na:</a:t>
          </a:r>
        </a:p>
      </dgm:t>
    </dgm:pt>
    <dgm:pt modelId="{1EDCAFF0-8720-458B-94FD-98C661D2E28D}" type="parTrans" cxnId="{6C0AA51F-7F35-4EE1-BB06-62B65B8E878D}">
      <dgm:prSet/>
      <dgm:spPr/>
      <dgm:t>
        <a:bodyPr/>
        <a:lstStyle/>
        <a:p>
          <a:endParaRPr lang="pl-PL"/>
        </a:p>
      </dgm:t>
    </dgm:pt>
    <dgm:pt modelId="{14B62465-AD82-4214-BEB4-2ADB0A71AF5F}" type="sibTrans" cxnId="{6C0AA51F-7F35-4EE1-BB06-62B65B8E878D}">
      <dgm:prSet/>
      <dgm:spPr/>
      <dgm:t>
        <a:bodyPr/>
        <a:lstStyle/>
        <a:p>
          <a:endParaRPr lang="pl-PL"/>
        </a:p>
      </dgm:t>
    </dgm:pt>
    <dgm:pt modelId="{7AB467AF-249F-46C2-8D5D-2759547490C4}">
      <dgm:prSet phldrT="[Tekst]"/>
      <dgm:spPr/>
      <dgm:t>
        <a:bodyPr/>
        <a:lstStyle/>
        <a:p>
          <a:r>
            <a:rPr lang="pl-PL"/>
            <a:t>zakres mocy instalacji</a:t>
          </a:r>
        </a:p>
      </dgm:t>
    </dgm:pt>
    <dgm:pt modelId="{9FAA9021-10EA-4E81-A69D-4304392FE6B5}" type="parTrans" cxnId="{38E629E7-BA45-47B9-B41E-749FF2E12983}">
      <dgm:prSet/>
      <dgm:spPr/>
      <dgm:t>
        <a:bodyPr/>
        <a:lstStyle/>
        <a:p>
          <a:endParaRPr lang="pl-PL"/>
        </a:p>
      </dgm:t>
    </dgm:pt>
    <dgm:pt modelId="{6BBC5430-55F8-43D9-AB58-E3026B60BB8F}" type="sibTrans" cxnId="{38E629E7-BA45-47B9-B41E-749FF2E12983}">
      <dgm:prSet/>
      <dgm:spPr/>
      <dgm:t>
        <a:bodyPr/>
        <a:lstStyle/>
        <a:p>
          <a:endParaRPr lang="pl-PL"/>
        </a:p>
      </dgm:t>
    </dgm:pt>
    <dgm:pt modelId="{5F2D4ABB-7258-422A-8400-99C86F8F1752}">
      <dgm:prSet phldrT="[Tekst]"/>
      <dgm:spPr/>
      <dgm:t>
        <a:bodyPr/>
        <a:lstStyle/>
        <a:p>
          <a:r>
            <a:rPr lang="pl-PL"/>
            <a:t>rok rozpoczęcia wytwarzania energii</a:t>
          </a:r>
        </a:p>
      </dgm:t>
    </dgm:pt>
    <dgm:pt modelId="{0C10DFD6-6CC8-4923-A8D4-5B1848EBC6C6}" type="parTrans" cxnId="{AE6C5D5F-9E4F-4DB0-8B02-2465EBCE3C35}">
      <dgm:prSet/>
      <dgm:spPr/>
      <dgm:t>
        <a:bodyPr/>
        <a:lstStyle/>
        <a:p>
          <a:endParaRPr lang="pl-PL"/>
        </a:p>
      </dgm:t>
    </dgm:pt>
    <dgm:pt modelId="{AA3D62BE-D1DE-4338-849D-3AC297D8A1AB}" type="sibTrans" cxnId="{AE6C5D5F-9E4F-4DB0-8B02-2465EBCE3C35}">
      <dgm:prSet/>
      <dgm:spPr/>
      <dgm:t>
        <a:bodyPr/>
        <a:lstStyle/>
        <a:p>
          <a:endParaRPr lang="pl-PL"/>
        </a:p>
      </dgm:t>
    </dgm:pt>
    <dgm:pt modelId="{9554B709-92F8-4188-85B3-E4883AEF4485}">
      <dgm:prSet phldrT="[Tekst]"/>
      <dgm:spPr/>
      <dgm:t>
        <a:bodyPr/>
        <a:lstStyle/>
        <a:p>
          <a:r>
            <a:rPr lang="pl-PL"/>
            <a:t>inwestor/właściciel instalacji</a:t>
          </a:r>
        </a:p>
      </dgm:t>
    </dgm:pt>
    <dgm:pt modelId="{98EDA668-4B3D-4F67-982C-531668F6CE49}" type="parTrans" cxnId="{3684B262-AE7C-4045-8CB6-8E7AD58BE49E}">
      <dgm:prSet/>
      <dgm:spPr/>
      <dgm:t>
        <a:bodyPr/>
        <a:lstStyle/>
        <a:p>
          <a:endParaRPr lang="pl-PL"/>
        </a:p>
      </dgm:t>
    </dgm:pt>
    <dgm:pt modelId="{F0FC1FE7-D879-4465-A20E-602B77DAE7CB}" type="sibTrans" cxnId="{3684B262-AE7C-4045-8CB6-8E7AD58BE49E}">
      <dgm:prSet/>
      <dgm:spPr/>
      <dgm:t>
        <a:bodyPr/>
        <a:lstStyle/>
        <a:p>
          <a:endParaRPr lang="pl-PL"/>
        </a:p>
      </dgm:t>
    </dgm:pt>
    <dgm:pt modelId="{B3163363-C972-47C1-90B6-9B92073D9457}">
      <dgm:prSet phldrT="[Tekst]"/>
      <dgm:spPr/>
      <dgm:t>
        <a:bodyPr/>
        <a:lstStyle/>
        <a:p>
          <a:r>
            <a:rPr lang="pl-PL"/>
            <a:t>moc instalacji</a:t>
          </a:r>
        </a:p>
      </dgm:t>
    </dgm:pt>
    <dgm:pt modelId="{549DBE51-FC2D-4887-B1D3-540D53A2B461}" type="parTrans" cxnId="{428998C7-42DF-4626-9DE7-C29C471ED1EE}">
      <dgm:prSet/>
      <dgm:spPr/>
      <dgm:t>
        <a:bodyPr/>
        <a:lstStyle/>
        <a:p>
          <a:endParaRPr lang="pl-PL"/>
        </a:p>
      </dgm:t>
    </dgm:pt>
    <dgm:pt modelId="{37B8864E-3A9C-4E87-8BA8-8DC5BE218045}" type="sibTrans" cxnId="{428998C7-42DF-4626-9DE7-C29C471ED1EE}">
      <dgm:prSet/>
      <dgm:spPr/>
      <dgm:t>
        <a:bodyPr/>
        <a:lstStyle/>
        <a:p>
          <a:endParaRPr lang="pl-PL"/>
        </a:p>
      </dgm:t>
    </dgm:pt>
    <dgm:pt modelId="{100FDA97-E50E-4E7C-8478-2BFEA6187D43}">
      <dgm:prSet phldrT="[Tekst]"/>
      <dgm:spPr/>
      <dgm:t>
        <a:bodyPr/>
        <a:lstStyle/>
        <a:p>
          <a:r>
            <a:rPr lang="pl-PL"/>
            <a:t>data rozpoczęcia wytwarzania energii elektrycznej</a:t>
          </a:r>
        </a:p>
      </dgm:t>
    </dgm:pt>
    <dgm:pt modelId="{0D08BEA1-8954-4EA1-8C31-23B937966D65}" type="parTrans" cxnId="{BE9DB9D8-A8D5-4FF7-8159-C392AC0EBA9F}">
      <dgm:prSet/>
      <dgm:spPr/>
      <dgm:t>
        <a:bodyPr/>
        <a:lstStyle/>
        <a:p>
          <a:endParaRPr lang="pl-PL"/>
        </a:p>
      </dgm:t>
    </dgm:pt>
    <dgm:pt modelId="{A28C97EA-AA27-4376-ABDC-2F24E2F0AE8B}" type="sibTrans" cxnId="{BE9DB9D8-A8D5-4FF7-8159-C392AC0EBA9F}">
      <dgm:prSet/>
      <dgm:spPr/>
      <dgm:t>
        <a:bodyPr/>
        <a:lstStyle/>
        <a:p>
          <a:endParaRPr lang="pl-PL"/>
        </a:p>
      </dgm:t>
    </dgm:pt>
    <dgm:pt modelId="{B75ED07C-A3A8-4019-BD70-7391E2160760}">
      <dgm:prSet phldrT="[Tekst]"/>
      <dgm:spPr/>
      <dgm:t>
        <a:bodyPr/>
        <a:lstStyle/>
        <a:p>
          <a:r>
            <a:rPr lang="pl-PL"/>
            <a:t>lokalizację instalacji</a:t>
          </a:r>
        </a:p>
      </dgm:t>
    </dgm:pt>
    <dgm:pt modelId="{D1EFCFC7-93BE-4206-8F03-36F837FB9765}" type="parTrans" cxnId="{453441C4-3919-4FE7-B472-C6EE201E7AA7}">
      <dgm:prSet/>
      <dgm:spPr/>
      <dgm:t>
        <a:bodyPr/>
        <a:lstStyle/>
        <a:p>
          <a:endParaRPr lang="pl-PL"/>
        </a:p>
      </dgm:t>
    </dgm:pt>
    <dgm:pt modelId="{519A4764-EE65-4963-B66B-C0EF0A15D048}" type="sibTrans" cxnId="{453441C4-3919-4FE7-B472-C6EE201E7AA7}">
      <dgm:prSet/>
      <dgm:spPr/>
      <dgm:t>
        <a:bodyPr/>
        <a:lstStyle/>
        <a:p>
          <a:endParaRPr lang="pl-PL"/>
        </a:p>
      </dgm:t>
    </dgm:pt>
    <dgm:pt modelId="{5951302B-2A82-47D0-8020-7A31309B15A9}">
      <dgm:prSet phldrT="[Tekst]"/>
      <dgm:spPr/>
      <dgm:t>
        <a:bodyPr/>
        <a:lstStyle/>
        <a:p>
          <a:r>
            <a:rPr lang="pl-PL"/>
            <a:t>Wiatr na tle innych źródeł OZE</a:t>
          </a:r>
        </a:p>
      </dgm:t>
    </dgm:pt>
    <dgm:pt modelId="{A2AE48CA-6A41-40D0-9AE9-84656169710A}" type="parTrans" cxnId="{87758135-8B79-481B-B1C7-365D05D7E139}">
      <dgm:prSet/>
      <dgm:spPr/>
      <dgm:t>
        <a:bodyPr/>
        <a:lstStyle/>
        <a:p>
          <a:endParaRPr lang="pl-PL"/>
        </a:p>
      </dgm:t>
    </dgm:pt>
    <dgm:pt modelId="{0BAD6EB9-3613-4947-BCCE-504831E6D425}" type="sibTrans" cxnId="{87758135-8B79-481B-B1C7-365D05D7E139}">
      <dgm:prSet/>
      <dgm:spPr/>
      <dgm:t>
        <a:bodyPr/>
        <a:lstStyle/>
        <a:p>
          <a:endParaRPr lang="pl-PL"/>
        </a:p>
      </dgm:t>
    </dgm:pt>
    <dgm:pt modelId="{2719192E-E72D-4162-8227-BFCA92F50645}">
      <dgm:prSet phldrT="[Tekst]"/>
      <dgm:spPr/>
      <dgm:t>
        <a:bodyPr/>
        <a:lstStyle/>
        <a:p>
          <a:pPr rtl="0"/>
          <a:r>
            <a:rPr lang="pl-PL" b="0" i="0" baseline="0">
              <a:effectLst/>
            </a:rPr>
            <a:t>Skumulowana moc poszczególnych instalacji OZE w poszczególnych latach [MW]</a:t>
          </a:r>
          <a:endParaRPr lang="pl-PL" b="0"/>
        </a:p>
      </dgm:t>
    </dgm:pt>
    <dgm:pt modelId="{91E0F232-C089-46B5-8E2C-886C2F9DA32D}" type="parTrans" cxnId="{41EDCE3F-39AA-4199-8CD4-0D55B7EA8313}">
      <dgm:prSet/>
      <dgm:spPr/>
      <dgm:t>
        <a:bodyPr/>
        <a:lstStyle/>
        <a:p>
          <a:endParaRPr lang="pl-PL"/>
        </a:p>
      </dgm:t>
    </dgm:pt>
    <dgm:pt modelId="{17869575-3330-4126-B112-3BA35C65B8B3}" type="sibTrans" cxnId="{41EDCE3F-39AA-4199-8CD4-0D55B7EA8313}">
      <dgm:prSet/>
      <dgm:spPr/>
      <dgm:t>
        <a:bodyPr/>
        <a:lstStyle/>
        <a:p>
          <a:endParaRPr lang="pl-PL"/>
        </a:p>
      </dgm:t>
    </dgm:pt>
    <dgm:pt modelId="{63F064C5-C3BE-4B4E-B7BD-DF800C1BBA7E}">
      <dgm:prSet phldrT="[Tekst]"/>
      <dgm:spPr/>
      <dgm:t>
        <a:bodyPr/>
        <a:lstStyle/>
        <a:p>
          <a:pPr rtl="0"/>
          <a:r>
            <a:rPr lang="pl-PL"/>
            <a:t>Skumulowana moc poszczególnych źródeł OZE </a:t>
          </a:r>
        </a:p>
      </dgm:t>
    </dgm:pt>
    <dgm:pt modelId="{607FBFCA-5EE3-46A9-A9CB-CE5140BD60BC}" type="parTrans" cxnId="{6DB80A93-300A-4A95-86FC-E93E80BA5957}">
      <dgm:prSet/>
      <dgm:spPr/>
      <dgm:t>
        <a:bodyPr/>
        <a:lstStyle/>
        <a:p>
          <a:endParaRPr lang="pl-PL"/>
        </a:p>
      </dgm:t>
    </dgm:pt>
    <dgm:pt modelId="{C2C2947E-4915-4F29-98AB-3E586CF840D8}" type="sibTrans" cxnId="{6DB80A93-300A-4A95-86FC-E93E80BA5957}">
      <dgm:prSet/>
      <dgm:spPr/>
      <dgm:t>
        <a:bodyPr/>
        <a:lstStyle/>
        <a:p>
          <a:endParaRPr lang="pl-PL"/>
        </a:p>
      </dgm:t>
    </dgm:pt>
    <dgm:pt modelId="{2194292F-8B5C-4AAA-8A93-1D712382425C}">
      <dgm:prSet phldrT="[Tekst]"/>
      <dgm:spPr/>
      <dgm:t>
        <a:bodyPr/>
        <a:lstStyle/>
        <a:p>
          <a:r>
            <a:rPr lang="pl-PL"/>
            <a:t>Mapy</a:t>
          </a:r>
        </a:p>
      </dgm:t>
    </dgm:pt>
    <dgm:pt modelId="{E32DF992-AC87-4989-94E0-AFCAC0177351}" type="parTrans" cxnId="{F610605E-E338-4270-9AF9-B47D2732777F}">
      <dgm:prSet/>
      <dgm:spPr/>
      <dgm:t>
        <a:bodyPr/>
        <a:lstStyle/>
        <a:p>
          <a:endParaRPr lang="pl-PL"/>
        </a:p>
      </dgm:t>
    </dgm:pt>
    <dgm:pt modelId="{C436C101-EEB1-42A4-B9FC-BA24D4F063D0}" type="sibTrans" cxnId="{F610605E-E338-4270-9AF9-B47D2732777F}">
      <dgm:prSet/>
      <dgm:spPr/>
      <dgm:t>
        <a:bodyPr/>
        <a:lstStyle/>
        <a:p>
          <a:endParaRPr lang="pl-PL"/>
        </a:p>
      </dgm:t>
    </dgm:pt>
    <dgm:pt modelId="{2EFD81AE-8D50-4FA5-B864-F4F45FF7163F}">
      <dgm:prSet phldrT="[Tekst]"/>
      <dgm:spPr/>
      <dgm:t>
        <a:bodyPr/>
        <a:lstStyle/>
        <a:p>
          <a:r>
            <a:rPr lang="pl-PL" b="0" cap="none" spc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rPr>
            <a:t>Mapa</a:t>
          </a:r>
          <a:r>
            <a:rPr lang="pl-PL" b="0" cap="none" spc="0" baseline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rPr>
            <a:t> przedstawiająca wszystkie istniejące instalacje wiatrowe w bazie w podziale na województwa</a:t>
          </a:r>
          <a:endParaRPr lang="pl-PL" b="0">
            <a:solidFill>
              <a:sysClr val="windowText" lastClr="000000"/>
            </a:solidFill>
          </a:endParaRPr>
        </a:p>
      </dgm:t>
    </dgm:pt>
    <dgm:pt modelId="{9B4F02F5-AA61-416F-B02A-BD66A6C71F61}" type="parTrans" cxnId="{89589936-EF62-4381-970E-8ED456BA367B}">
      <dgm:prSet/>
      <dgm:spPr/>
      <dgm:t>
        <a:bodyPr/>
        <a:lstStyle/>
        <a:p>
          <a:endParaRPr lang="pl-PL"/>
        </a:p>
      </dgm:t>
    </dgm:pt>
    <dgm:pt modelId="{7D810AC2-F9DA-4824-888F-4D297EBF3E7B}" type="sibTrans" cxnId="{89589936-EF62-4381-970E-8ED456BA367B}">
      <dgm:prSet/>
      <dgm:spPr/>
      <dgm:t>
        <a:bodyPr/>
        <a:lstStyle/>
        <a:p>
          <a:endParaRPr lang="pl-PL"/>
        </a:p>
      </dgm:t>
    </dgm:pt>
    <dgm:pt modelId="{01131A0D-EFAE-4CFB-A666-37BF3EE8CB48}">
      <dgm:prSet phldrT="[Tekst]"/>
      <dgm:spPr/>
      <dgm:t>
        <a:bodyPr/>
        <a:lstStyle/>
        <a:p>
          <a:r>
            <a:rPr lang="pl-PL" b="0" cap="none" spc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rPr>
            <a:t>Mapa przedstawiająca lokalizacje siedzib właścicieli</a:t>
          </a:r>
          <a:r>
            <a:rPr lang="pl-PL" b="0" cap="none" spc="0" baseline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rPr>
            <a:t> istniejących instalacji wiatrowych</a:t>
          </a:r>
          <a:endParaRPr lang="pl-PL" b="0">
            <a:solidFill>
              <a:sysClr val="windowText" lastClr="000000"/>
            </a:solidFill>
          </a:endParaRPr>
        </a:p>
      </dgm:t>
    </dgm:pt>
    <dgm:pt modelId="{7398693C-F464-46FD-AE52-4BFB4A5D4D61}" type="parTrans" cxnId="{D59DD950-8296-456E-9D6D-F2B3EF5DE122}">
      <dgm:prSet/>
      <dgm:spPr/>
      <dgm:t>
        <a:bodyPr/>
        <a:lstStyle/>
        <a:p>
          <a:endParaRPr lang="pl-PL"/>
        </a:p>
      </dgm:t>
    </dgm:pt>
    <dgm:pt modelId="{C3EB39BA-13C1-4D6A-905E-E1573C34D294}" type="sibTrans" cxnId="{D59DD950-8296-456E-9D6D-F2B3EF5DE122}">
      <dgm:prSet/>
      <dgm:spPr/>
      <dgm:t>
        <a:bodyPr/>
        <a:lstStyle/>
        <a:p>
          <a:endParaRPr lang="pl-PL"/>
        </a:p>
      </dgm:t>
    </dgm:pt>
    <dgm:pt modelId="{B60B5014-B555-444D-BF75-BCD9A54277B6}" type="pres">
      <dgm:prSet presAssocID="{B0579EA1-A493-4150-B536-A1F7B4D76392}" presName="vert0" presStyleCnt="0">
        <dgm:presLayoutVars>
          <dgm:dir/>
          <dgm:animOne val="branch"/>
          <dgm:animLvl val="lvl"/>
        </dgm:presLayoutVars>
      </dgm:prSet>
      <dgm:spPr/>
    </dgm:pt>
    <dgm:pt modelId="{B3FECB67-4F77-4AF2-A391-94B0AFCDC5E6}" type="pres">
      <dgm:prSet presAssocID="{1CB6C32B-88F2-46AB-8B22-450406E7A737}" presName="thickLine" presStyleLbl="alignNode1" presStyleIdx="0" presStyleCnt="4"/>
      <dgm:spPr/>
    </dgm:pt>
    <dgm:pt modelId="{204B2FDA-0B3B-46CA-9FC8-6A2442DC374F}" type="pres">
      <dgm:prSet presAssocID="{1CB6C32B-88F2-46AB-8B22-450406E7A737}" presName="horz1" presStyleCnt="0"/>
      <dgm:spPr/>
    </dgm:pt>
    <dgm:pt modelId="{1B55148F-059E-423F-BDCA-F29C09864B25}" type="pres">
      <dgm:prSet presAssocID="{1CB6C32B-88F2-46AB-8B22-450406E7A737}" presName="tx1" presStyleLbl="revTx" presStyleIdx="0" presStyleCnt="15"/>
      <dgm:spPr/>
    </dgm:pt>
    <dgm:pt modelId="{65114A39-1B3D-4ED6-AD01-69C9208B4ACE}" type="pres">
      <dgm:prSet presAssocID="{1CB6C32B-88F2-46AB-8B22-450406E7A737}" presName="vert1" presStyleCnt="0"/>
      <dgm:spPr/>
    </dgm:pt>
    <dgm:pt modelId="{A5C66078-2EA7-4602-BA84-83E9F8D4ACAE}" type="pres">
      <dgm:prSet presAssocID="{F8A95D65-6CCA-4E4F-A30E-39E5E7C7E6B8}" presName="vertSpace2a" presStyleCnt="0"/>
      <dgm:spPr/>
    </dgm:pt>
    <dgm:pt modelId="{24BB50EA-5FCA-47F4-9451-C1A92EFAA0E0}" type="pres">
      <dgm:prSet presAssocID="{F8A95D65-6CCA-4E4F-A30E-39E5E7C7E6B8}" presName="horz2" presStyleCnt="0"/>
      <dgm:spPr/>
    </dgm:pt>
    <dgm:pt modelId="{46E91F42-23CB-4D4F-8F89-1C008E269018}" type="pres">
      <dgm:prSet presAssocID="{F8A95D65-6CCA-4E4F-A30E-39E5E7C7E6B8}" presName="horzSpace2" presStyleCnt="0"/>
      <dgm:spPr/>
    </dgm:pt>
    <dgm:pt modelId="{E968BB63-F626-4A03-A627-E76F890FF7B7}" type="pres">
      <dgm:prSet presAssocID="{F8A95D65-6CCA-4E4F-A30E-39E5E7C7E6B8}" presName="tx2" presStyleLbl="revTx" presStyleIdx="1" presStyleCnt="15"/>
      <dgm:spPr/>
    </dgm:pt>
    <dgm:pt modelId="{EE076B80-7AB9-41C6-BB1D-6169C3C555BA}" type="pres">
      <dgm:prSet presAssocID="{F8A95D65-6CCA-4E4F-A30E-39E5E7C7E6B8}" presName="vert2" presStyleCnt="0"/>
      <dgm:spPr/>
    </dgm:pt>
    <dgm:pt modelId="{D6B8C478-0FC5-4A8F-A7B4-C924FA72AE7C}" type="pres">
      <dgm:prSet presAssocID="{F8A95D65-6CCA-4E4F-A30E-39E5E7C7E6B8}" presName="thinLine2b" presStyleLbl="callout" presStyleIdx="0" presStyleCnt="11"/>
      <dgm:spPr/>
    </dgm:pt>
    <dgm:pt modelId="{753099CB-DA44-4B7D-AEE9-7976E9AAC202}" type="pres">
      <dgm:prSet presAssocID="{F8A95D65-6CCA-4E4F-A30E-39E5E7C7E6B8}" presName="vertSpace2b" presStyleCnt="0"/>
      <dgm:spPr/>
    </dgm:pt>
    <dgm:pt modelId="{304E5DD4-300B-490E-B4B8-5E05A4A91248}" type="pres">
      <dgm:prSet presAssocID="{9554B709-92F8-4188-85B3-E4883AEF4485}" presName="horz2" presStyleCnt="0"/>
      <dgm:spPr/>
    </dgm:pt>
    <dgm:pt modelId="{13F9388E-9F86-447F-AB48-06F01A2AEDEB}" type="pres">
      <dgm:prSet presAssocID="{9554B709-92F8-4188-85B3-E4883AEF4485}" presName="horzSpace2" presStyleCnt="0"/>
      <dgm:spPr/>
    </dgm:pt>
    <dgm:pt modelId="{239C815B-F65F-4252-8532-48AE7102003F}" type="pres">
      <dgm:prSet presAssocID="{9554B709-92F8-4188-85B3-E4883AEF4485}" presName="tx2" presStyleLbl="revTx" presStyleIdx="2" presStyleCnt="15"/>
      <dgm:spPr/>
    </dgm:pt>
    <dgm:pt modelId="{80D7419A-6ADB-48DC-A4D2-5DE2701517D8}" type="pres">
      <dgm:prSet presAssocID="{9554B709-92F8-4188-85B3-E4883AEF4485}" presName="vert2" presStyleCnt="0"/>
      <dgm:spPr/>
    </dgm:pt>
    <dgm:pt modelId="{E0B862CF-46D0-4ED4-9914-32B66F3A64D7}" type="pres">
      <dgm:prSet presAssocID="{9554B709-92F8-4188-85B3-E4883AEF4485}" presName="thinLine2b" presStyleLbl="callout" presStyleIdx="1" presStyleCnt="11"/>
      <dgm:spPr/>
    </dgm:pt>
    <dgm:pt modelId="{0B6367E2-5A91-4C09-8E81-952D2B2A2800}" type="pres">
      <dgm:prSet presAssocID="{9554B709-92F8-4188-85B3-E4883AEF4485}" presName="vertSpace2b" presStyleCnt="0"/>
      <dgm:spPr/>
    </dgm:pt>
    <dgm:pt modelId="{1FFAB80E-A05E-4CF6-877A-7ACB534BF3FA}" type="pres">
      <dgm:prSet presAssocID="{B3163363-C972-47C1-90B6-9B92073D9457}" presName="horz2" presStyleCnt="0"/>
      <dgm:spPr/>
    </dgm:pt>
    <dgm:pt modelId="{76CDC386-4BE8-4442-B6B6-513657F17C75}" type="pres">
      <dgm:prSet presAssocID="{B3163363-C972-47C1-90B6-9B92073D9457}" presName="horzSpace2" presStyleCnt="0"/>
      <dgm:spPr/>
    </dgm:pt>
    <dgm:pt modelId="{5BE51277-2141-4B8D-9D9A-A4C9610E2260}" type="pres">
      <dgm:prSet presAssocID="{B3163363-C972-47C1-90B6-9B92073D9457}" presName="tx2" presStyleLbl="revTx" presStyleIdx="3" presStyleCnt="15"/>
      <dgm:spPr/>
    </dgm:pt>
    <dgm:pt modelId="{BBA79E00-85A3-40C2-BCFA-2938B73A937C}" type="pres">
      <dgm:prSet presAssocID="{B3163363-C972-47C1-90B6-9B92073D9457}" presName="vert2" presStyleCnt="0"/>
      <dgm:spPr/>
    </dgm:pt>
    <dgm:pt modelId="{B8C757D8-2B32-4243-A813-FAFB7E747675}" type="pres">
      <dgm:prSet presAssocID="{B3163363-C972-47C1-90B6-9B92073D9457}" presName="thinLine2b" presStyleLbl="callout" presStyleIdx="2" presStyleCnt="11"/>
      <dgm:spPr/>
    </dgm:pt>
    <dgm:pt modelId="{A3342C96-B433-4E87-972A-9926C7AE9F52}" type="pres">
      <dgm:prSet presAssocID="{B3163363-C972-47C1-90B6-9B92073D9457}" presName="vertSpace2b" presStyleCnt="0"/>
      <dgm:spPr/>
    </dgm:pt>
    <dgm:pt modelId="{30B0F988-4C50-4175-842E-DB8B47C5DCA7}" type="pres">
      <dgm:prSet presAssocID="{100FDA97-E50E-4E7C-8478-2BFEA6187D43}" presName="horz2" presStyleCnt="0"/>
      <dgm:spPr/>
    </dgm:pt>
    <dgm:pt modelId="{5F4B6E2B-6980-4B14-A8A8-BC97AA1674B8}" type="pres">
      <dgm:prSet presAssocID="{100FDA97-E50E-4E7C-8478-2BFEA6187D43}" presName="horzSpace2" presStyleCnt="0"/>
      <dgm:spPr/>
    </dgm:pt>
    <dgm:pt modelId="{922B7BDD-D2E1-4000-ACA8-5BC4158614C4}" type="pres">
      <dgm:prSet presAssocID="{100FDA97-E50E-4E7C-8478-2BFEA6187D43}" presName="tx2" presStyleLbl="revTx" presStyleIdx="4" presStyleCnt="15"/>
      <dgm:spPr/>
    </dgm:pt>
    <dgm:pt modelId="{1625F5AF-15ED-4BBB-845A-A9E815FF9438}" type="pres">
      <dgm:prSet presAssocID="{100FDA97-E50E-4E7C-8478-2BFEA6187D43}" presName="vert2" presStyleCnt="0"/>
      <dgm:spPr/>
    </dgm:pt>
    <dgm:pt modelId="{51B94992-BF9D-4EEE-9B8D-F5D209BD1636}" type="pres">
      <dgm:prSet presAssocID="{100FDA97-E50E-4E7C-8478-2BFEA6187D43}" presName="thinLine2b" presStyleLbl="callout" presStyleIdx="3" presStyleCnt="11"/>
      <dgm:spPr/>
    </dgm:pt>
    <dgm:pt modelId="{E4A2EEA9-7DCD-4C22-8A28-0BD135064B55}" type="pres">
      <dgm:prSet presAssocID="{100FDA97-E50E-4E7C-8478-2BFEA6187D43}" presName="vertSpace2b" presStyleCnt="0"/>
      <dgm:spPr/>
    </dgm:pt>
    <dgm:pt modelId="{B5FF28E2-4CBA-4555-B227-7158508FD938}" type="pres">
      <dgm:prSet presAssocID="{02CCA218-C7F0-4A14-91B9-1F40FB518121}" presName="thickLine" presStyleLbl="alignNode1" presStyleIdx="1" presStyleCnt="4"/>
      <dgm:spPr/>
    </dgm:pt>
    <dgm:pt modelId="{596B4304-43C2-4593-9648-00EA802B350D}" type="pres">
      <dgm:prSet presAssocID="{02CCA218-C7F0-4A14-91B9-1F40FB518121}" presName="horz1" presStyleCnt="0"/>
      <dgm:spPr/>
    </dgm:pt>
    <dgm:pt modelId="{D6ACEEA1-FF0A-41D4-93A8-878FA8D6BC8E}" type="pres">
      <dgm:prSet presAssocID="{02CCA218-C7F0-4A14-91B9-1F40FB518121}" presName="tx1" presStyleLbl="revTx" presStyleIdx="5" presStyleCnt="15"/>
      <dgm:spPr/>
    </dgm:pt>
    <dgm:pt modelId="{C1C4080F-CA32-4125-8263-1850AEF1E282}" type="pres">
      <dgm:prSet presAssocID="{02CCA218-C7F0-4A14-91B9-1F40FB518121}" presName="vert1" presStyleCnt="0"/>
      <dgm:spPr/>
    </dgm:pt>
    <dgm:pt modelId="{BEF7BB75-9CCB-4742-853F-5D7B0BDFB376}" type="pres">
      <dgm:prSet presAssocID="{7AB467AF-249F-46C2-8D5D-2759547490C4}" presName="vertSpace2a" presStyleCnt="0"/>
      <dgm:spPr/>
    </dgm:pt>
    <dgm:pt modelId="{D59EEDD8-AB87-4ED1-B966-AA41D5EF8AD3}" type="pres">
      <dgm:prSet presAssocID="{7AB467AF-249F-46C2-8D5D-2759547490C4}" presName="horz2" presStyleCnt="0"/>
      <dgm:spPr/>
    </dgm:pt>
    <dgm:pt modelId="{3878D555-9BD1-486E-B1CD-DE986379EA65}" type="pres">
      <dgm:prSet presAssocID="{7AB467AF-249F-46C2-8D5D-2759547490C4}" presName="horzSpace2" presStyleCnt="0"/>
      <dgm:spPr/>
    </dgm:pt>
    <dgm:pt modelId="{FFE9FB32-1A35-4FDB-BD84-FEC6A5D2723B}" type="pres">
      <dgm:prSet presAssocID="{7AB467AF-249F-46C2-8D5D-2759547490C4}" presName="tx2" presStyleLbl="revTx" presStyleIdx="6" presStyleCnt="15"/>
      <dgm:spPr/>
    </dgm:pt>
    <dgm:pt modelId="{BEBABAB9-B608-47ED-B0AD-DAC1243C74EE}" type="pres">
      <dgm:prSet presAssocID="{7AB467AF-249F-46C2-8D5D-2759547490C4}" presName="vert2" presStyleCnt="0"/>
      <dgm:spPr/>
    </dgm:pt>
    <dgm:pt modelId="{496CE3FE-ABC8-4018-8A5D-EFD7747A61FD}" type="pres">
      <dgm:prSet presAssocID="{7AB467AF-249F-46C2-8D5D-2759547490C4}" presName="thinLine2b" presStyleLbl="callout" presStyleIdx="4" presStyleCnt="11"/>
      <dgm:spPr/>
    </dgm:pt>
    <dgm:pt modelId="{66F17A0D-EDDB-4D5B-AE41-C629AA7D0E9E}" type="pres">
      <dgm:prSet presAssocID="{7AB467AF-249F-46C2-8D5D-2759547490C4}" presName="vertSpace2b" presStyleCnt="0"/>
      <dgm:spPr/>
    </dgm:pt>
    <dgm:pt modelId="{EA90E1DC-26A4-4CBC-B942-C32BE4FF7E05}" type="pres">
      <dgm:prSet presAssocID="{5F2D4ABB-7258-422A-8400-99C86F8F1752}" presName="horz2" presStyleCnt="0"/>
      <dgm:spPr/>
    </dgm:pt>
    <dgm:pt modelId="{832BA266-24A2-44CB-B2B5-A4D7ACC33E3C}" type="pres">
      <dgm:prSet presAssocID="{5F2D4ABB-7258-422A-8400-99C86F8F1752}" presName="horzSpace2" presStyleCnt="0"/>
      <dgm:spPr/>
    </dgm:pt>
    <dgm:pt modelId="{0A843ED7-393A-443F-9322-7115A3152F35}" type="pres">
      <dgm:prSet presAssocID="{5F2D4ABB-7258-422A-8400-99C86F8F1752}" presName="tx2" presStyleLbl="revTx" presStyleIdx="7" presStyleCnt="15"/>
      <dgm:spPr/>
    </dgm:pt>
    <dgm:pt modelId="{D9AD0C66-209D-438E-93AF-577E68D36A3E}" type="pres">
      <dgm:prSet presAssocID="{5F2D4ABB-7258-422A-8400-99C86F8F1752}" presName="vert2" presStyleCnt="0"/>
      <dgm:spPr/>
    </dgm:pt>
    <dgm:pt modelId="{FFDBB292-D296-457E-B986-FD661169B24C}" type="pres">
      <dgm:prSet presAssocID="{5F2D4ABB-7258-422A-8400-99C86F8F1752}" presName="thinLine2b" presStyleLbl="callout" presStyleIdx="5" presStyleCnt="11"/>
      <dgm:spPr/>
    </dgm:pt>
    <dgm:pt modelId="{1FE6AAB8-20B9-4913-AE9D-90C55AFD6B91}" type="pres">
      <dgm:prSet presAssocID="{5F2D4ABB-7258-422A-8400-99C86F8F1752}" presName="vertSpace2b" presStyleCnt="0"/>
      <dgm:spPr/>
    </dgm:pt>
    <dgm:pt modelId="{F4583916-A6A5-48D0-9EF9-49778BE10270}" type="pres">
      <dgm:prSet presAssocID="{B75ED07C-A3A8-4019-BD70-7391E2160760}" presName="horz2" presStyleCnt="0"/>
      <dgm:spPr/>
    </dgm:pt>
    <dgm:pt modelId="{B7C8A112-0545-41AA-B3F4-55D06322A336}" type="pres">
      <dgm:prSet presAssocID="{B75ED07C-A3A8-4019-BD70-7391E2160760}" presName="horzSpace2" presStyleCnt="0"/>
      <dgm:spPr/>
    </dgm:pt>
    <dgm:pt modelId="{6F9F0316-F670-47F3-BEFD-9243A51A8013}" type="pres">
      <dgm:prSet presAssocID="{B75ED07C-A3A8-4019-BD70-7391E2160760}" presName="tx2" presStyleLbl="revTx" presStyleIdx="8" presStyleCnt="15"/>
      <dgm:spPr/>
    </dgm:pt>
    <dgm:pt modelId="{350FB82B-A3E8-493A-B884-80E3647FC2A8}" type="pres">
      <dgm:prSet presAssocID="{B75ED07C-A3A8-4019-BD70-7391E2160760}" presName="vert2" presStyleCnt="0"/>
      <dgm:spPr/>
    </dgm:pt>
    <dgm:pt modelId="{89E4B533-8528-43DA-BA15-162B21144446}" type="pres">
      <dgm:prSet presAssocID="{B75ED07C-A3A8-4019-BD70-7391E2160760}" presName="thinLine2b" presStyleLbl="callout" presStyleIdx="6" presStyleCnt="11"/>
      <dgm:spPr/>
    </dgm:pt>
    <dgm:pt modelId="{7AE34E36-D467-46B5-9055-F0D6233E3971}" type="pres">
      <dgm:prSet presAssocID="{B75ED07C-A3A8-4019-BD70-7391E2160760}" presName="vertSpace2b" presStyleCnt="0"/>
      <dgm:spPr/>
    </dgm:pt>
    <dgm:pt modelId="{B8561BF4-9A09-4FE8-B977-7F399BEA88D3}" type="pres">
      <dgm:prSet presAssocID="{5951302B-2A82-47D0-8020-7A31309B15A9}" presName="thickLine" presStyleLbl="alignNode1" presStyleIdx="2" presStyleCnt="4"/>
      <dgm:spPr/>
    </dgm:pt>
    <dgm:pt modelId="{521E4C2E-FA44-4A20-BD98-16D53D3F57CE}" type="pres">
      <dgm:prSet presAssocID="{5951302B-2A82-47D0-8020-7A31309B15A9}" presName="horz1" presStyleCnt="0"/>
      <dgm:spPr/>
    </dgm:pt>
    <dgm:pt modelId="{8AA797A4-5E7B-4FFB-9B92-B839DFBB0D95}" type="pres">
      <dgm:prSet presAssocID="{5951302B-2A82-47D0-8020-7A31309B15A9}" presName="tx1" presStyleLbl="revTx" presStyleIdx="9" presStyleCnt="15" custScaleY="65797"/>
      <dgm:spPr/>
    </dgm:pt>
    <dgm:pt modelId="{EECBCA6C-4418-418C-B2E9-45CD3B7CECAC}" type="pres">
      <dgm:prSet presAssocID="{5951302B-2A82-47D0-8020-7A31309B15A9}" presName="vert1" presStyleCnt="0"/>
      <dgm:spPr/>
    </dgm:pt>
    <dgm:pt modelId="{32B5ABDE-5D31-4FF8-B47D-A9482E0182F0}" type="pres">
      <dgm:prSet presAssocID="{2719192E-E72D-4162-8227-BFCA92F50645}" presName="vertSpace2a" presStyleCnt="0"/>
      <dgm:spPr/>
    </dgm:pt>
    <dgm:pt modelId="{C2F07535-18AF-4243-9C0B-EDB131324550}" type="pres">
      <dgm:prSet presAssocID="{2719192E-E72D-4162-8227-BFCA92F50645}" presName="horz2" presStyleCnt="0"/>
      <dgm:spPr/>
    </dgm:pt>
    <dgm:pt modelId="{09E1D239-9043-453A-9F51-CE8950DB0A23}" type="pres">
      <dgm:prSet presAssocID="{2719192E-E72D-4162-8227-BFCA92F50645}" presName="horzSpace2" presStyleCnt="0"/>
      <dgm:spPr/>
    </dgm:pt>
    <dgm:pt modelId="{02E9AD92-B331-4BEE-B97A-C6A83E3D7F2D}" type="pres">
      <dgm:prSet presAssocID="{2719192E-E72D-4162-8227-BFCA92F50645}" presName="tx2" presStyleLbl="revTx" presStyleIdx="10" presStyleCnt="15"/>
      <dgm:spPr/>
    </dgm:pt>
    <dgm:pt modelId="{A4FC8682-10FC-4BF7-825A-DAAFD82BADFA}" type="pres">
      <dgm:prSet presAssocID="{2719192E-E72D-4162-8227-BFCA92F50645}" presName="vert2" presStyleCnt="0"/>
      <dgm:spPr/>
    </dgm:pt>
    <dgm:pt modelId="{36EDCC8D-4A18-4F0A-897F-31A076C2FB21}" type="pres">
      <dgm:prSet presAssocID="{2719192E-E72D-4162-8227-BFCA92F50645}" presName="thinLine2b" presStyleLbl="callout" presStyleIdx="7" presStyleCnt="11"/>
      <dgm:spPr/>
    </dgm:pt>
    <dgm:pt modelId="{B1513A86-01DB-4BA5-AAD6-2058AEC54302}" type="pres">
      <dgm:prSet presAssocID="{2719192E-E72D-4162-8227-BFCA92F50645}" presName="vertSpace2b" presStyleCnt="0"/>
      <dgm:spPr/>
    </dgm:pt>
    <dgm:pt modelId="{2C3B727D-5278-416E-ABDC-22C63F69D8F2}" type="pres">
      <dgm:prSet presAssocID="{63F064C5-C3BE-4B4E-B7BD-DF800C1BBA7E}" presName="horz2" presStyleCnt="0"/>
      <dgm:spPr/>
    </dgm:pt>
    <dgm:pt modelId="{BC9FD562-157F-465C-8781-813F2BB5795D}" type="pres">
      <dgm:prSet presAssocID="{63F064C5-C3BE-4B4E-B7BD-DF800C1BBA7E}" presName="horzSpace2" presStyleCnt="0"/>
      <dgm:spPr/>
    </dgm:pt>
    <dgm:pt modelId="{AAB5483F-CAD4-4913-8D9F-FCB9F959FC94}" type="pres">
      <dgm:prSet presAssocID="{63F064C5-C3BE-4B4E-B7BD-DF800C1BBA7E}" presName="tx2" presStyleLbl="revTx" presStyleIdx="11" presStyleCnt="15"/>
      <dgm:spPr/>
    </dgm:pt>
    <dgm:pt modelId="{25F2BC0A-3813-4C9D-9187-6003400688A6}" type="pres">
      <dgm:prSet presAssocID="{63F064C5-C3BE-4B4E-B7BD-DF800C1BBA7E}" presName="vert2" presStyleCnt="0"/>
      <dgm:spPr/>
    </dgm:pt>
    <dgm:pt modelId="{328F807D-5AA1-4892-8FDF-5214E01BE0EF}" type="pres">
      <dgm:prSet presAssocID="{63F064C5-C3BE-4B4E-B7BD-DF800C1BBA7E}" presName="thinLine2b" presStyleLbl="callout" presStyleIdx="8" presStyleCnt="11"/>
      <dgm:spPr/>
    </dgm:pt>
    <dgm:pt modelId="{262730BE-5DFB-4330-90A8-AC2BAB4B8E1D}" type="pres">
      <dgm:prSet presAssocID="{63F064C5-C3BE-4B4E-B7BD-DF800C1BBA7E}" presName="vertSpace2b" presStyleCnt="0"/>
      <dgm:spPr/>
    </dgm:pt>
    <dgm:pt modelId="{4251F9C2-C81B-423A-92A0-262F388CEC16}" type="pres">
      <dgm:prSet presAssocID="{2194292F-8B5C-4AAA-8A93-1D712382425C}" presName="thickLine" presStyleLbl="alignNode1" presStyleIdx="3" presStyleCnt="4"/>
      <dgm:spPr/>
    </dgm:pt>
    <dgm:pt modelId="{04E238CB-BD4A-45B6-B489-1DA02326FF96}" type="pres">
      <dgm:prSet presAssocID="{2194292F-8B5C-4AAA-8A93-1D712382425C}" presName="horz1" presStyleCnt="0"/>
      <dgm:spPr/>
    </dgm:pt>
    <dgm:pt modelId="{7EC8CD5F-F23C-4F83-BA21-9F22A4D73655}" type="pres">
      <dgm:prSet presAssocID="{2194292F-8B5C-4AAA-8A93-1D712382425C}" presName="tx1" presStyleLbl="revTx" presStyleIdx="12" presStyleCnt="15"/>
      <dgm:spPr/>
    </dgm:pt>
    <dgm:pt modelId="{599C6688-F225-48B2-B885-7ABD94692960}" type="pres">
      <dgm:prSet presAssocID="{2194292F-8B5C-4AAA-8A93-1D712382425C}" presName="vert1" presStyleCnt="0"/>
      <dgm:spPr/>
    </dgm:pt>
    <dgm:pt modelId="{86DF23D5-3897-4F78-8A81-517D81EF92BC}" type="pres">
      <dgm:prSet presAssocID="{2EFD81AE-8D50-4FA5-B864-F4F45FF7163F}" presName="vertSpace2a" presStyleCnt="0"/>
      <dgm:spPr/>
    </dgm:pt>
    <dgm:pt modelId="{DCD6A7C3-35DC-4007-BE80-EC3EE211B7EA}" type="pres">
      <dgm:prSet presAssocID="{2EFD81AE-8D50-4FA5-B864-F4F45FF7163F}" presName="horz2" presStyleCnt="0"/>
      <dgm:spPr/>
    </dgm:pt>
    <dgm:pt modelId="{D11C9F2A-7C16-4DBC-9062-6FEA13773B4B}" type="pres">
      <dgm:prSet presAssocID="{2EFD81AE-8D50-4FA5-B864-F4F45FF7163F}" presName="horzSpace2" presStyleCnt="0"/>
      <dgm:spPr/>
    </dgm:pt>
    <dgm:pt modelId="{F7817350-3DD6-4DE7-955A-13A3E28FD6EE}" type="pres">
      <dgm:prSet presAssocID="{2EFD81AE-8D50-4FA5-B864-F4F45FF7163F}" presName="tx2" presStyleLbl="revTx" presStyleIdx="13" presStyleCnt="15"/>
      <dgm:spPr/>
    </dgm:pt>
    <dgm:pt modelId="{6461158F-A4A3-4C62-AD6D-51CC61A93695}" type="pres">
      <dgm:prSet presAssocID="{2EFD81AE-8D50-4FA5-B864-F4F45FF7163F}" presName="vert2" presStyleCnt="0"/>
      <dgm:spPr/>
    </dgm:pt>
    <dgm:pt modelId="{E508890F-89A4-420D-89F5-64713ADF8136}" type="pres">
      <dgm:prSet presAssocID="{2EFD81AE-8D50-4FA5-B864-F4F45FF7163F}" presName="thinLine2b" presStyleLbl="callout" presStyleIdx="9" presStyleCnt="11"/>
      <dgm:spPr/>
    </dgm:pt>
    <dgm:pt modelId="{BE83F24F-A0DE-4BB7-BD43-B436939BEB4C}" type="pres">
      <dgm:prSet presAssocID="{2EFD81AE-8D50-4FA5-B864-F4F45FF7163F}" presName="vertSpace2b" presStyleCnt="0"/>
      <dgm:spPr/>
    </dgm:pt>
    <dgm:pt modelId="{DF676B01-1EF6-4D09-92DE-5E685838BE5D}" type="pres">
      <dgm:prSet presAssocID="{01131A0D-EFAE-4CFB-A666-37BF3EE8CB48}" presName="horz2" presStyleCnt="0"/>
      <dgm:spPr/>
    </dgm:pt>
    <dgm:pt modelId="{DB630187-A243-463A-A60F-67E0AF048CFE}" type="pres">
      <dgm:prSet presAssocID="{01131A0D-EFAE-4CFB-A666-37BF3EE8CB48}" presName="horzSpace2" presStyleCnt="0"/>
      <dgm:spPr/>
    </dgm:pt>
    <dgm:pt modelId="{C293D3CF-115B-4654-833A-71D79C4EABA6}" type="pres">
      <dgm:prSet presAssocID="{01131A0D-EFAE-4CFB-A666-37BF3EE8CB48}" presName="tx2" presStyleLbl="revTx" presStyleIdx="14" presStyleCnt="15"/>
      <dgm:spPr/>
    </dgm:pt>
    <dgm:pt modelId="{D0A9D516-4F5A-414E-B1D6-B0671AFD8E9D}" type="pres">
      <dgm:prSet presAssocID="{01131A0D-EFAE-4CFB-A666-37BF3EE8CB48}" presName="vert2" presStyleCnt="0"/>
      <dgm:spPr/>
    </dgm:pt>
    <dgm:pt modelId="{FEA501DC-4C67-42B5-B3A6-838987E50F77}" type="pres">
      <dgm:prSet presAssocID="{01131A0D-EFAE-4CFB-A666-37BF3EE8CB48}" presName="thinLine2b" presStyleLbl="callout" presStyleIdx="10" presStyleCnt="11"/>
      <dgm:spPr/>
    </dgm:pt>
    <dgm:pt modelId="{200F778C-3FF0-43C9-84F2-941D69388E18}" type="pres">
      <dgm:prSet presAssocID="{01131A0D-EFAE-4CFB-A666-37BF3EE8CB48}" presName="vertSpace2b" presStyleCnt="0"/>
      <dgm:spPr/>
    </dgm:pt>
  </dgm:ptLst>
  <dgm:cxnLst>
    <dgm:cxn modelId="{4B725506-5202-422C-B33E-2AA1346C56EC}" type="presOf" srcId="{2719192E-E72D-4162-8227-BFCA92F50645}" destId="{02E9AD92-B331-4BEE-B97A-C6A83E3D7F2D}" srcOrd="0" destOrd="0" presId="urn:microsoft.com/office/officeart/2008/layout/LinedList"/>
    <dgm:cxn modelId="{1694171C-26D8-4438-8A2B-17E09C2F4294}" type="presOf" srcId="{9554B709-92F8-4188-85B3-E4883AEF4485}" destId="{239C815B-F65F-4252-8532-48AE7102003F}" srcOrd="0" destOrd="0" presId="urn:microsoft.com/office/officeart/2008/layout/LinedList"/>
    <dgm:cxn modelId="{E7ABE01D-8546-4C6C-824A-0A72A213E776}" type="presOf" srcId="{63F064C5-C3BE-4B4E-B7BD-DF800C1BBA7E}" destId="{AAB5483F-CAD4-4913-8D9F-FCB9F959FC94}" srcOrd="0" destOrd="0" presId="urn:microsoft.com/office/officeart/2008/layout/LinedList"/>
    <dgm:cxn modelId="{6C0AA51F-7F35-4EE1-BB06-62B65B8E878D}" srcId="{B0579EA1-A493-4150-B536-A1F7B4D76392}" destId="{02CCA218-C7F0-4A14-91B9-1F40FB518121}" srcOrd="1" destOrd="0" parTransId="{1EDCAFF0-8720-458B-94FD-98C661D2E28D}" sibTransId="{14B62465-AD82-4214-BEB4-2ADB0A71AF5F}"/>
    <dgm:cxn modelId="{87758135-8B79-481B-B1C7-365D05D7E139}" srcId="{B0579EA1-A493-4150-B536-A1F7B4D76392}" destId="{5951302B-2A82-47D0-8020-7A31309B15A9}" srcOrd="2" destOrd="0" parTransId="{A2AE48CA-6A41-40D0-9AE9-84656169710A}" sibTransId="{0BAD6EB9-3613-4947-BCCE-504831E6D425}"/>
    <dgm:cxn modelId="{89589936-EF62-4381-970E-8ED456BA367B}" srcId="{2194292F-8B5C-4AAA-8A93-1D712382425C}" destId="{2EFD81AE-8D50-4FA5-B864-F4F45FF7163F}" srcOrd="0" destOrd="0" parTransId="{9B4F02F5-AA61-416F-B02A-BD66A6C71F61}" sibTransId="{7D810AC2-F9DA-4824-888F-4D297EBF3E7B}"/>
    <dgm:cxn modelId="{41EDCE3F-39AA-4199-8CD4-0D55B7EA8313}" srcId="{5951302B-2A82-47D0-8020-7A31309B15A9}" destId="{2719192E-E72D-4162-8227-BFCA92F50645}" srcOrd="0" destOrd="0" parTransId="{91E0F232-C089-46B5-8E2C-886C2F9DA32D}" sibTransId="{17869575-3330-4126-B112-3BA35C65B8B3}"/>
    <dgm:cxn modelId="{F610605E-E338-4270-9AF9-B47D2732777F}" srcId="{B0579EA1-A493-4150-B536-A1F7B4D76392}" destId="{2194292F-8B5C-4AAA-8A93-1D712382425C}" srcOrd="3" destOrd="0" parTransId="{E32DF992-AC87-4989-94E0-AFCAC0177351}" sibTransId="{C436C101-EEB1-42A4-B9FC-BA24D4F063D0}"/>
    <dgm:cxn modelId="{AE6C5D5F-9E4F-4DB0-8B02-2465EBCE3C35}" srcId="{02CCA218-C7F0-4A14-91B9-1F40FB518121}" destId="{5F2D4ABB-7258-422A-8400-99C86F8F1752}" srcOrd="1" destOrd="0" parTransId="{0C10DFD6-6CC8-4923-A8D4-5B1848EBC6C6}" sibTransId="{AA3D62BE-D1DE-4338-849D-3AC297D8A1AB}"/>
    <dgm:cxn modelId="{3684B262-AE7C-4045-8CB6-8E7AD58BE49E}" srcId="{1CB6C32B-88F2-46AB-8B22-450406E7A737}" destId="{9554B709-92F8-4188-85B3-E4883AEF4485}" srcOrd="1" destOrd="0" parTransId="{98EDA668-4B3D-4F67-982C-531668F6CE49}" sibTransId="{F0FC1FE7-D879-4465-A20E-602B77DAE7CB}"/>
    <dgm:cxn modelId="{68F45945-CD80-4D0E-A74A-DF8C28406C33}" type="presOf" srcId="{1CB6C32B-88F2-46AB-8B22-450406E7A737}" destId="{1B55148F-059E-423F-BDCA-F29C09864B25}" srcOrd="0" destOrd="0" presId="urn:microsoft.com/office/officeart/2008/layout/LinedList"/>
    <dgm:cxn modelId="{3DDDC349-EFE9-4D96-83A6-56406CEB312D}" type="presOf" srcId="{B3163363-C972-47C1-90B6-9B92073D9457}" destId="{5BE51277-2141-4B8D-9D9A-A4C9610E2260}" srcOrd="0" destOrd="0" presId="urn:microsoft.com/office/officeart/2008/layout/LinedList"/>
    <dgm:cxn modelId="{CEB9136D-19B7-47D9-86B2-6C23402E3737}" type="presOf" srcId="{2194292F-8B5C-4AAA-8A93-1D712382425C}" destId="{7EC8CD5F-F23C-4F83-BA21-9F22A4D73655}" srcOrd="0" destOrd="0" presId="urn:microsoft.com/office/officeart/2008/layout/LinedList"/>
    <dgm:cxn modelId="{D59DD950-8296-456E-9D6D-F2B3EF5DE122}" srcId="{2194292F-8B5C-4AAA-8A93-1D712382425C}" destId="{01131A0D-EFAE-4CFB-A666-37BF3EE8CB48}" srcOrd="1" destOrd="0" parTransId="{7398693C-F464-46FD-AE52-4BFB4A5D4D61}" sibTransId="{C3EB39BA-13C1-4D6A-905E-E1573C34D294}"/>
    <dgm:cxn modelId="{4AB9C574-8D76-4BBF-9038-951F3397ACD4}" type="presOf" srcId="{7AB467AF-249F-46C2-8D5D-2759547490C4}" destId="{FFE9FB32-1A35-4FDB-BD84-FEC6A5D2723B}" srcOrd="0" destOrd="0" presId="urn:microsoft.com/office/officeart/2008/layout/LinedList"/>
    <dgm:cxn modelId="{BC474C76-6894-475A-A121-372F0752710A}" type="presOf" srcId="{2EFD81AE-8D50-4FA5-B864-F4F45FF7163F}" destId="{F7817350-3DD6-4DE7-955A-13A3E28FD6EE}" srcOrd="0" destOrd="0" presId="urn:microsoft.com/office/officeart/2008/layout/LinedList"/>
    <dgm:cxn modelId="{BCC89377-BF82-4C1A-A5BF-405EF8E139DC}" type="presOf" srcId="{100FDA97-E50E-4E7C-8478-2BFEA6187D43}" destId="{922B7BDD-D2E1-4000-ACA8-5BC4158614C4}" srcOrd="0" destOrd="0" presId="urn:microsoft.com/office/officeart/2008/layout/LinedList"/>
    <dgm:cxn modelId="{CCDB618C-30D9-40B5-B309-FD4DF64691CA}" type="presOf" srcId="{B75ED07C-A3A8-4019-BD70-7391E2160760}" destId="{6F9F0316-F670-47F3-BEFD-9243A51A8013}" srcOrd="0" destOrd="0" presId="urn:microsoft.com/office/officeart/2008/layout/LinedList"/>
    <dgm:cxn modelId="{6DB80A93-300A-4A95-86FC-E93E80BA5957}" srcId="{5951302B-2A82-47D0-8020-7A31309B15A9}" destId="{63F064C5-C3BE-4B4E-B7BD-DF800C1BBA7E}" srcOrd="1" destOrd="0" parTransId="{607FBFCA-5EE3-46A9-A9CB-CE5140BD60BC}" sibTransId="{C2C2947E-4915-4F29-98AB-3E586CF840D8}"/>
    <dgm:cxn modelId="{89182FBC-1B48-46A8-B5C6-C09419FB95B0}" type="presOf" srcId="{01131A0D-EFAE-4CFB-A666-37BF3EE8CB48}" destId="{C293D3CF-115B-4654-833A-71D79C4EABA6}" srcOrd="0" destOrd="0" presId="urn:microsoft.com/office/officeart/2008/layout/LinedList"/>
    <dgm:cxn modelId="{B08D95BC-ADEF-4369-94F5-AD532B838701}" type="presOf" srcId="{5951302B-2A82-47D0-8020-7A31309B15A9}" destId="{8AA797A4-5E7B-4FFB-9B92-B839DFBB0D95}" srcOrd="0" destOrd="0" presId="urn:microsoft.com/office/officeart/2008/layout/LinedList"/>
    <dgm:cxn modelId="{453441C4-3919-4FE7-B472-C6EE201E7AA7}" srcId="{02CCA218-C7F0-4A14-91B9-1F40FB518121}" destId="{B75ED07C-A3A8-4019-BD70-7391E2160760}" srcOrd="2" destOrd="0" parTransId="{D1EFCFC7-93BE-4206-8F03-36F837FB9765}" sibTransId="{519A4764-EE65-4963-B66B-C0EF0A15D048}"/>
    <dgm:cxn modelId="{2A85F2C6-E1E1-4D49-A372-F53C441248EC}" type="presOf" srcId="{5F2D4ABB-7258-422A-8400-99C86F8F1752}" destId="{0A843ED7-393A-443F-9322-7115A3152F35}" srcOrd="0" destOrd="0" presId="urn:microsoft.com/office/officeart/2008/layout/LinedList"/>
    <dgm:cxn modelId="{428998C7-42DF-4626-9DE7-C29C471ED1EE}" srcId="{1CB6C32B-88F2-46AB-8B22-450406E7A737}" destId="{B3163363-C972-47C1-90B6-9B92073D9457}" srcOrd="2" destOrd="0" parTransId="{549DBE51-FC2D-4887-B1D3-540D53A2B461}" sibTransId="{37B8864E-3A9C-4E87-8BA8-8DC5BE218045}"/>
    <dgm:cxn modelId="{EE9356D5-0CA7-4611-85AB-37A4796FD3F2}" srcId="{B0579EA1-A493-4150-B536-A1F7B4D76392}" destId="{1CB6C32B-88F2-46AB-8B22-450406E7A737}" srcOrd="0" destOrd="0" parTransId="{D19B140D-806B-4666-A066-08C036139E52}" sibTransId="{DC6C7C4D-5E44-4BA5-B3C9-FC83B4687FD8}"/>
    <dgm:cxn modelId="{1CDE47D6-060B-4B12-BED3-E2637685B5CA}" type="presOf" srcId="{F8A95D65-6CCA-4E4F-A30E-39E5E7C7E6B8}" destId="{E968BB63-F626-4A03-A627-E76F890FF7B7}" srcOrd="0" destOrd="0" presId="urn:microsoft.com/office/officeart/2008/layout/LinedList"/>
    <dgm:cxn modelId="{BE9DB9D8-A8D5-4FF7-8159-C392AC0EBA9F}" srcId="{1CB6C32B-88F2-46AB-8B22-450406E7A737}" destId="{100FDA97-E50E-4E7C-8478-2BFEA6187D43}" srcOrd="3" destOrd="0" parTransId="{0D08BEA1-8954-4EA1-8C31-23B937966D65}" sibTransId="{A28C97EA-AA27-4376-ABDC-2F24E2F0AE8B}"/>
    <dgm:cxn modelId="{9C69BBDC-0355-405C-8130-73C3616440A5}" type="presOf" srcId="{B0579EA1-A493-4150-B536-A1F7B4D76392}" destId="{B60B5014-B555-444D-BF75-BCD9A54277B6}" srcOrd="0" destOrd="0" presId="urn:microsoft.com/office/officeart/2008/layout/LinedList"/>
    <dgm:cxn modelId="{8D1404E1-65EC-4742-B071-F70BFE04003D}" type="presOf" srcId="{02CCA218-C7F0-4A14-91B9-1F40FB518121}" destId="{D6ACEEA1-FF0A-41D4-93A8-878FA8D6BC8E}" srcOrd="0" destOrd="0" presId="urn:microsoft.com/office/officeart/2008/layout/LinedList"/>
    <dgm:cxn modelId="{38E629E7-BA45-47B9-B41E-749FF2E12983}" srcId="{02CCA218-C7F0-4A14-91B9-1F40FB518121}" destId="{7AB467AF-249F-46C2-8D5D-2759547490C4}" srcOrd="0" destOrd="0" parTransId="{9FAA9021-10EA-4E81-A69D-4304392FE6B5}" sibTransId="{6BBC5430-55F8-43D9-AB58-E3026B60BB8F}"/>
    <dgm:cxn modelId="{6F4CC8FD-9132-468D-A9C2-FDA3AA5E3E92}" srcId="{1CB6C32B-88F2-46AB-8B22-450406E7A737}" destId="{F8A95D65-6CCA-4E4F-A30E-39E5E7C7E6B8}" srcOrd="0" destOrd="0" parTransId="{D5680F6C-113C-4DB3-B58B-6E0EB1E726DF}" sibTransId="{95B8C6CF-B959-4ADE-81C2-0C0B2B6B2307}"/>
    <dgm:cxn modelId="{77B32A8C-005F-4922-9635-4FE95AEBF14B}" type="presParOf" srcId="{B60B5014-B555-444D-BF75-BCD9A54277B6}" destId="{B3FECB67-4F77-4AF2-A391-94B0AFCDC5E6}" srcOrd="0" destOrd="0" presId="urn:microsoft.com/office/officeart/2008/layout/LinedList"/>
    <dgm:cxn modelId="{B8B378D0-5218-4B83-A5C3-3D27A254ABF7}" type="presParOf" srcId="{B60B5014-B555-444D-BF75-BCD9A54277B6}" destId="{204B2FDA-0B3B-46CA-9FC8-6A2442DC374F}" srcOrd="1" destOrd="0" presId="urn:microsoft.com/office/officeart/2008/layout/LinedList"/>
    <dgm:cxn modelId="{0E1218C6-6ABD-4B48-8DE9-C3C0F77EB3DA}" type="presParOf" srcId="{204B2FDA-0B3B-46CA-9FC8-6A2442DC374F}" destId="{1B55148F-059E-423F-BDCA-F29C09864B25}" srcOrd="0" destOrd="0" presId="urn:microsoft.com/office/officeart/2008/layout/LinedList"/>
    <dgm:cxn modelId="{34D8633C-437B-4DC9-A951-158012026EF0}" type="presParOf" srcId="{204B2FDA-0B3B-46CA-9FC8-6A2442DC374F}" destId="{65114A39-1B3D-4ED6-AD01-69C9208B4ACE}" srcOrd="1" destOrd="0" presId="urn:microsoft.com/office/officeart/2008/layout/LinedList"/>
    <dgm:cxn modelId="{B5C02981-C718-4309-8D90-580B623051EF}" type="presParOf" srcId="{65114A39-1B3D-4ED6-AD01-69C9208B4ACE}" destId="{A5C66078-2EA7-4602-BA84-83E9F8D4ACAE}" srcOrd="0" destOrd="0" presId="urn:microsoft.com/office/officeart/2008/layout/LinedList"/>
    <dgm:cxn modelId="{8358278A-B400-4710-A40E-2E69CC50E1D3}" type="presParOf" srcId="{65114A39-1B3D-4ED6-AD01-69C9208B4ACE}" destId="{24BB50EA-5FCA-47F4-9451-C1A92EFAA0E0}" srcOrd="1" destOrd="0" presId="urn:microsoft.com/office/officeart/2008/layout/LinedList"/>
    <dgm:cxn modelId="{B9935DC8-E611-45A1-9D1B-19F62B28D428}" type="presParOf" srcId="{24BB50EA-5FCA-47F4-9451-C1A92EFAA0E0}" destId="{46E91F42-23CB-4D4F-8F89-1C008E269018}" srcOrd="0" destOrd="0" presId="urn:microsoft.com/office/officeart/2008/layout/LinedList"/>
    <dgm:cxn modelId="{9C773F9A-418D-4C6D-A1D3-7A275C23C791}" type="presParOf" srcId="{24BB50EA-5FCA-47F4-9451-C1A92EFAA0E0}" destId="{E968BB63-F626-4A03-A627-E76F890FF7B7}" srcOrd="1" destOrd="0" presId="urn:microsoft.com/office/officeart/2008/layout/LinedList"/>
    <dgm:cxn modelId="{5F15D521-635E-45C2-9EA4-415F812384A6}" type="presParOf" srcId="{24BB50EA-5FCA-47F4-9451-C1A92EFAA0E0}" destId="{EE076B80-7AB9-41C6-BB1D-6169C3C555BA}" srcOrd="2" destOrd="0" presId="urn:microsoft.com/office/officeart/2008/layout/LinedList"/>
    <dgm:cxn modelId="{711D5F2F-B870-4553-A563-59DA30FB4DA0}" type="presParOf" srcId="{65114A39-1B3D-4ED6-AD01-69C9208B4ACE}" destId="{D6B8C478-0FC5-4A8F-A7B4-C924FA72AE7C}" srcOrd="2" destOrd="0" presId="urn:microsoft.com/office/officeart/2008/layout/LinedList"/>
    <dgm:cxn modelId="{E366B2B8-C220-48D9-A0BF-13A743C3DFF4}" type="presParOf" srcId="{65114A39-1B3D-4ED6-AD01-69C9208B4ACE}" destId="{753099CB-DA44-4B7D-AEE9-7976E9AAC202}" srcOrd="3" destOrd="0" presId="urn:microsoft.com/office/officeart/2008/layout/LinedList"/>
    <dgm:cxn modelId="{8F4F90EB-C7A1-45D9-B01A-07B11C06751D}" type="presParOf" srcId="{65114A39-1B3D-4ED6-AD01-69C9208B4ACE}" destId="{304E5DD4-300B-490E-B4B8-5E05A4A91248}" srcOrd="4" destOrd="0" presId="urn:microsoft.com/office/officeart/2008/layout/LinedList"/>
    <dgm:cxn modelId="{247A8144-FB9B-4C65-BBC6-F4C2CB2BD617}" type="presParOf" srcId="{304E5DD4-300B-490E-B4B8-5E05A4A91248}" destId="{13F9388E-9F86-447F-AB48-06F01A2AEDEB}" srcOrd="0" destOrd="0" presId="urn:microsoft.com/office/officeart/2008/layout/LinedList"/>
    <dgm:cxn modelId="{2FACBEAD-8DD3-4ABE-94F9-6FCA00A9F1A7}" type="presParOf" srcId="{304E5DD4-300B-490E-B4B8-5E05A4A91248}" destId="{239C815B-F65F-4252-8532-48AE7102003F}" srcOrd="1" destOrd="0" presId="urn:microsoft.com/office/officeart/2008/layout/LinedList"/>
    <dgm:cxn modelId="{7B57F36B-FB86-4355-980A-E036A7297D56}" type="presParOf" srcId="{304E5DD4-300B-490E-B4B8-5E05A4A91248}" destId="{80D7419A-6ADB-48DC-A4D2-5DE2701517D8}" srcOrd="2" destOrd="0" presId="urn:microsoft.com/office/officeart/2008/layout/LinedList"/>
    <dgm:cxn modelId="{005F8A9D-1AE1-4B93-ABDA-ABB8DEBC932F}" type="presParOf" srcId="{65114A39-1B3D-4ED6-AD01-69C9208B4ACE}" destId="{E0B862CF-46D0-4ED4-9914-32B66F3A64D7}" srcOrd="5" destOrd="0" presId="urn:microsoft.com/office/officeart/2008/layout/LinedList"/>
    <dgm:cxn modelId="{F60E9925-ACA8-4D2F-B09C-65B9A8E97C3F}" type="presParOf" srcId="{65114A39-1B3D-4ED6-AD01-69C9208B4ACE}" destId="{0B6367E2-5A91-4C09-8E81-952D2B2A2800}" srcOrd="6" destOrd="0" presId="urn:microsoft.com/office/officeart/2008/layout/LinedList"/>
    <dgm:cxn modelId="{8F05EFF4-F226-41AF-B283-BC7A39AFBC9C}" type="presParOf" srcId="{65114A39-1B3D-4ED6-AD01-69C9208B4ACE}" destId="{1FFAB80E-A05E-4CF6-877A-7ACB534BF3FA}" srcOrd="7" destOrd="0" presId="urn:microsoft.com/office/officeart/2008/layout/LinedList"/>
    <dgm:cxn modelId="{CC2C49A2-1458-468F-93E6-8ADAF52F82D3}" type="presParOf" srcId="{1FFAB80E-A05E-4CF6-877A-7ACB534BF3FA}" destId="{76CDC386-4BE8-4442-B6B6-513657F17C75}" srcOrd="0" destOrd="0" presId="urn:microsoft.com/office/officeart/2008/layout/LinedList"/>
    <dgm:cxn modelId="{7AC00030-9D7F-414D-8180-8CC42831AC4F}" type="presParOf" srcId="{1FFAB80E-A05E-4CF6-877A-7ACB534BF3FA}" destId="{5BE51277-2141-4B8D-9D9A-A4C9610E2260}" srcOrd="1" destOrd="0" presId="urn:microsoft.com/office/officeart/2008/layout/LinedList"/>
    <dgm:cxn modelId="{445DF8CE-DB3D-4BC3-89AB-05CB9FD82ADD}" type="presParOf" srcId="{1FFAB80E-A05E-4CF6-877A-7ACB534BF3FA}" destId="{BBA79E00-85A3-40C2-BCFA-2938B73A937C}" srcOrd="2" destOrd="0" presId="urn:microsoft.com/office/officeart/2008/layout/LinedList"/>
    <dgm:cxn modelId="{EF46CB35-49F6-4D88-B219-724D07188263}" type="presParOf" srcId="{65114A39-1B3D-4ED6-AD01-69C9208B4ACE}" destId="{B8C757D8-2B32-4243-A813-FAFB7E747675}" srcOrd="8" destOrd="0" presId="urn:microsoft.com/office/officeart/2008/layout/LinedList"/>
    <dgm:cxn modelId="{AB178E91-8DB6-4E1E-8A45-4CDE7C259AA5}" type="presParOf" srcId="{65114A39-1B3D-4ED6-AD01-69C9208B4ACE}" destId="{A3342C96-B433-4E87-972A-9926C7AE9F52}" srcOrd="9" destOrd="0" presId="urn:microsoft.com/office/officeart/2008/layout/LinedList"/>
    <dgm:cxn modelId="{AEA85B6B-0B57-43F0-B705-1BA43FBD5998}" type="presParOf" srcId="{65114A39-1B3D-4ED6-AD01-69C9208B4ACE}" destId="{30B0F988-4C50-4175-842E-DB8B47C5DCA7}" srcOrd="10" destOrd="0" presId="urn:microsoft.com/office/officeart/2008/layout/LinedList"/>
    <dgm:cxn modelId="{993F7657-A50D-4E02-BF94-C2FBFAAE261D}" type="presParOf" srcId="{30B0F988-4C50-4175-842E-DB8B47C5DCA7}" destId="{5F4B6E2B-6980-4B14-A8A8-BC97AA1674B8}" srcOrd="0" destOrd="0" presId="urn:microsoft.com/office/officeart/2008/layout/LinedList"/>
    <dgm:cxn modelId="{F2985939-E0C2-4781-82CB-42208F79EE18}" type="presParOf" srcId="{30B0F988-4C50-4175-842E-DB8B47C5DCA7}" destId="{922B7BDD-D2E1-4000-ACA8-5BC4158614C4}" srcOrd="1" destOrd="0" presId="urn:microsoft.com/office/officeart/2008/layout/LinedList"/>
    <dgm:cxn modelId="{78C3C2EA-41F0-41E3-AD29-09E5DC469AB8}" type="presParOf" srcId="{30B0F988-4C50-4175-842E-DB8B47C5DCA7}" destId="{1625F5AF-15ED-4BBB-845A-A9E815FF9438}" srcOrd="2" destOrd="0" presId="urn:microsoft.com/office/officeart/2008/layout/LinedList"/>
    <dgm:cxn modelId="{92BFEA0C-B683-4FF8-A579-86911C1539B5}" type="presParOf" srcId="{65114A39-1B3D-4ED6-AD01-69C9208B4ACE}" destId="{51B94992-BF9D-4EEE-9B8D-F5D209BD1636}" srcOrd="11" destOrd="0" presId="urn:microsoft.com/office/officeart/2008/layout/LinedList"/>
    <dgm:cxn modelId="{F90DBADB-C4AF-46AF-99F2-F62F7A6ADA58}" type="presParOf" srcId="{65114A39-1B3D-4ED6-AD01-69C9208B4ACE}" destId="{E4A2EEA9-7DCD-4C22-8A28-0BD135064B55}" srcOrd="12" destOrd="0" presId="urn:microsoft.com/office/officeart/2008/layout/LinedList"/>
    <dgm:cxn modelId="{AC3779F5-8825-4A00-BA69-548DF15921E5}" type="presParOf" srcId="{B60B5014-B555-444D-BF75-BCD9A54277B6}" destId="{B5FF28E2-4CBA-4555-B227-7158508FD938}" srcOrd="2" destOrd="0" presId="urn:microsoft.com/office/officeart/2008/layout/LinedList"/>
    <dgm:cxn modelId="{6A68DCE6-4458-4FD8-97FD-05314CAE616E}" type="presParOf" srcId="{B60B5014-B555-444D-BF75-BCD9A54277B6}" destId="{596B4304-43C2-4593-9648-00EA802B350D}" srcOrd="3" destOrd="0" presId="urn:microsoft.com/office/officeart/2008/layout/LinedList"/>
    <dgm:cxn modelId="{157E1DAB-23E4-4F8F-9B09-53AF66BDE7CB}" type="presParOf" srcId="{596B4304-43C2-4593-9648-00EA802B350D}" destId="{D6ACEEA1-FF0A-41D4-93A8-878FA8D6BC8E}" srcOrd="0" destOrd="0" presId="urn:microsoft.com/office/officeart/2008/layout/LinedList"/>
    <dgm:cxn modelId="{9BC4DFD6-1936-4A9E-8C5E-982CEDB5A6CD}" type="presParOf" srcId="{596B4304-43C2-4593-9648-00EA802B350D}" destId="{C1C4080F-CA32-4125-8263-1850AEF1E282}" srcOrd="1" destOrd="0" presId="urn:microsoft.com/office/officeart/2008/layout/LinedList"/>
    <dgm:cxn modelId="{79E98CA6-84E5-483E-A04B-A3A7091D0DBF}" type="presParOf" srcId="{C1C4080F-CA32-4125-8263-1850AEF1E282}" destId="{BEF7BB75-9CCB-4742-853F-5D7B0BDFB376}" srcOrd="0" destOrd="0" presId="urn:microsoft.com/office/officeart/2008/layout/LinedList"/>
    <dgm:cxn modelId="{F19A053B-5486-4549-A05D-7E7991854008}" type="presParOf" srcId="{C1C4080F-CA32-4125-8263-1850AEF1E282}" destId="{D59EEDD8-AB87-4ED1-B966-AA41D5EF8AD3}" srcOrd="1" destOrd="0" presId="urn:microsoft.com/office/officeart/2008/layout/LinedList"/>
    <dgm:cxn modelId="{0A5FDF89-A972-492D-996B-77C263E56206}" type="presParOf" srcId="{D59EEDD8-AB87-4ED1-B966-AA41D5EF8AD3}" destId="{3878D555-9BD1-486E-B1CD-DE986379EA65}" srcOrd="0" destOrd="0" presId="urn:microsoft.com/office/officeart/2008/layout/LinedList"/>
    <dgm:cxn modelId="{E3E9E340-9F11-4965-AD2B-7A674F50670D}" type="presParOf" srcId="{D59EEDD8-AB87-4ED1-B966-AA41D5EF8AD3}" destId="{FFE9FB32-1A35-4FDB-BD84-FEC6A5D2723B}" srcOrd="1" destOrd="0" presId="urn:microsoft.com/office/officeart/2008/layout/LinedList"/>
    <dgm:cxn modelId="{26C58AC6-177F-43C5-B40D-0C62C7F7904D}" type="presParOf" srcId="{D59EEDD8-AB87-4ED1-B966-AA41D5EF8AD3}" destId="{BEBABAB9-B608-47ED-B0AD-DAC1243C74EE}" srcOrd="2" destOrd="0" presId="urn:microsoft.com/office/officeart/2008/layout/LinedList"/>
    <dgm:cxn modelId="{AADEFDC1-6F93-4387-AA75-B29013ED3FB5}" type="presParOf" srcId="{C1C4080F-CA32-4125-8263-1850AEF1E282}" destId="{496CE3FE-ABC8-4018-8A5D-EFD7747A61FD}" srcOrd="2" destOrd="0" presId="urn:microsoft.com/office/officeart/2008/layout/LinedList"/>
    <dgm:cxn modelId="{D8E54A96-9E66-4708-A1A8-F7F85B7637E4}" type="presParOf" srcId="{C1C4080F-CA32-4125-8263-1850AEF1E282}" destId="{66F17A0D-EDDB-4D5B-AE41-C629AA7D0E9E}" srcOrd="3" destOrd="0" presId="urn:microsoft.com/office/officeart/2008/layout/LinedList"/>
    <dgm:cxn modelId="{3E2FC533-9C86-4441-9A63-C90A680D6C99}" type="presParOf" srcId="{C1C4080F-CA32-4125-8263-1850AEF1E282}" destId="{EA90E1DC-26A4-4CBC-B942-C32BE4FF7E05}" srcOrd="4" destOrd="0" presId="urn:microsoft.com/office/officeart/2008/layout/LinedList"/>
    <dgm:cxn modelId="{AF9D8827-8BFB-4F31-AF44-17D81A467E4C}" type="presParOf" srcId="{EA90E1DC-26A4-4CBC-B942-C32BE4FF7E05}" destId="{832BA266-24A2-44CB-B2B5-A4D7ACC33E3C}" srcOrd="0" destOrd="0" presId="urn:microsoft.com/office/officeart/2008/layout/LinedList"/>
    <dgm:cxn modelId="{25E606DC-5262-4D55-B9E1-A882CA4D869C}" type="presParOf" srcId="{EA90E1DC-26A4-4CBC-B942-C32BE4FF7E05}" destId="{0A843ED7-393A-443F-9322-7115A3152F35}" srcOrd="1" destOrd="0" presId="urn:microsoft.com/office/officeart/2008/layout/LinedList"/>
    <dgm:cxn modelId="{A8E1A438-B474-4C5B-8E8C-CA9667DFE888}" type="presParOf" srcId="{EA90E1DC-26A4-4CBC-B942-C32BE4FF7E05}" destId="{D9AD0C66-209D-438E-93AF-577E68D36A3E}" srcOrd="2" destOrd="0" presId="urn:microsoft.com/office/officeart/2008/layout/LinedList"/>
    <dgm:cxn modelId="{ECCC6DB2-34D0-407A-AC05-666504D93BF9}" type="presParOf" srcId="{C1C4080F-CA32-4125-8263-1850AEF1E282}" destId="{FFDBB292-D296-457E-B986-FD661169B24C}" srcOrd="5" destOrd="0" presId="urn:microsoft.com/office/officeart/2008/layout/LinedList"/>
    <dgm:cxn modelId="{26BF3698-CF3C-4622-9D6E-4C7385F55113}" type="presParOf" srcId="{C1C4080F-CA32-4125-8263-1850AEF1E282}" destId="{1FE6AAB8-20B9-4913-AE9D-90C55AFD6B91}" srcOrd="6" destOrd="0" presId="urn:microsoft.com/office/officeart/2008/layout/LinedList"/>
    <dgm:cxn modelId="{D97DC4A9-3417-4868-BBEB-457C04691475}" type="presParOf" srcId="{C1C4080F-CA32-4125-8263-1850AEF1E282}" destId="{F4583916-A6A5-48D0-9EF9-49778BE10270}" srcOrd="7" destOrd="0" presId="urn:microsoft.com/office/officeart/2008/layout/LinedList"/>
    <dgm:cxn modelId="{D73D4F15-6924-4FB6-BCB3-E6E4279BE23F}" type="presParOf" srcId="{F4583916-A6A5-48D0-9EF9-49778BE10270}" destId="{B7C8A112-0545-41AA-B3F4-55D06322A336}" srcOrd="0" destOrd="0" presId="urn:microsoft.com/office/officeart/2008/layout/LinedList"/>
    <dgm:cxn modelId="{7A7A35C9-8A9A-4EFC-8C51-3970BEC15398}" type="presParOf" srcId="{F4583916-A6A5-48D0-9EF9-49778BE10270}" destId="{6F9F0316-F670-47F3-BEFD-9243A51A8013}" srcOrd="1" destOrd="0" presId="urn:microsoft.com/office/officeart/2008/layout/LinedList"/>
    <dgm:cxn modelId="{B67791D1-028A-4C1B-ADB6-79AD6F76C2DA}" type="presParOf" srcId="{F4583916-A6A5-48D0-9EF9-49778BE10270}" destId="{350FB82B-A3E8-493A-B884-80E3647FC2A8}" srcOrd="2" destOrd="0" presId="urn:microsoft.com/office/officeart/2008/layout/LinedList"/>
    <dgm:cxn modelId="{3588B236-F428-4542-93FD-B6D74D767ADA}" type="presParOf" srcId="{C1C4080F-CA32-4125-8263-1850AEF1E282}" destId="{89E4B533-8528-43DA-BA15-162B21144446}" srcOrd="8" destOrd="0" presId="urn:microsoft.com/office/officeart/2008/layout/LinedList"/>
    <dgm:cxn modelId="{AC8AE103-8740-4ADD-832B-1602565B834D}" type="presParOf" srcId="{C1C4080F-CA32-4125-8263-1850AEF1E282}" destId="{7AE34E36-D467-46B5-9055-F0D6233E3971}" srcOrd="9" destOrd="0" presId="urn:microsoft.com/office/officeart/2008/layout/LinedList"/>
    <dgm:cxn modelId="{B7741947-5151-49C0-889F-5791E47D0BBF}" type="presParOf" srcId="{B60B5014-B555-444D-BF75-BCD9A54277B6}" destId="{B8561BF4-9A09-4FE8-B977-7F399BEA88D3}" srcOrd="4" destOrd="0" presId="urn:microsoft.com/office/officeart/2008/layout/LinedList"/>
    <dgm:cxn modelId="{5F1A3F06-6ACB-479C-AF6E-6F73C3D9C71E}" type="presParOf" srcId="{B60B5014-B555-444D-BF75-BCD9A54277B6}" destId="{521E4C2E-FA44-4A20-BD98-16D53D3F57CE}" srcOrd="5" destOrd="0" presId="urn:microsoft.com/office/officeart/2008/layout/LinedList"/>
    <dgm:cxn modelId="{27639BD3-3473-4474-8BE3-BC50087F87A2}" type="presParOf" srcId="{521E4C2E-FA44-4A20-BD98-16D53D3F57CE}" destId="{8AA797A4-5E7B-4FFB-9B92-B839DFBB0D95}" srcOrd="0" destOrd="0" presId="urn:microsoft.com/office/officeart/2008/layout/LinedList"/>
    <dgm:cxn modelId="{850A2E13-F5B5-4E36-8776-8A1506ACDFC7}" type="presParOf" srcId="{521E4C2E-FA44-4A20-BD98-16D53D3F57CE}" destId="{EECBCA6C-4418-418C-B2E9-45CD3B7CECAC}" srcOrd="1" destOrd="0" presId="urn:microsoft.com/office/officeart/2008/layout/LinedList"/>
    <dgm:cxn modelId="{7C101BD1-4BB2-4830-9EC7-32B8E36C24E7}" type="presParOf" srcId="{EECBCA6C-4418-418C-B2E9-45CD3B7CECAC}" destId="{32B5ABDE-5D31-4FF8-B47D-A9482E0182F0}" srcOrd="0" destOrd="0" presId="urn:microsoft.com/office/officeart/2008/layout/LinedList"/>
    <dgm:cxn modelId="{3197EB2D-0D0D-4A99-8443-9BAD55DECE55}" type="presParOf" srcId="{EECBCA6C-4418-418C-B2E9-45CD3B7CECAC}" destId="{C2F07535-18AF-4243-9C0B-EDB131324550}" srcOrd="1" destOrd="0" presId="urn:microsoft.com/office/officeart/2008/layout/LinedList"/>
    <dgm:cxn modelId="{4DFE674A-3555-4133-A7C4-BC1737CE2617}" type="presParOf" srcId="{C2F07535-18AF-4243-9C0B-EDB131324550}" destId="{09E1D239-9043-453A-9F51-CE8950DB0A23}" srcOrd="0" destOrd="0" presId="urn:microsoft.com/office/officeart/2008/layout/LinedList"/>
    <dgm:cxn modelId="{BDE3D759-69A0-4971-82A7-8C4AC9A1E94A}" type="presParOf" srcId="{C2F07535-18AF-4243-9C0B-EDB131324550}" destId="{02E9AD92-B331-4BEE-B97A-C6A83E3D7F2D}" srcOrd="1" destOrd="0" presId="urn:microsoft.com/office/officeart/2008/layout/LinedList"/>
    <dgm:cxn modelId="{37F3749D-0A07-4DEF-BE8E-138FDC92ABDD}" type="presParOf" srcId="{C2F07535-18AF-4243-9C0B-EDB131324550}" destId="{A4FC8682-10FC-4BF7-825A-DAAFD82BADFA}" srcOrd="2" destOrd="0" presId="urn:microsoft.com/office/officeart/2008/layout/LinedList"/>
    <dgm:cxn modelId="{10FA5D49-351F-45A6-B545-68B3D707BC78}" type="presParOf" srcId="{EECBCA6C-4418-418C-B2E9-45CD3B7CECAC}" destId="{36EDCC8D-4A18-4F0A-897F-31A076C2FB21}" srcOrd="2" destOrd="0" presId="urn:microsoft.com/office/officeart/2008/layout/LinedList"/>
    <dgm:cxn modelId="{7F57E9D9-0706-4D92-9C34-E8A945002ABE}" type="presParOf" srcId="{EECBCA6C-4418-418C-B2E9-45CD3B7CECAC}" destId="{B1513A86-01DB-4BA5-AAD6-2058AEC54302}" srcOrd="3" destOrd="0" presId="urn:microsoft.com/office/officeart/2008/layout/LinedList"/>
    <dgm:cxn modelId="{24917E7A-84E4-4553-AA38-6AB46531F149}" type="presParOf" srcId="{EECBCA6C-4418-418C-B2E9-45CD3B7CECAC}" destId="{2C3B727D-5278-416E-ABDC-22C63F69D8F2}" srcOrd="4" destOrd="0" presId="urn:microsoft.com/office/officeart/2008/layout/LinedList"/>
    <dgm:cxn modelId="{ED632771-FAE1-4E2E-985C-29F80751CC3B}" type="presParOf" srcId="{2C3B727D-5278-416E-ABDC-22C63F69D8F2}" destId="{BC9FD562-157F-465C-8781-813F2BB5795D}" srcOrd="0" destOrd="0" presId="urn:microsoft.com/office/officeart/2008/layout/LinedList"/>
    <dgm:cxn modelId="{1833A5CC-D4C0-4EFC-A6FF-4483361E75BE}" type="presParOf" srcId="{2C3B727D-5278-416E-ABDC-22C63F69D8F2}" destId="{AAB5483F-CAD4-4913-8D9F-FCB9F959FC94}" srcOrd="1" destOrd="0" presId="urn:microsoft.com/office/officeart/2008/layout/LinedList"/>
    <dgm:cxn modelId="{C8F21BC2-94F8-4A9D-BD6B-12C6631157C5}" type="presParOf" srcId="{2C3B727D-5278-416E-ABDC-22C63F69D8F2}" destId="{25F2BC0A-3813-4C9D-9187-6003400688A6}" srcOrd="2" destOrd="0" presId="urn:microsoft.com/office/officeart/2008/layout/LinedList"/>
    <dgm:cxn modelId="{D290E115-6E14-4B1A-8935-6AF5282E3DCC}" type="presParOf" srcId="{EECBCA6C-4418-418C-B2E9-45CD3B7CECAC}" destId="{328F807D-5AA1-4892-8FDF-5214E01BE0EF}" srcOrd="5" destOrd="0" presId="urn:microsoft.com/office/officeart/2008/layout/LinedList"/>
    <dgm:cxn modelId="{82FB735D-F04E-413D-BAF6-D36A0AF99F4C}" type="presParOf" srcId="{EECBCA6C-4418-418C-B2E9-45CD3B7CECAC}" destId="{262730BE-5DFB-4330-90A8-AC2BAB4B8E1D}" srcOrd="6" destOrd="0" presId="urn:microsoft.com/office/officeart/2008/layout/LinedList"/>
    <dgm:cxn modelId="{CA9ECF6D-9116-4025-9A47-1A322CE65F87}" type="presParOf" srcId="{B60B5014-B555-444D-BF75-BCD9A54277B6}" destId="{4251F9C2-C81B-423A-92A0-262F388CEC16}" srcOrd="6" destOrd="0" presId="urn:microsoft.com/office/officeart/2008/layout/LinedList"/>
    <dgm:cxn modelId="{13F027DB-F6A7-4625-A5BE-95AB77DE62FC}" type="presParOf" srcId="{B60B5014-B555-444D-BF75-BCD9A54277B6}" destId="{04E238CB-BD4A-45B6-B489-1DA02326FF96}" srcOrd="7" destOrd="0" presId="urn:microsoft.com/office/officeart/2008/layout/LinedList"/>
    <dgm:cxn modelId="{D8AFEE08-6950-401A-B88D-C866D5086659}" type="presParOf" srcId="{04E238CB-BD4A-45B6-B489-1DA02326FF96}" destId="{7EC8CD5F-F23C-4F83-BA21-9F22A4D73655}" srcOrd="0" destOrd="0" presId="urn:microsoft.com/office/officeart/2008/layout/LinedList"/>
    <dgm:cxn modelId="{30895192-DB1B-4A1F-B627-799D278A8C17}" type="presParOf" srcId="{04E238CB-BD4A-45B6-B489-1DA02326FF96}" destId="{599C6688-F225-48B2-B885-7ABD94692960}" srcOrd="1" destOrd="0" presId="urn:microsoft.com/office/officeart/2008/layout/LinedList"/>
    <dgm:cxn modelId="{EE1AA912-29D7-46A5-A053-A952D0CB2ABA}" type="presParOf" srcId="{599C6688-F225-48B2-B885-7ABD94692960}" destId="{86DF23D5-3897-4F78-8A81-517D81EF92BC}" srcOrd="0" destOrd="0" presId="urn:microsoft.com/office/officeart/2008/layout/LinedList"/>
    <dgm:cxn modelId="{18320B3E-9FFE-4914-AD0C-A66372F40D3A}" type="presParOf" srcId="{599C6688-F225-48B2-B885-7ABD94692960}" destId="{DCD6A7C3-35DC-4007-BE80-EC3EE211B7EA}" srcOrd="1" destOrd="0" presId="urn:microsoft.com/office/officeart/2008/layout/LinedList"/>
    <dgm:cxn modelId="{A8B8F095-0723-49E0-96CD-B2365690D52F}" type="presParOf" srcId="{DCD6A7C3-35DC-4007-BE80-EC3EE211B7EA}" destId="{D11C9F2A-7C16-4DBC-9062-6FEA13773B4B}" srcOrd="0" destOrd="0" presId="urn:microsoft.com/office/officeart/2008/layout/LinedList"/>
    <dgm:cxn modelId="{B5DF1D1F-41C5-4DA4-B5EE-3D7695086BA8}" type="presParOf" srcId="{DCD6A7C3-35DC-4007-BE80-EC3EE211B7EA}" destId="{F7817350-3DD6-4DE7-955A-13A3E28FD6EE}" srcOrd="1" destOrd="0" presId="urn:microsoft.com/office/officeart/2008/layout/LinedList"/>
    <dgm:cxn modelId="{9C205E15-EBF3-4E13-9DCC-DD9ED118E861}" type="presParOf" srcId="{DCD6A7C3-35DC-4007-BE80-EC3EE211B7EA}" destId="{6461158F-A4A3-4C62-AD6D-51CC61A93695}" srcOrd="2" destOrd="0" presId="urn:microsoft.com/office/officeart/2008/layout/LinedList"/>
    <dgm:cxn modelId="{732F3F13-C82E-4A0B-9B42-16AB355AB118}" type="presParOf" srcId="{599C6688-F225-48B2-B885-7ABD94692960}" destId="{E508890F-89A4-420D-89F5-64713ADF8136}" srcOrd="2" destOrd="0" presId="urn:microsoft.com/office/officeart/2008/layout/LinedList"/>
    <dgm:cxn modelId="{A464C62E-0194-4102-8E54-211DADEA88E7}" type="presParOf" srcId="{599C6688-F225-48B2-B885-7ABD94692960}" destId="{BE83F24F-A0DE-4BB7-BD43-B436939BEB4C}" srcOrd="3" destOrd="0" presId="urn:microsoft.com/office/officeart/2008/layout/LinedList"/>
    <dgm:cxn modelId="{B344B3B2-9E34-4416-9618-2BA27990A071}" type="presParOf" srcId="{599C6688-F225-48B2-B885-7ABD94692960}" destId="{DF676B01-1EF6-4D09-92DE-5E685838BE5D}" srcOrd="4" destOrd="0" presId="urn:microsoft.com/office/officeart/2008/layout/LinedList"/>
    <dgm:cxn modelId="{B4D13B76-CE00-4090-8C08-1E70857611C3}" type="presParOf" srcId="{DF676B01-1EF6-4D09-92DE-5E685838BE5D}" destId="{DB630187-A243-463A-A60F-67E0AF048CFE}" srcOrd="0" destOrd="0" presId="urn:microsoft.com/office/officeart/2008/layout/LinedList"/>
    <dgm:cxn modelId="{02289921-840F-488F-8EAF-96284A4C21A0}" type="presParOf" srcId="{DF676B01-1EF6-4D09-92DE-5E685838BE5D}" destId="{C293D3CF-115B-4654-833A-71D79C4EABA6}" srcOrd="1" destOrd="0" presId="urn:microsoft.com/office/officeart/2008/layout/LinedList"/>
    <dgm:cxn modelId="{D8BB3414-635B-45AB-A857-2778C6BE9DA5}" type="presParOf" srcId="{DF676B01-1EF6-4D09-92DE-5E685838BE5D}" destId="{D0A9D516-4F5A-414E-B1D6-B0671AFD8E9D}" srcOrd="2" destOrd="0" presId="urn:microsoft.com/office/officeart/2008/layout/LinedList"/>
    <dgm:cxn modelId="{F492A9ED-E7D4-45F0-B280-B81C2E4E6777}" type="presParOf" srcId="{599C6688-F225-48B2-B885-7ABD94692960}" destId="{FEA501DC-4C67-42B5-B3A6-838987E50F77}" srcOrd="5" destOrd="0" presId="urn:microsoft.com/office/officeart/2008/layout/LinedList"/>
    <dgm:cxn modelId="{B4E239E6-A9D3-43E1-85D1-140AD003E35B}" type="presParOf" srcId="{599C6688-F225-48B2-B885-7ABD94692960}" destId="{200F778C-3FF0-43C9-84F2-941D69388E18}" srcOrd="6" destOrd="0" presId="urn:microsoft.com/office/officeart/2008/layout/LinedList"/>
  </dgm:cxnLst>
  <dgm:bg/>
  <dgm:whole/>
  <dgm:extLst>
    <a:ext uri="http://schemas.microsoft.com/office/drawing/2008/diagram">
      <dsp:dataModelExt xmlns:dsp="http://schemas.microsoft.com/office/drawing/2008/diagram" relId="rId6" minVer="http://schemas.openxmlformats.org/drawingml/2006/diagram"/>
    </a:ext>
  </dgm:extLst>
</dgm:dataModel>
</file>

<file path=xl/diagrams/data2.xml><?xml version="1.0" encoding="utf-8"?>
<dgm:dataModel xmlns:dgm="http://schemas.openxmlformats.org/drawingml/2006/diagram" xmlns:a="http://schemas.openxmlformats.org/drawingml/2006/main">
  <dgm:ptLst>
    <dgm:pt modelId="{A343D06A-2731-4ECC-A594-BA7DF29101C7}" type="doc">
      <dgm:prSet loTypeId="urn:microsoft.com/office/officeart/2008/layout/PictureStrips" loCatId="list" qsTypeId="urn:microsoft.com/office/officeart/2005/8/quickstyle/simple1" qsCatId="simple" csTypeId="urn:microsoft.com/office/officeart/2005/8/colors/accent0_3" csCatId="mainScheme" phldr="1"/>
      <dgm:spPr/>
      <dgm:t>
        <a:bodyPr/>
        <a:lstStyle/>
        <a:p>
          <a:endParaRPr lang="pl-PL"/>
        </a:p>
      </dgm:t>
    </dgm:pt>
    <dgm:pt modelId="{181BC09D-F445-4F6D-8028-BDDE176ECEED}">
      <dgm:prSet phldrT="[Tekst]" custT="1"/>
      <dgm:spPr/>
      <dgm:t>
        <a:bodyPr/>
        <a:lstStyle/>
        <a:p>
          <a:r>
            <a:rPr lang="pl-PL" sz="2000">
              <a:solidFill>
                <a:schemeClr val="bg1">
                  <a:lumMod val="50000"/>
                </a:schemeClr>
              </a:solidFill>
            </a:rPr>
            <a:t>  Farmy </a:t>
          </a:r>
        </a:p>
        <a:p>
          <a:r>
            <a:rPr lang="pl-PL" sz="1800">
              <a:solidFill>
                <a:schemeClr val="bg1">
                  <a:lumMod val="50000"/>
                </a:schemeClr>
              </a:solidFill>
            </a:rPr>
            <a:t>  9 670,0 MW </a:t>
          </a:r>
          <a:br>
            <a:rPr lang="pl-PL" sz="1800">
              <a:solidFill>
                <a:schemeClr val="bg1">
                  <a:lumMod val="50000"/>
                </a:schemeClr>
              </a:solidFill>
            </a:rPr>
          </a:br>
          <a:r>
            <a:rPr lang="pl-PL" sz="1800">
              <a:solidFill>
                <a:schemeClr val="bg1">
                  <a:lumMod val="50000"/>
                </a:schemeClr>
              </a:solidFill>
            </a:rPr>
            <a:t>  830 instalacji</a:t>
          </a:r>
        </a:p>
      </dgm:t>
    </dgm:pt>
    <dgm:pt modelId="{0F52E1EE-84A3-4B93-8875-708398F70CC5}" type="parTrans" cxnId="{3C07AEA0-7FC6-4AE9-95FE-0130E1D28363}">
      <dgm:prSet/>
      <dgm:spPr/>
      <dgm:t>
        <a:bodyPr/>
        <a:lstStyle/>
        <a:p>
          <a:endParaRPr lang="pl-PL"/>
        </a:p>
      </dgm:t>
    </dgm:pt>
    <dgm:pt modelId="{1E1EDEDD-C33B-4F6A-BA72-39C5C99E74B6}" type="sibTrans" cxnId="{3C07AEA0-7FC6-4AE9-95FE-0130E1D28363}">
      <dgm:prSet/>
      <dgm:spPr/>
      <dgm:t>
        <a:bodyPr/>
        <a:lstStyle/>
        <a:p>
          <a:endParaRPr lang="pl-PL"/>
        </a:p>
      </dgm:t>
    </dgm:pt>
    <dgm:pt modelId="{318ED072-B0EE-47F0-BFA2-2406CD326475}">
      <dgm:prSet phldrT="[Tekst]" custT="1"/>
      <dgm:spPr/>
      <dgm:t>
        <a:bodyPr/>
        <a:lstStyle/>
        <a:p>
          <a:pPr marL="0" lvl="0" indent="0" algn="l" defTabSz="8890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2000" kern="1200">
              <a:solidFill>
                <a:sysClr val="window" lastClr="FFFFFF">
                  <a:lumMod val="50000"/>
                </a:sysClr>
              </a:solidFill>
              <a:latin typeface="Calibri" panose="020F0502020204030204"/>
              <a:ea typeface="+mn-ea"/>
              <a:cs typeface="+mn-cs"/>
            </a:rPr>
            <a:t>  Małe instalacje</a:t>
          </a:r>
        </a:p>
        <a:p>
          <a:pPr marL="0" lvl="0" indent="0" algn="l" defTabSz="8890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2000" kern="1200">
              <a:solidFill>
                <a:sysClr val="window" lastClr="FFFFFF">
                  <a:lumMod val="50000"/>
                </a:sysClr>
              </a:solidFill>
              <a:latin typeface="Calibri" panose="020F0502020204030204"/>
              <a:ea typeface="+mn-ea"/>
              <a:cs typeface="+mn-cs"/>
            </a:rPr>
            <a:t>  404,6</a:t>
          </a:r>
          <a:r>
            <a:rPr lang="pl-PL" sz="1800" kern="1200">
              <a:solidFill>
                <a:sysClr val="window" lastClr="FFFFFF">
                  <a:lumMod val="50000"/>
                </a:sysClr>
              </a:solidFill>
              <a:latin typeface="Calibri" panose="020F0502020204030204"/>
              <a:ea typeface="+mn-ea"/>
              <a:cs typeface="+mn-cs"/>
            </a:rPr>
            <a:t> MW</a:t>
          </a:r>
          <a:br>
            <a:rPr lang="pl-PL" sz="1800" kern="1200">
              <a:solidFill>
                <a:sysClr val="window" lastClr="FFFFFF">
                  <a:lumMod val="50000"/>
                </a:sysClr>
              </a:solidFill>
              <a:latin typeface="Calibri" panose="020F0502020204030204"/>
              <a:ea typeface="+mn-ea"/>
              <a:cs typeface="+mn-cs"/>
            </a:rPr>
          </a:br>
          <a:r>
            <a:rPr lang="pl-PL" sz="1800" kern="1200">
              <a:solidFill>
                <a:sysClr val="window" lastClr="FFFFFF">
                  <a:lumMod val="50000"/>
                </a:sysClr>
              </a:solidFill>
              <a:latin typeface="Calibri" panose="020F0502020204030204"/>
              <a:ea typeface="+mn-ea"/>
              <a:cs typeface="+mn-cs"/>
            </a:rPr>
            <a:t>  611 instalacji</a:t>
          </a:r>
          <a:endParaRPr lang="pl-PL" sz="2000" kern="1200">
            <a:solidFill>
              <a:sysClr val="window" lastClr="FFFFFF">
                <a:lumMod val="50000"/>
              </a:sysClr>
            </a:solidFill>
            <a:latin typeface="Calibri" panose="020F0502020204030204"/>
            <a:ea typeface="+mn-ea"/>
            <a:cs typeface="+mn-cs"/>
          </a:endParaRPr>
        </a:p>
      </dgm:t>
    </dgm:pt>
    <dgm:pt modelId="{1206086C-92F2-40EE-A353-9DC7249A65E6}" type="parTrans" cxnId="{4007489A-4F89-48B8-BB1C-C6F2BEB71872}">
      <dgm:prSet/>
      <dgm:spPr/>
      <dgm:t>
        <a:bodyPr/>
        <a:lstStyle/>
        <a:p>
          <a:endParaRPr lang="pl-PL"/>
        </a:p>
      </dgm:t>
    </dgm:pt>
    <dgm:pt modelId="{F80DB3C2-FB97-4246-91AF-086FA0959678}" type="sibTrans" cxnId="{4007489A-4F89-48B8-BB1C-C6F2BEB71872}">
      <dgm:prSet/>
      <dgm:spPr/>
      <dgm:t>
        <a:bodyPr/>
        <a:lstStyle/>
        <a:p>
          <a:endParaRPr lang="pl-PL"/>
        </a:p>
      </dgm:t>
    </dgm:pt>
    <dgm:pt modelId="{B2EBD5A3-CD54-4966-B188-B6EAB6172198}" type="pres">
      <dgm:prSet presAssocID="{A343D06A-2731-4ECC-A594-BA7DF29101C7}" presName="Name0" presStyleCnt="0">
        <dgm:presLayoutVars>
          <dgm:dir/>
          <dgm:resizeHandles val="exact"/>
        </dgm:presLayoutVars>
      </dgm:prSet>
      <dgm:spPr/>
    </dgm:pt>
    <dgm:pt modelId="{48CF2A14-E582-43BE-936E-62386C503A50}" type="pres">
      <dgm:prSet presAssocID="{181BC09D-F445-4F6D-8028-BDDE176ECEED}" presName="composite" presStyleCnt="0"/>
      <dgm:spPr/>
    </dgm:pt>
    <dgm:pt modelId="{55C43905-2943-47F4-9725-4A7C78A345EC}" type="pres">
      <dgm:prSet presAssocID="{181BC09D-F445-4F6D-8028-BDDE176ECEED}" presName="rect1" presStyleLbl="trAlignAcc1" presStyleIdx="0" presStyleCnt="2" custScaleX="106787" custLinFactNeighborX="65" custLinFactNeighborY="6741">
        <dgm:presLayoutVars>
          <dgm:bulletEnabled val="1"/>
        </dgm:presLayoutVars>
      </dgm:prSet>
      <dgm:spPr/>
    </dgm:pt>
    <dgm:pt modelId="{542DB5FF-4C73-44B3-B534-F4C2609A9716}" type="pres">
      <dgm:prSet presAssocID="{181BC09D-F445-4F6D-8028-BDDE176ECEED}" presName="rect2" presStyleLbl="fgImgPlace1" presStyleIdx="0" presStyleCnt="2" custScaleY="92290" custLinFactNeighborX="7211" custLinFactNeighborY="18011"/>
      <dgm:spPr>
        <a:blipFill rotWithShape="1">
          <a:blip xmlns:r="http://schemas.openxmlformats.org/officeDocument/2006/relationships" r:embed="rId1">
            <a:grayscl/>
          </a:blip>
          <a:srcRect/>
          <a:stretch>
            <a:fillRect t="-19000" b="-19000"/>
          </a:stretch>
        </a:blipFill>
      </dgm:spPr>
    </dgm:pt>
    <dgm:pt modelId="{9186B313-064E-4BB6-A3D3-B409FEEC8FF6}" type="pres">
      <dgm:prSet presAssocID="{1E1EDEDD-C33B-4F6A-BA72-39C5C99E74B6}" presName="sibTrans" presStyleCnt="0"/>
      <dgm:spPr/>
    </dgm:pt>
    <dgm:pt modelId="{DC586E7F-FEA1-4EAE-A833-BC72426FBE1A}" type="pres">
      <dgm:prSet presAssocID="{318ED072-B0EE-47F0-BFA2-2406CD326475}" presName="composite" presStyleCnt="0"/>
      <dgm:spPr/>
    </dgm:pt>
    <dgm:pt modelId="{EB402B0D-72BC-4C37-8841-EA79EE48DCA4}" type="pres">
      <dgm:prSet presAssocID="{318ED072-B0EE-47F0-BFA2-2406CD326475}" presName="rect1" presStyleLbl="trAlignAcc1" presStyleIdx="1" presStyleCnt="2" custScaleX="107173" custLinFactNeighborX="355" custLinFactNeighborY="3886">
        <dgm:presLayoutVars>
          <dgm:bulletEnabled val="1"/>
        </dgm:presLayoutVars>
      </dgm:prSet>
      <dgm:spPr/>
    </dgm:pt>
    <dgm:pt modelId="{D2A22335-95F7-4AAA-81AC-EA416168F420}" type="pres">
      <dgm:prSet presAssocID="{318ED072-B0EE-47F0-BFA2-2406CD326475}" presName="rect2" presStyleLbl="fgImgPlace1" presStyleIdx="1" presStyleCnt="2" custScaleY="91388" custLinFactNeighborX="10132" custLinFactNeighborY="15760"/>
      <dgm:spPr>
        <a:blipFill rotWithShape="1">
          <a:blip xmlns:r="http://schemas.openxmlformats.org/officeDocument/2006/relationships" r:embed="rId1">
            <a:grayscl/>
          </a:blip>
          <a:srcRect/>
          <a:stretch>
            <a:fillRect t="-19000" b="-19000"/>
          </a:stretch>
        </a:blipFill>
      </dgm:spPr>
    </dgm:pt>
  </dgm:ptLst>
  <dgm:cxnLst>
    <dgm:cxn modelId="{4007489A-4F89-48B8-BB1C-C6F2BEB71872}" srcId="{A343D06A-2731-4ECC-A594-BA7DF29101C7}" destId="{318ED072-B0EE-47F0-BFA2-2406CD326475}" srcOrd="1" destOrd="0" parTransId="{1206086C-92F2-40EE-A353-9DC7249A65E6}" sibTransId="{F80DB3C2-FB97-4246-91AF-086FA0959678}"/>
    <dgm:cxn modelId="{3C07AEA0-7FC6-4AE9-95FE-0130E1D28363}" srcId="{A343D06A-2731-4ECC-A594-BA7DF29101C7}" destId="{181BC09D-F445-4F6D-8028-BDDE176ECEED}" srcOrd="0" destOrd="0" parTransId="{0F52E1EE-84A3-4B93-8875-708398F70CC5}" sibTransId="{1E1EDEDD-C33B-4F6A-BA72-39C5C99E74B6}"/>
    <dgm:cxn modelId="{151E51BC-D0B9-40E6-82C2-65C2E9E6E508}" type="presOf" srcId="{A343D06A-2731-4ECC-A594-BA7DF29101C7}" destId="{B2EBD5A3-CD54-4966-B188-B6EAB6172198}" srcOrd="0" destOrd="0" presId="urn:microsoft.com/office/officeart/2008/layout/PictureStrips"/>
    <dgm:cxn modelId="{9CC927C0-D488-4176-BBE9-756AA80C3124}" type="presOf" srcId="{318ED072-B0EE-47F0-BFA2-2406CD326475}" destId="{EB402B0D-72BC-4C37-8841-EA79EE48DCA4}" srcOrd="0" destOrd="0" presId="urn:microsoft.com/office/officeart/2008/layout/PictureStrips"/>
    <dgm:cxn modelId="{3BAAF7E6-EEA0-4B04-8243-5885C8A97EC2}" type="presOf" srcId="{181BC09D-F445-4F6D-8028-BDDE176ECEED}" destId="{55C43905-2943-47F4-9725-4A7C78A345EC}" srcOrd="0" destOrd="0" presId="urn:microsoft.com/office/officeart/2008/layout/PictureStrips"/>
    <dgm:cxn modelId="{0F4E275E-8BE9-42B3-B8BB-D6096C8364A5}" type="presParOf" srcId="{B2EBD5A3-CD54-4966-B188-B6EAB6172198}" destId="{48CF2A14-E582-43BE-936E-62386C503A50}" srcOrd="0" destOrd="0" presId="urn:microsoft.com/office/officeart/2008/layout/PictureStrips"/>
    <dgm:cxn modelId="{3FF7C552-11A4-4DC4-BA46-F5273085C9F5}" type="presParOf" srcId="{48CF2A14-E582-43BE-936E-62386C503A50}" destId="{55C43905-2943-47F4-9725-4A7C78A345EC}" srcOrd="0" destOrd="0" presId="urn:microsoft.com/office/officeart/2008/layout/PictureStrips"/>
    <dgm:cxn modelId="{B192026A-1D1B-4AD5-9A58-23BAA0A14163}" type="presParOf" srcId="{48CF2A14-E582-43BE-936E-62386C503A50}" destId="{542DB5FF-4C73-44B3-B534-F4C2609A9716}" srcOrd="1" destOrd="0" presId="urn:microsoft.com/office/officeart/2008/layout/PictureStrips"/>
    <dgm:cxn modelId="{73E120D8-9C54-45E5-B40D-E5E9BC7A1E06}" type="presParOf" srcId="{B2EBD5A3-CD54-4966-B188-B6EAB6172198}" destId="{9186B313-064E-4BB6-A3D3-B409FEEC8FF6}" srcOrd="1" destOrd="0" presId="urn:microsoft.com/office/officeart/2008/layout/PictureStrips"/>
    <dgm:cxn modelId="{97B78226-D331-4B2C-A578-0A8C1BD6CE1F}" type="presParOf" srcId="{B2EBD5A3-CD54-4966-B188-B6EAB6172198}" destId="{DC586E7F-FEA1-4EAE-A833-BC72426FBE1A}" srcOrd="2" destOrd="0" presId="urn:microsoft.com/office/officeart/2008/layout/PictureStrips"/>
    <dgm:cxn modelId="{708DFA5C-8D59-4323-8B11-9F6F4CCF2EB8}" type="presParOf" srcId="{DC586E7F-FEA1-4EAE-A833-BC72426FBE1A}" destId="{EB402B0D-72BC-4C37-8841-EA79EE48DCA4}" srcOrd="0" destOrd="0" presId="urn:microsoft.com/office/officeart/2008/layout/PictureStrips"/>
    <dgm:cxn modelId="{03F8018B-B1A3-480B-88A7-FBA8FD055225}" type="presParOf" srcId="{DC586E7F-FEA1-4EAE-A833-BC72426FBE1A}" destId="{D2A22335-95F7-4AAA-81AC-EA416168F420}" srcOrd="1" destOrd="0" presId="urn:microsoft.com/office/officeart/2008/layout/PictureStrips"/>
  </dgm:cxnLst>
  <dgm:bg>
    <a:noFill/>
  </dgm:bg>
  <dgm:whole/>
  <dgm:extLst>
    <a:ext uri="http://schemas.microsoft.com/office/drawing/2008/diagram">
      <dsp:dataModelExt xmlns:dsp="http://schemas.microsoft.com/office/drawing/2008/diagram" relId="rId11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B3FECB67-4F77-4AF2-A391-94B0AFCDC5E6}">
      <dsp:nvSpPr>
        <dsp:cNvPr id="0" name=""/>
        <dsp:cNvSpPr/>
      </dsp:nvSpPr>
      <dsp:spPr>
        <a:xfrm>
          <a:off x="0" y="296"/>
          <a:ext cx="5438774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1B55148F-059E-423F-BDCA-F29C09864B25}">
      <dsp:nvSpPr>
        <dsp:cNvPr id="0" name=""/>
        <dsp:cNvSpPr/>
      </dsp:nvSpPr>
      <dsp:spPr>
        <a:xfrm>
          <a:off x="0" y="296"/>
          <a:ext cx="1087755" cy="1012031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9530" tIns="49530" rIns="49530" bIns="49530" numCol="1" spcCol="1270" anchor="t" anchorCtr="0">
          <a:noAutofit/>
        </a:bodyPr>
        <a:lstStyle/>
        <a:p>
          <a:pPr marL="0" lvl="0" indent="0" algn="l" defTabSz="5778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300" kern="1200"/>
            <a:t>Lista instalacji </a:t>
          </a:r>
        </a:p>
      </dsp:txBody>
      <dsp:txXfrm>
        <a:off x="0" y="296"/>
        <a:ext cx="1087755" cy="1012031"/>
      </dsp:txXfrm>
    </dsp:sp>
    <dsp:sp modelId="{E968BB63-F626-4A03-A627-E76F890FF7B7}">
      <dsp:nvSpPr>
        <dsp:cNvPr id="0" name=""/>
        <dsp:cNvSpPr/>
      </dsp:nvSpPr>
      <dsp:spPr>
        <a:xfrm>
          <a:off x="1169336" y="12193"/>
          <a:ext cx="4269438" cy="237936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1910" tIns="41910" rIns="41910" bIns="41910" numCol="1" spcCol="1270" anchor="t" anchorCtr="0">
          <a:noAutofit/>
        </a:bodyPr>
        <a:lstStyle/>
        <a:p>
          <a:pPr marL="0" lvl="0" indent="0" algn="l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100" kern="1200"/>
            <a:t>lokalizacja instalacji</a:t>
          </a:r>
        </a:p>
      </dsp:txBody>
      <dsp:txXfrm>
        <a:off x="1169336" y="12193"/>
        <a:ext cx="4269438" cy="237936"/>
      </dsp:txXfrm>
    </dsp:sp>
    <dsp:sp modelId="{D6B8C478-0FC5-4A8F-A7B4-C924FA72AE7C}">
      <dsp:nvSpPr>
        <dsp:cNvPr id="0" name=""/>
        <dsp:cNvSpPr/>
      </dsp:nvSpPr>
      <dsp:spPr>
        <a:xfrm>
          <a:off x="1087754" y="250129"/>
          <a:ext cx="4351020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tint val="5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239C815B-F65F-4252-8532-48AE7102003F}">
      <dsp:nvSpPr>
        <dsp:cNvPr id="0" name=""/>
        <dsp:cNvSpPr/>
      </dsp:nvSpPr>
      <dsp:spPr>
        <a:xfrm>
          <a:off x="1169336" y="262026"/>
          <a:ext cx="4269438" cy="237936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1910" tIns="41910" rIns="41910" bIns="41910" numCol="1" spcCol="1270" anchor="t" anchorCtr="0">
          <a:noAutofit/>
        </a:bodyPr>
        <a:lstStyle/>
        <a:p>
          <a:pPr marL="0" lvl="0" indent="0" algn="l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100" kern="1200"/>
            <a:t>inwestor/właściciel instalacji</a:t>
          </a:r>
        </a:p>
      </dsp:txBody>
      <dsp:txXfrm>
        <a:off x="1169336" y="262026"/>
        <a:ext cx="4269438" cy="237936"/>
      </dsp:txXfrm>
    </dsp:sp>
    <dsp:sp modelId="{E0B862CF-46D0-4ED4-9914-32B66F3A64D7}">
      <dsp:nvSpPr>
        <dsp:cNvPr id="0" name=""/>
        <dsp:cNvSpPr/>
      </dsp:nvSpPr>
      <dsp:spPr>
        <a:xfrm>
          <a:off x="1087754" y="499962"/>
          <a:ext cx="4351020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tint val="5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5BE51277-2141-4B8D-9D9A-A4C9610E2260}">
      <dsp:nvSpPr>
        <dsp:cNvPr id="0" name=""/>
        <dsp:cNvSpPr/>
      </dsp:nvSpPr>
      <dsp:spPr>
        <a:xfrm>
          <a:off x="1169336" y="511859"/>
          <a:ext cx="4269438" cy="237936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1910" tIns="41910" rIns="41910" bIns="41910" numCol="1" spcCol="1270" anchor="t" anchorCtr="0">
          <a:noAutofit/>
        </a:bodyPr>
        <a:lstStyle/>
        <a:p>
          <a:pPr marL="0" lvl="0" indent="0" algn="l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100" kern="1200"/>
            <a:t>moc instalacji</a:t>
          </a:r>
        </a:p>
      </dsp:txBody>
      <dsp:txXfrm>
        <a:off x="1169336" y="511859"/>
        <a:ext cx="4269438" cy="237936"/>
      </dsp:txXfrm>
    </dsp:sp>
    <dsp:sp modelId="{B8C757D8-2B32-4243-A813-FAFB7E747675}">
      <dsp:nvSpPr>
        <dsp:cNvPr id="0" name=""/>
        <dsp:cNvSpPr/>
      </dsp:nvSpPr>
      <dsp:spPr>
        <a:xfrm>
          <a:off x="1087754" y="749795"/>
          <a:ext cx="4351020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tint val="5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922B7BDD-D2E1-4000-ACA8-5BC4158614C4}">
      <dsp:nvSpPr>
        <dsp:cNvPr id="0" name=""/>
        <dsp:cNvSpPr/>
      </dsp:nvSpPr>
      <dsp:spPr>
        <a:xfrm>
          <a:off x="1169336" y="761691"/>
          <a:ext cx="4269438" cy="237936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1910" tIns="41910" rIns="41910" bIns="41910" numCol="1" spcCol="1270" anchor="t" anchorCtr="0">
          <a:noAutofit/>
        </a:bodyPr>
        <a:lstStyle/>
        <a:p>
          <a:pPr marL="0" lvl="0" indent="0" algn="l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100" kern="1200"/>
            <a:t>data rozpoczęcia wytwarzania energii elektrycznej</a:t>
          </a:r>
        </a:p>
      </dsp:txBody>
      <dsp:txXfrm>
        <a:off x="1169336" y="761691"/>
        <a:ext cx="4269438" cy="237936"/>
      </dsp:txXfrm>
    </dsp:sp>
    <dsp:sp modelId="{51B94992-BF9D-4EEE-9B8D-F5D209BD1636}">
      <dsp:nvSpPr>
        <dsp:cNvPr id="0" name=""/>
        <dsp:cNvSpPr/>
      </dsp:nvSpPr>
      <dsp:spPr>
        <a:xfrm>
          <a:off x="1087754" y="999627"/>
          <a:ext cx="4351020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tint val="5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B5FF28E2-4CBA-4555-B227-7158508FD938}">
      <dsp:nvSpPr>
        <dsp:cNvPr id="0" name=""/>
        <dsp:cNvSpPr/>
      </dsp:nvSpPr>
      <dsp:spPr>
        <a:xfrm>
          <a:off x="0" y="1012327"/>
          <a:ext cx="5438774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D6ACEEA1-FF0A-41D4-93A8-878FA8D6BC8E}">
      <dsp:nvSpPr>
        <dsp:cNvPr id="0" name=""/>
        <dsp:cNvSpPr/>
      </dsp:nvSpPr>
      <dsp:spPr>
        <a:xfrm>
          <a:off x="0" y="1012327"/>
          <a:ext cx="1087755" cy="1012031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9530" tIns="49530" rIns="49530" bIns="49530" numCol="1" spcCol="1270" anchor="t" anchorCtr="0">
          <a:noAutofit/>
        </a:bodyPr>
        <a:lstStyle/>
        <a:p>
          <a:pPr marL="0" lvl="0" indent="0" algn="l" defTabSz="5778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300" kern="1200"/>
            <a:t>Analiza statystyczna instalacji z uwagi na:</a:t>
          </a:r>
        </a:p>
      </dsp:txBody>
      <dsp:txXfrm>
        <a:off x="0" y="1012327"/>
        <a:ext cx="1087755" cy="1012031"/>
      </dsp:txXfrm>
    </dsp:sp>
    <dsp:sp modelId="{FFE9FB32-1A35-4FDB-BD84-FEC6A5D2723B}">
      <dsp:nvSpPr>
        <dsp:cNvPr id="0" name=""/>
        <dsp:cNvSpPr/>
      </dsp:nvSpPr>
      <dsp:spPr>
        <a:xfrm>
          <a:off x="1169336" y="1028140"/>
          <a:ext cx="4269438" cy="316259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1910" tIns="41910" rIns="41910" bIns="41910" numCol="1" spcCol="1270" anchor="t" anchorCtr="0">
          <a:noAutofit/>
        </a:bodyPr>
        <a:lstStyle/>
        <a:p>
          <a:pPr marL="0" lvl="0" indent="0" algn="l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100" kern="1200"/>
            <a:t>zakres mocy instalacji</a:t>
          </a:r>
        </a:p>
      </dsp:txBody>
      <dsp:txXfrm>
        <a:off x="1169336" y="1028140"/>
        <a:ext cx="4269438" cy="316259"/>
      </dsp:txXfrm>
    </dsp:sp>
    <dsp:sp modelId="{496CE3FE-ABC8-4018-8A5D-EFD7747A61FD}">
      <dsp:nvSpPr>
        <dsp:cNvPr id="0" name=""/>
        <dsp:cNvSpPr/>
      </dsp:nvSpPr>
      <dsp:spPr>
        <a:xfrm>
          <a:off x="1087754" y="1344400"/>
          <a:ext cx="4351020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tint val="5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0A843ED7-393A-443F-9322-7115A3152F35}">
      <dsp:nvSpPr>
        <dsp:cNvPr id="0" name=""/>
        <dsp:cNvSpPr/>
      </dsp:nvSpPr>
      <dsp:spPr>
        <a:xfrm>
          <a:off x="1169336" y="1360213"/>
          <a:ext cx="4269438" cy="316259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1910" tIns="41910" rIns="41910" bIns="41910" numCol="1" spcCol="1270" anchor="t" anchorCtr="0">
          <a:noAutofit/>
        </a:bodyPr>
        <a:lstStyle/>
        <a:p>
          <a:pPr marL="0" lvl="0" indent="0" algn="l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100" kern="1200"/>
            <a:t>rok rozpoczęcia wytwarzania energii</a:t>
          </a:r>
        </a:p>
      </dsp:txBody>
      <dsp:txXfrm>
        <a:off x="1169336" y="1360213"/>
        <a:ext cx="4269438" cy="316259"/>
      </dsp:txXfrm>
    </dsp:sp>
    <dsp:sp modelId="{FFDBB292-D296-457E-B986-FD661169B24C}">
      <dsp:nvSpPr>
        <dsp:cNvPr id="0" name=""/>
        <dsp:cNvSpPr/>
      </dsp:nvSpPr>
      <dsp:spPr>
        <a:xfrm>
          <a:off x="1087754" y="1676473"/>
          <a:ext cx="4351020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tint val="5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6F9F0316-F670-47F3-BEFD-9243A51A8013}">
      <dsp:nvSpPr>
        <dsp:cNvPr id="0" name=""/>
        <dsp:cNvSpPr/>
      </dsp:nvSpPr>
      <dsp:spPr>
        <a:xfrm>
          <a:off x="1169336" y="1692286"/>
          <a:ext cx="4269438" cy="316259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1910" tIns="41910" rIns="41910" bIns="41910" numCol="1" spcCol="1270" anchor="t" anchorCtr="0">
          <a:noAutofit/>
        </a:bodyPr>
        <a:lstStyle/>
        <a:p>
          <a:pPr marL="0" lvl="0" indent="0" algn="l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100" kern="1200"/>
            <a:t>lokalizację instalacji</a:t>
          </a:r>
        </a:p>
      </dsp:txBody>
      <dsp:txXfrm>
        <a:off x="1169336" y="1692286"/>
        <a:ext cx="4269438" cy="316259"/>
      </dsp:txXfrm>
    </dsp:sp>
    <dsp:sp modelId="{89E4B533-8528-43DA-BA15-162B21144446}">
      <dsp:nvSpPr>
        <dsp:cNvPr id="0" name=""/>
        <dsp:cNvSpPr/>
      </dsp:nvSpPr>
      <dsp:spPr>
        <a:xfrm>
          <a:off x="1087754" y="2008546"/>
          <a:ext cx="4351020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tint val="5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B8561BF4-9A09-4FE8-B977-7F399BEA88D3}">
      <dsp:nvSpPr>
        <dsp:cNvPr id="0" name=""/>
        <dsp:cNvSpPr/>
      </dsp:nvSpPr>
      <dsp:spPr>
        <a:xfrm>
          <a:off x="0" y="2024358"/>
          <a:ext cx="5438774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8AA797A4-5E7B-4FFB-9B92-B839DFBB0D95}">
      <dsp:nvSpPr>
        <dsp:cNvPr id="0" name=""/>
        <dsp:cNvSpPr/>
      </dsp:nvSpPr>
      <dsp:spPr>
        <a:xfrm>
          <a:off x="0" y="2024358"/>
          <a:ext cx="1087755" cy="665886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9530" tIns="49530" rIns="49530" bIns="49530" numCol="1" spcCol="1270" anchor="t" anchorCtr="0">
          <a:noAutofit/>
        </a:bodyPr>
        <a:lstStyle/>
        <a:p>
          <a:pPr marL="0" lvl="0" indent="0" algn="l" defTabSz="5778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300" kern="1200"/>
            <a:t>Wiatr na tle innych źródeł OZE</a:t>
          </a:r>
        </a:p>
      </dsp:txBody>
      <dsp:txXfrm>
        <a:off x="0" y="2024358"/>
        <a:ext cx="1087755" cy="665886"/>
      </dsp:txXfrm>
    </dsp:sp>
    <dsp:sp modelId="{02E9AD92-B331-4BEE-B97A-C6A83E3D7F2D}">
      <dsp:nvSpPr>
        <dsp:cNvPr id="0" name=""/>
        <dsp:cNvSpPr/>
      </dsp:nvSpPr>
      <dsp:spPr>
        <a:xfrm>
          <a:off x="1169336" y="2047880"/>
          <a:ext cx="4269438" cy="470436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1910" tIns="41910" rIns="41910" bIns="41910" numCol="1" spcCol="1270" anchor="t" anchorCtr="0">
          <a:noAutofit/>
        </a:bodyPr>
        <a:lstStyle/>
        <a:p>
          <a:pPr marL="0" lvl="0" indent="0" algn="l" defTabSz="488950" rtl="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100" b="0" i="0" kern="1200" baseline="0">
              <a:effectLst/>
            </a:rPr>
            <a:t>Skumulowana moc poszczególnych instalacji OZE w poszczególnych latach [MW]</a:t>
          </a:r>
          <a:endParaRPr lang="pl-PL" sz="1100" b="0" kern="1200"/>
        </a:p>
      </dsp:txBody>
      <dsp:txXfrm>
        <a:off x="1169336" y="2047880"/>
        <a:ext cx="4269438" cy="470436"/>
      </dsp:txXfrm>
    </dsp:sp>
    <dsp:sp modelId="{36EDCC8D-4A18-4F0A-897F-31A076C2FB21}">
      <dsp:nvSpPr>
        <dsp:cNvPr id="0" name=""/>
        <dsp:cNvSpPr/>
      </dsp:nvSpPr>
      <dsp:spPr>
        <a:xfrm>
          <a:off x="1087754" y="2518317"/>
          <a:ext cx="4351020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tint val="5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AAB5483F-CAD4-4913-8D9F-FCB9F959FC94}">
      <dsp:nvSpPr>
        <dsp:cNvPr id="0" name=""/>
        <dsp:cNvSpPr/>
      </dsp:nvSpPr>
      <dsp:spPr>
        <a:xfrm>
          <a:off x="1169336" y="2541839"/>
          <a:ext cx="4269438" cy="470436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1910" tIns="41910" rIns="41910" bIns="41910" numCol="1" spcCol="1270" anchor="t" anchorCtr="0">
          <a:noAutofit/>
        </a:bodyPr>
        <a:lstStyle/>
        <a:p>
          <a:pPr marL="0" lvl="0" indent="0" algn="l" defTabSz="488950" rtl="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100" kern="1200"/>
            <a:t>Skumulowana moc poszczególnych źródeł OZE </a:t>
          </a:r>
        </a:p>
      </dsp:txBody>
      <dsp:txXfrm>
        <a:off x="1169336" y="2541839"/>
        <a:ext cx="4269438" cy="470436"/>
      </dsp:txXfrm>
    </dsp:sp>
    <dsp:sp modelId="{328F807D-5AA1-4892-8FDF-5214E01BE0EF}">
      <dsp:nvSpPr>
        <dsp:cNvPr id="0" name=""/>
        <dsp:cNvSpPr/>
      </dsp:nvSpPr>
      <dsp:spPr>
        <a:xfrm>
          <a:off x="1087754" y="3012275"/>
          <a:ext cx="4351020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tint val="5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4251F9C2-C81B-423A-92A0-262F388CEC16}">
      <dsp:nvSpPr>
        <dsp:cNvPr id="0" name=""/>
        <dsp:cNvSpPr/>
      </dsp:nvSpPr>
      <dsp:spPr>
        <a:xfrm>
          <a:off x="0" y="3035797"/>
          <a:ext cx="5438774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7EC8CD5F-F23C-4F83-BA21-9F22A4D73655}">
      <dsp:nvSpPr>
        <dsp:cNvPr id="0" name=""/>
        <dsp:cNvSpPr/>
      </dsp:nvSpPr>
      <dsp:spPr>
        <a:xfrm>
          <a:off x="0" y="3035797"/>
          <a:ext cx="1087755" cy="1012031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9530" tIns="49530" rIns="49530" bIns="49530" numCol="1" spcCol="1270" anchor="t" anchorCtr="0">
          <a:noAutofit/>
        </a:bodyPr>
        <a:lstStyle/>
        <a:p>
          <a:pPr marL="0" lvl="0" indent="0" algn="l" defTabSz="5778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300" kern="1200"/>
            <a:t>Mapy</a:t>
          </a:r>
        </a:p>
      </dsp:txBody>
      <dsp:txXfrm>
        <a:off x="0" y="3035797"/>
        <a:ext cx="1087755" cy="1012031"/>
      </dsp:txXfrm>
    </dsp:sp>
    <dsp:sp modelId="{F7817350-3DD6-4DE7-955A-13A3E28FD6EE}">
      <dsp:nvSpPr>
        <dsp:cNvPr id="0" name=""/>
        <dsp:cNvSpPr/>
      </dsp:nvSpPr>
      <dsp:spPr>
        <a:xfrm>
          <a:off x="1169336" y="3059319"/>
          <a:ext cx="4269438" cy="470436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1910" tIns="41910" rIns="41910" bIns="41910" numCol="1" spcCol="1270" anchor="t" anchorCtr="0">
          <a:noAutofit/>
        </a:bodyPr>
        <a:lstStyle/>
        <a:p>
          <a:pPr marL="0" lvl="0" indent="0" algn="l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100" b="0" kern="1200" cap="none" spc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rPr>
            <a:t>Mapa</a:t>
          </a:r>
          <a:r>
            <a:rPr lang="pl-PL" sz="1100" b="0" kern="1200" cap="none" spc="0" baseline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rPr>
            <a:t> przedstawiająca wszystkie istniejące instalacje wiatrowe w bazie w podziale na województwa</a:t>
          </a:r>
          <a:endParaRPr lang="pl-PL" sz="1100" b="0" kern="1200">
            <a:solidFill>
              <a:sysClr val="windowText" lastClr="000000"/>
            </a:solidFill>
          </a:endParaRPr>
        </a:p>
      </dsp:txBody>
      <dsp:txXfrm>
        <a:off x="1169336" y="3059319"/>
        <a:ext cx="4269438" cy="470436"/>
      </dsp:txXfrm>
    </dsp:sp>
    <dsp:sp modelId="{E508890F-89A4-420D-89F5-64713ADF8136}">
      <dsp:nvSpPr>
        <dsp:cNvPr id="0" name=""/>
        <dsp:cNvSpPr/>
      </dsp:nvSpPr>
      <dsp:spPr>
        <a:xfrm>
          <a:off x="1087754" y="3529755"/>
          <a:ext cx="4351020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tint val="5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C293D3CF-115B-4654-833A-71D79C4EABA6}">
      <dsp:nvSpPr>
        <dsp:cNvPr id="0" name=""/>
        <dsp:cNvSpPr/>
      </dsp:nvSpPr>
      <dsp:spPr>
        <a:xfrm>
          <a:off x="1169336" y="3553277"/>
          <a:ext cx="4269438" cy="470436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1910" tIns="41910" rIns="41910" bIns="41910" numCol="1" spcCol="1270" anchor="t" anchorCtr="0">
          <a:noAutofit/>
        </a:bodyPr>
        <a:lstStyle/>
        <a:p>
          <a:pPr marL="0" lvl="0" indent="0" algn="l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100" b="0" kern="1200" cap="none" spc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rPr>
            <a:t>Mapa przedstawiająca lokalizacje siedzib właścicieli</a:t>
          </a:r>
          <a:r>
            <a:rPr lang="pl-PL" sz="1100" b="0" kern="1200" cap="none" spc="0" baseline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rPr>
            <a:t> istniejących instalacji wiatrowych</a:t>
          </a:r>
          <a:endParaRPr lang="pl-PL" sz="1100" b="0" kern="1200">
            <a:solidFill>
              <a:sysClr val="windowText" lastClr="000000"/>
            </a:solidFill>
          </a:endParaRPr>
        </a:p>
      </dsp:txBody>
      <dsp:txXfrm>
        <a:off x="1169336" y="3553277"/>
        <a:ext cx="4269438" cy="470436"/>
      </dsp:txXfrm>
    </dsp:sp>
    <dsp:sp modelId="{FEA501DC-4C67-42B5-B3A6-838987E50F77}">
      <dsp:nvSpPr>
        <dsp:cNvPr id="0" name=""/>
        <dsp:cNvSpPr/>
      </dsp:nvSpPr>
      <dsp:spPr>
        <a:xfrm>
          <a:off x="1087754" y="4023713"/>
          <a:ext cx="4351020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tint val="5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</dsp:spTree>
</dsp:drawing>
</file>

<file path=xl/diagrams/drawing2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55C43905-2943-47F4-9725-4A7C78A345EC}">
      <dsp:nvSpPr>
        <dsp:cNvPr id="0" name=""/>
        <dsp:cNvSpPr/>
      </dsp:nvSpPr>
      <dsp:spPr>
        <a:xfrm>
          <a:off x="38086" y="597070"/>
          <a:ext cx="4130713" cy="1208806"/>
        </a:xfrm>
        <a:prstGeom prst="rect">
          <a:avLst/>
        </a:prstGeom>
        <a:solidFill>
          <a:schemeClr val="lt2">
            <a:alpha val="40000"/>
            <a:hueOff val="0"/>
            <a:satOff val="0"/>
            <a:lumOff val="0"/>
            <a:alphaOff val="0"/>
          </a:schemeClr>
        </a:solidFill>
        <a:ln w="6350" cap="flat" cmpd="sng" algn="ctr">
          <a:solidFill>
            <a:schemeClr val="dk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1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818765" tIns="76200" rIns="76200" bIns="76200" numCol="1" spcCol="1270" anchor="ctr" anchorCtr="0">
          <a:noAutofit/>
        </a:bodyPr>
        <a:lstStyle/>
        <a:p>
          <a:pPr marL="0" lvl="0" indent="0" algn="l" defTabSz="8890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2000" kern="1200">
              <a:solidFill>
                <a:schemeClr val="bg1">
                  <a:lumMod val="50000"/>
                </a:schemeClr>
              </a:solidFill>
            </a:rPr>
            <a:t>  Farmy </a:t>
          </a:r>
        </a:p>
        <a:p>
          <a:pPr marL="0" lvl="0" indent="0" algn="l" defTabSz="8890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800" kern="1200">
              <a:solidFill>
                <a:schemeClr val="bg1">
                  <a:lumMod val="50000"/>
                </a:schemeClr>
              </a:solidFill>
            </a:rPr>
            <a:t>  9 670,0 MW </a:t>
          </a:r>
          <a:br>
            <a:rPr lang="pl-PL" sz="1800" kern="1200">
              <a:solidFill>
                <a:schemeClr val="bg1">
                  <a:lumMod val="50000"/>
                </a:schemeClr>
              </a:solidFill>
            </a:rPr>
          </a:br>
          <a:r>
            <a:rPr lang="pl-PL" sz="1800" kern="1200">
              <a:solidFill>
                <a:schemeClr val="bg1">
                  <a:lumMod val="50000"/>
                </a:schemeClr>
              </a:solidFill>
            </a:rPr>
            <a:t>  830 instalacji</a:t>
          </a:r>
        </a:p>
      </dsp:txBody>
      <dsp:txXfrm>
        <a:off x="38086" y="597070"/>
        <a:ext cx="4130713" cy="1208806"/>
      </dsp:txXfrm>
    </dsp:sp>
    <dsp:sp modelId="{542DB5FF-4C73-44B3-B534-F4C2609A9716}">
      <dsp:nvSpPr>
        <dsp:cNvPr id="0" name=""/>
        <dsp:cNvSpPr/>
      </dsp:nvSpPr>
      <dsp:spPr>
        <a:xfrm>
          <a:off x="66681" y="618512"/>
          <a:ext cx="846164" cy="1171387"/>
        </a:xfrm>
        <a:prstGeom prst="rect">
          <a:avLst/>
        </a:prstGeom>
        <a:blipFill rotWithShape="1">
          <a:blip xmlns:r="http://schemas.openxmlformats.org/officeDocument/2006/relationships" r:embed="rId1">
            <a:grayscl/>
          </a:blip>
          <a:srcRect/>
          <a:stretch>
            <a:fillRect t="-19000" b="-19000"/>
          </a:stretch>
        </a:blipFill>
        <a:ln w="12700" cap="flat" cmpd="sng" algn="ctr">
          <a:solidFill>
            <a:schemeClr val="lt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EB402B0D-72BC-4C37-8841-EA79EE48DCA4}">
      <dsp:nvSpPr>
        <dsp:cNvPr id="0" name=""/>
        <dsp:cNvSpPr/>
      </dsp:nvSpPr>
      <dsp:spPr>
        <a:xfrm>
          <a:off x="26305" y="2029658"/>
          <a:ext cx="4145644" cy="1208806"/>
        </a:xfrm>
        <a:prstGeom prst="rect">
          <a:avLst/>
        </a:prstGeom>
        <a:solidFill>
          <a:schemeClr val="lt2">
            <a:alpha val="40000"/>
            <a:hueOff val="0"/>
            <a:satOff val="0"/>
            <a:lumOff val="0"/>
            <a:alphaOff val="0"/>
          </a:schemeClr>
        </a:solidFill>
        <a:ln w="6350" cap="flat" cmpd="sng" algn="ctr">
          <a:solidFill>
            <a:schemeClr val="dk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1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818765" tIns="76200" rIns="76200" bIns="76200" numCol="1" spcCol="1270" anchor="ctr" anchorCtr="0">
          <a:noAutofit/>
        </a:bodyPr>
        <a:lstStyle/>
        <a:p>
          <a:pPr marL="0" lvl="0" indent="0" algn="l" defTabSz="8890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2000" kern="1200">
              <a:solidFill>
                <a:sysClr val="window" lastClr="FFFFFF">
                  <a:lumMod val="50000"/>
                </a:sysClr>
              </a:solidFill>
              <a:latin typeface="Calibri" panose="020F0502020204030204"/>
              <a:ea typeface="+mn-ea"/>
              <a:cs typeface="+mn-cs"/>
            </a:rPr>
            <a:t>  Małe instalacje</a:t>
          </a:r>
        </a:p>
        <a:p>
          <a:pPr marL="0" lvl="0" indent="0" algn="l" defTabSz="8890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2000" kern="1200">
              <a:solidFill>
                <a:sysClr val="window" lastClr="FFFFFF">
                  <a:lumMod val="50000"/>
                </a:sysClr>
              </a:solidFill>
              <a:latin typeface="Calibri" panose="020F0502020204030204"/>
              <a:ea typeface="+mn-ea"/>
              <a:cs typeface="+mn-cs"/>
            </a:rPr>
            <a:t>  404,6</a:t>
          </a:r>
          <a:r>
            <a:rPr lang="pl-PL" sz="1800" kern="1200">
              <a:solidFill>
                <a:sysClr val="window" lastClr="FFFFFF">
                  <a:lumMod val="50000"/>
                </a:sysClr>
              </a:solidFill>
              <a:latin typeface="Calibri" panose="020F0502020204030204"/>
              <a:ea typeface="+mn-ea"/>
              <a:cs typeface="+mn-cs"/>
            </a:rPr>
            <a:t> MW</a:t>
          </a:r>
          <a:br>
            <a:rPr lang="pl-PL" sz="1800" kern="1200">
              <a:solidFill>
                <a:sysClr val="window" lastClr="FFFFFF">
                  <a:lumMod val="50000"/>
                </a:sysClr>
              </a:solidFill>
              <a:latin typeface="Calibri" panose="020F0502020204030204"/>
              <a:ea typeface="+mn-ea"/>
              <a:cs typeface="+mn-cs"/>
            </a:rPr>
          </a:br>
          <a:r>
            <a:rPr lang="pl-PL" sz="1800" kern="1200">
              <a:solidFill>
                <a:sysClr val="window" lastClr="FFFFFF">
                  <a:lumMod val="50000"/>
                </a:sysClr>
              </a:solidFill>
              <a:latin typeface="Calibri" panose="020F0502020204030204"/>
              <a:ea typeface="+mn-ea"/>
              <a:cs typeface="+mn-cs"/>
            </a:rPr>
            <a:t>  611 instalacji</a:t>
          </a:r>
          <a:endParaRPr lang="pl-PL" sz="2000" kern="1200">
            <a:solidFill>
              <a:sysClr val="window" lastClr="FFFFFF">
                <a:lumMod val="50000"/>
              </a:sysClr>
            </a:solidFill>
            <a:latin typeface="Calibri" panose="020F0502020204030204"/>
            <a:ea typeface="+mn-ea"/>
            <a:cs typeface="+mn-cs"/>
          </a:endParaRPr>
        </a:p>
      </dsp:txBody>
      <dsp:txXfrm>
        <a:off x="26305" y="2029658"/>
        <a:ext cx="4145644" cy="1208806"/>
      </dsp:txXfrm>
    </dsp:sp>
    <dsp:sp modelId="{D2A22335-95F7-4AAA-81AC-EA416168F420}">
      <dsp:nvSpPr>
        <dsp:cNvPr id="0" name=""/>
        <dsp:cNvSpPr/>
      </dsp:nvSpPr>
      <dsp:spPr>
        <a:xfrm>
          <a:off x="87665" y="2062765"/>
          <a:ext cx="846164" cy="1159939"/>
        </a:xfrm>
        <a:prstGeom prst="rect">
          <a:avLst/>
        </a:prstGeom>
        <a:blipFill rotWithShape="1">
          <a:blip xmlns:r="http://schemas.openxmlformats.org/officeDocument/2006/relationships" r:embed="rId1">
            <a:grayscl/>
          </a:blip>
          <a:srcRect/>
          <a:stretch>
            <a:fillRect t="-19000" b="-19000"/>
          </a:stretch>
        </a:blipFill>
        <a:ln w="12700" cap="flat" cmpd="sng" algn="ctr">
          <a:solidFill>
            <a:schemeClr val="lt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8/layout/LinedList">
  <dgm:title val=""/>
  <dgm:desc val=""/>
  <dgm:catLst>
    <dgm:cat type="hierarchy" pri="8000"/>
    <dgm:cat type="list" pri="25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12">
          <dgm:prSet phldr="1"/>
        </dgm:pt>
        <dgm:pt modelId="13">
          <dgm:prSet phldr="1"/>
        </dgm:pt>
      </dgm:ptLst>
      <dgm:cxnLst>
        <dgm:cxn modelId="2" srcId="0" destId="1" srcOrd="0" destOrd="0"/>
        <dgm:cxn modelId="3" srcId="1" destId="11" srcOrd="0" destOrd="0"/>
        <dgm:cxn modelId="4" srcId="1" destId="12" srcOrd="1" destOrd="0"/>
        <dgm:cxn modelId="5" srcId="1" destId="13" srcOrd="2" destOrd="0"/>
      </dgm:cxnLst>
      <dgm:bg/>
      <dgm:whole/>
    </dgm:dataModel>
  </dgm:sampData>
  <dgm:styleData>
    <dgm:dataModel>
      <dgm:ptLst>
        <dgm:pt modelId="0" type="doc"/>
        <dgm:pt modelId="1">
          <dgm:prSet phldr="1"/>
        </dgm:pt>
        <dgm:pt modelId="11">
          <dgm:prSet phldr="1"/>
        </dgm:pt>
        <dgm:pt modelId="12">
          <dgm:prSet phldr="1"/>
        </dgm:pt>
      </dgm:ptLst>
      <dgm:cxnLst>
        <dgm:cxn modelId="2" srcId="0" destId="1" srcOrd="0" destOrd="0"/>
        <dgm:cxn modelId="3" srcId="1" destId="11" srcOrd="0" destOrd="0"/>
        <dgm:cxn modelId="4" srcId="1" destId="12" srcOrd="1" destOrd="0"/>
      </dgm:cxnLst>
      <dgm:bg/>
      <dgm:whole/>
    </dgm:dataModel>
  </dgm:styleData>
  <dgm:clrData>
    <dgm:dataModel>
      <dgm:ptLst>
        <dgm:pt modelId="0" type="doc"/>
        <dgm:pt modelId="1">
          <dgm:prSet phldr="1"/>
        </dgm:pt>
        <dgm:pt modelId="11">
          <dgm:prSet phldr="1"/>
        </dgm:pt>
        <dgm:pt modelId="12">
          <dgm:prSet phldr="1"/>
        </dgm:pt>
      </dgm:ptLst>
      <dgm:cxnLst>
        <dgm:cxn modelId="2" srcId="0" destId="1" srcOrd="0" destOrd="0"/>
        <dgm:cxn modelId="3" srcId="1" destId="11" srcOrd="0" destOrd="0"/>
        <dgm:cxn modelId="4" srcId="1" destId="12" srcOrd="1" destOrd="0"/>
      </dgm:cxnLst>
      <dgm:bg/>
      <dgm:whole/>
    </dgm:dataModel>
  </dgm:clrData>
  <dgm:layoutNode name="vert0">
    <dgm:varLst>
      <dgm:dir/>
      <dgm:animOne val="branch"/>
      <dgm:animLvl val="lvl"/>
    </dgm:varLst>
    <dgm:choose name="Name0">
      <dgm:if name="Name1" func="var" arg="dir" op="equ" val="norm">
        <dgm:alg type="lin">
          <dgm:param type="linDir" val="fromT"/>
          <dgm:param type="nodeHorzAlign" val="l"/>
        </dgm:alg>
      </dgm:if>
      <dgm:else name="Name2">
        <dgm:alg type="lin">
          <dgm:param type="linDir" val="fromT"/>
          <dgm:param type="nodeHorzAlign" val="r"/>
        </dgm:alg>
      </dgm:else>
    </dgm:choose>
    <dgm:shape xmlns:r="http://schemas.openxmlformats.org/officeDocument/2006/relationships" r:blip="">
      <dgm:adjLst/>
    </dgm:shape>
    <dgm:presOf/>
    <dgm:constrLst>
      <dgm:constr type="w" for="ch" forName="horz1" refType="w"/>
      <dgm:constr type="h" for="ch" forName="horz1" refType="h"/>
      <dgm:constr type="h" for="des" forName="vert1" refType="h"/>
      <dgm:constr type="h" for="des" forName="tx1" refType="h"/>
      <dgm:constr type="h" for="des" forName="horz2" refType="h"/>
      <dgm:constr type="h" for="des" forName="vert2" refType="h"/>
      <dgm:constr type="h" for="des" forName="horz3" refType="h"/>
      <dgm:constr type="h" for="des" forName="vert3" refType="h"/>
      <dgm:constr type="h" for="des" forName="horz4" refType="h"/>
      <dgm:constr type="h" for="des" ptType="node" refType="h"/>
      <dgm:constr type="primFontSz" for="des" forName="tx1" op="equ" val="65"/>
      <dgm:constr type="primFontSz" for="des" forName="tx2" op="equ" val="65"/>
      <dgm:constr type="primFontSz" for="des" forName="tx3" op="equ" val="65"/>
      <dgm:constr type="primFontSz" for="des" forName="tx4" op="equ" val="65"/>
      <dgm:constr type="w" for="des" forName="thickLine" refType="w"/>
      <dgm:constr type="h" for="des" forName="thickLine"/>
      <dgm:constr type="h" for="des" forName="thinLine1"/>
      <dgm:constr type="h" for="des" forName="thinLine2b"/>
      <dgm:constr type="h" for="des" forName="thinLine3"/>
      <dgm:constr type="h" for="des" forName="vertSpace2a" refType="h" fact="0.05"/>
      <dgm:constr type="h" for="des" forName="vertSpace2b" refType="h" refFor="des" refForName="vertSpace2a"/>
    </dgm:constrLst>
    <dgm:forEach name="Name3" axis="ch" ptType="node">
      <dgm:layoutNode name="thickLine" styleLbl="alignNode1">
        <dgm:alg type="sp"/>
        <dgm:shape xmlns:r="http://schemas.openxmlformats.org/officeDocument/2006/relationships" type="line" r:blip="">
          <dgm:adjLst/>
        </dgm:shape>
        <dgm:presOf/>
      </dgm:layoutNode>
      <dgm:layoutNode name="horz1">
        <dgm:choose name="Name4">
          <dgm:if name="Name5" func="var" arg="dir" op="equ" val="norm">
            <dgm:alg type="lin">
              <dgm:param type="linDir" val="fromL"/>
              <dgm:param type="nodeVertAlign" val="t"/>
            </dgm:alg>
          </dgm:if>
          <dgm:else name="Name6">
            <dgm:alg type="lin">
              <dgm:param type="linDir" val="fromR"/>
              <dgm:param type="nodeVertAlign" val="t"/>
            </dgm:alg>
          </dgm:else>
        </dgm:choose>
        <dgm:shape xmlns:r="http://schemas.openxmlformats.org/officeDocument/2006/relationships" r:blip="">
          <dgm:adjLst/>
        </dgm:shape>
        <dgm:presOf/>
        <dgm:choose name="Name7">
          <dgm:if name="Name8" axis="root des" func="maxDepth" op="equ" val="1">
            <dgm:constrLst>
              <dgm:constr type="w" for="ch" forName="tx1" refType="w"/>
            </dgm:constrLst>
          </dgm:if>
          <dgm:if name="Name9" axis="root des" func="maxDepth" op="equ" val="2">
            <dgm:constrLst>
              <dgm:constr type="w" for="ch" forName="tx1" refType="w" fact="0.2"/>
              <dgm:constr type="w" for="des" forName="tx2" refType="w" fact="0.785"/>
              <dgm:constr type="w" for="des" forName="horzSpace2" refType="w" fact="0.015"/>
              <dgm:constr type="w" for="des" forName="thinLine2b" refType="w" fact="0.8"/>
            </dgm:constrLst>
          </dgm:if>
          <dgm:if name="Name10" axis="root des" func="maxDepth" op="equ" val="3">
            <dgm:constrLst>
              <dgm:constr type="w" for="ch" forName="tx1" refType="w" fact="0.2"/>
              <dgm:constr type="w" for="des" forName="tx2" refType="w" fact="0.385"/>
              <dgm:constr type="w" for="des" forName="tx3" refType="w" fact="0.385"/>
              <dgm:constr type="w" for="des" forName="horzSpace2" refType="w" fact="0.015"/>
              <dgm:constr type="w" for="des" forName="horzSpace3" refType="w" fact="0.015"/>
              <dgm:constr type="w" for="des" forName="thinLine2b" refType="w" fact="0.8"/>
              <dgm:constr type="w" for="des" forName="thinLine3" refType="w" fact="0.385"/>
            </dgm:constrLst>
          </dgm:if>
          <dgm:if name="Name11" axis="root des" func="maxDepth" op="gte" val="4">
            <dgm:constrLst>
              <dgm:constr type="w" for="ch" forName="tx1" refType="w" fact="0.2"/>
              <dgm:constr type="w" for="des" forName="tx2" refType="w" fact="0.2516"/>
              <dgm:constr type="w" for="des" forName="tx3" refType="w" fact="0.2516"/>
              <dgm:constr type="w" for="des" forName="tx4" refType="w" fact="0.2516"/>
              <dgm:constr type="w" for="des" forName="horzSpace2" refType="w" fact="0.015"/>
              <dgm:constr type="w" for="des" forName="horzSpace3" refType="w" fact="0.015"/>
              <dgm:constr type="w" for="des" forName="horzSpace4" refType="w" fact="0.015"/>
              <dgm:constr type="w" for="des" forName="thinLine2b" refType="w" fact="0.8"/>
              <dgm:constr type="w" for="des" forName="thinLine3" refType="w" fact="0.5332"/>
            </dgm:constrLst>
          </dgm:if>
          <dgm:else name="Name12"/>
        </dgm:choose>
        <dgm:layoutNode name="tx1" styleLbl="revTx">
          <dgm:alg type="tx">
            <dgm:param type="parTxLTRAlign" val="l"/>
            <dgm:param type="parTxRTLAlign" val="r"/>
            <dgm:param type="txAnchorVert" val="t"/>
          </dgm:alg>
          <dgm:shape xmlns:r="http://schemas.openxmlformats.org/officeDocument/2006/relationships" type="rect" r:blip="">
            <dgm:adjLst/>
          </dgm:shape>
          <dgm:presOf axis="self"/>
          <dgm:constrLst>
            <dgm:constr type="tMarg" refType="primFontSz" fact="0.3"/>
            <dgm:constr type="bMarg" refType="primFontSz" fact="0.3"/>
            <dgm:constr type="lMarg" refType="primFontSz" fact="0.3"/>
            <dgm:constr type="rMarg" refType="primFontSz" fact="0.3"/>
          </dgm:constrLst>
          <dgm:ruleLst>
            <dgm:rule type="primFontSz" val="5" fact="NaN" max="NaN"/>
          </dgm:ruleLst>
        </dgm:layoutNode>
        <dgm:layoutNode name="vert1">
          <dgm:choose name="Name13">
            <dgm:if name="Name14" func="var" arg="dir" op="equ" val="norm">
              <dgm:alg type="lin">
                <dgm:param type="linDir" val="fromT"/>
                <dgm:param type="nodeHorzAlign" val="l"/>
              </dgm:alg>
            </dgm:if>
            <dgm:else name="Name15">
              <dgm:alg type="lin">
                <dgm:param type="linDir" val="fromT"/>
                <dgm:param type="nodeHorzAlign" val="r"/>
              </dgm:alg>
            </dgm:else>
          </dgm:choose>
          <dgm:shape xmlns:r="http://schemas.openxmlformats.org/officeDocument/2006/relationships" r:blip="">
            <dgm:adjLst/>
          </dgm:shape>
          <dgm:presOf/>
          <dgm:forEach name="Name16" axis="ch" ptType="node">
            <dgm:choose name="Name17">
              <dgm:if name="Name18" axis="self" ptType="node" func="pos" op="equ" val="1">
                <dgm:layoutNode name="vertSpace2a">
                  <dgm:alg type="sp"/>
                  <dgm:shape xmlns:r="http://schemas.openxmlformats.org/officeDocument/2006/relationships" r:blip="">
                    <dgm:adjLst/>
                  </dgm:shape>
                  <dgm:presOf/>
                </dgm:layoutNode>
              </dgm:if>
              <dgm:else name="Name19"/>
            </dgm:choose>
            <dgm:layoutNode name="horz2">
              <dgm:choose name="Name20">
                <dgm:if name="Name21" func="var" arg="dir" op="equ" val="norm">
                  <dgm:alg type="lin">
                    <dgm:param type="linDir" val="fromL"/>
                    <dgm:param type="nodeVertAlign" val="t"/>
                  </dgm:alg>
                </dgm:if>
                <dgm:else name="Name22">
                  <dgm:alg type="lin">
                    <dgm:param type="linDir" val="fromR"/>
                    <dgm:param type="nodeVertAlign" val="t"/>
                  </dgm:alg>
                </dgm:else>
              </dgm:choose>
              <dgm:shape xmlns:r="http://schemas.openxmlformats.org/officeDocument/2006/relationships" r:blip="">
                <dgm:adjLst/>
              </dgm:shape>
              <dgm:presOf/>
              <dgm:layoutNode name="horzSpace2">
                <dgm:alg type="sp"/>
                <dgm:shape xmlns:r="http://schemas.openxmlformats.org/officeDocument/2006/relationships" r:blip="">
                  <dgm:adjLst/>
                </dgm:shape>
                <dgm:presOf/>
              </dgm:layoutNode>
              <dgm:layoutNode name="tx2" styleLbl="revTx">
                <dgm:alg type="tx">
                  <dgm:param type="parTxLTRAlign" val="l"/>
                  <dgm:param type="parTxRTLAlign" val="r"/>
                  <dgm:param type="txAnchorVert" val="t"/>
                </dgm:alg>
                <dgm:shape xmlns:r="http://schemas.openxmlformats.org/officeDocument/2006/relationships" type="rect" r:blip="">
                  <dgm:adjLst/>
                </dgm:shape>
                <dgm:presOf axis="self"/>
                <dgm:constrLst>
                  <dgm:constr type="tMarg" refType="primFontSz" fact="0.3"/>
                  <dgm:constr type="bMarg" refType="primFontSz" fact="0.3"/>
                  <dgm:constr type="lMarg" refType="primFontSz" fact="0.3"/>
                  <dgm:constr type="rMarg" refType="primFontSz" fact="0.3"/>
                </dgm:constrLst>
                <dgm:ruleLst>
                  <dgm:rule type="primFontSz" val="5" fact="NaN" max="NaN"/>
                </dgm:ruleLst>
              </dgm:layoutNode>
              <dgm:layoutNode name="vert2">
                <dgm:choose name="Name23">
                  <dgm:if name="Name24" func="var" arg="dir" op="equ" val="norm">
                    <dgm:alg type="lin">
                      <dgm:param type="linDir" val="fromT"/>
                      <dgm:param type="nodeHorzAlign" val="l"/>
                    </dgm:alg>
                  </dgm:if>
                  <dgm:else name="Name25">
                    <dgm:alg type="lin">
                      <dgm:param type="linDir" val="fromT"/>
                      <dgm:param type="nodeHorzAlign" val="r"/>
                    </dgm:alg>
                  </dgm:else>
                </dgm:choose>
                <dgm:shape xmlns:r="http://schemas.openxmlformats.org/officeDocument/2006/relationships" r:blip="">
                  <dgm:adjLst/>
                </dgm:shape>
                <dgm:presOf/>
                <dgm:forEach name="Name26" axis="ch" ptType="node">
                  <dgm:layoutNode name="horz3">
                    <dgm:choose name="Name27">
                      <dgm:if name="Name28" func="var" arg="dir" op="equ" val="norm">
                        <dgm:alg type="lin">
                          <dgm:param type="linDir" val="fromL"/>
                          <dgm:param type="nodeVertAlign" val="t"/>
                        </dgm:alg>
                      </dgm:if>
                      <dgm:else name="Name29">
                        <dgm:alg type="lin">
                          <dgm:param type="linDir" val="fromR"/>
                          <dgm:param type="nodeVertAlign" val="t"/>
                        </dgm:alg>
                      </dgm:else>
                    </dgm:choose>
                    <dgm:shape xmlns:r="http://schemas.openxmlformats.org/officeDocument/2006/relationships" r:blip="">
                      <dgm:adjLst/>
                    </dgm:shape>
                    <dgm:presOf/>
                    <dgm:layoutNode name="horzSpace3">
                      <dgm:alg type="sp"/>
                      <dgm:shape xmlns:r="http://schemas.openxmlformats.org/officeDocument/2006/relationships" r:blip="">
                        <dgm:adjLst/>
                      </dgm:shape>
                      <dgm:presOf/>
                    </dgm:layoutNode>
                    <dgm:layoutNode name="tx3" styleLbl="revTx">
                      <dgm:alg type="tx">
                        <dgm:param type="parTxLTRAlign" val="l"/>
                        <dgm:param type="parTxRTLAlign" val="r"/>
                        <dgm:param type="txAnchorVert" val="t"/>
                      </dgm:alg>
                      <dgm:shape xmlns:r="http://schemas.openxmlformats.org/officeDocument/2006/relationships" type="rect" r:blip="">
                        <dgm:adjLst/>
                      </dgm:shape>
                      <dgm:presOf axis="self"/>
                      <dgm:constrLst>
                        <dgm:constr type="tMarg" refType="primFontSz" fact="0.3"/>
                        <dgm:constr type="bMarg" refType="primFontSz" fact="0.3"/>
                        <dgm:constr type="lMarg" refType="primFontSz" fact="0.3"/>
                        <dgm:constr type="rMarg" refType="primFontSz" fact="0.3"/>
                      </dgm:constrLst>
                      <dgm:ruleLst>
                        <dgm:rule type="primFontSz" val="5" fact="NaN" max="NaN"/>
                      </dgm:ruleLst>
                    </dgm:layoutNode>
                    <dgm:layoutNode name="vert3">
                      <dgm:choose name="Name30">
                        <dgm:if name="Name31" func="var" arg="dir" op="equ" val="norm">
                          <dgm:alg type="lin">
                            <dgm:param type="linDir" val="fromT"/>
                            <dgm:param type="nodeHorzAlign" val="l"/>
                          </dgm:alg>
                        </dgm:if>
                        <dgm:else name="Name32">
                          <dgm:alg type="lin">
                            <dgm:param type="linDir" val="fromT"/>
                            <dgm:param type="nodeHorzAlign" val="r"/>
                          </dgm:alg>
                        </dgm:else>
                      </dgm:choose>
                      <dgm:shape xmlns:r="http://schemas.openxmlformats.org/officeDocument/2006/relationships" r:blip="">
                        <dgm:adjLst/>
                      </dgm:shape>
                      <dgm:presOf/>
                      <dgm:forEach name="Name33" axis="ch" ptType="node">
                        <dgm:layoutNode name="horz4">
                          <dgm:choose name="Name34">
                            <dgm:if name="Name35" func="var" arg="dir" op="equ" val="norm">
                              <dgm:alg type="lin">
                                <dgm:param type="linDir" val="fromL"/>
                                <dgm:param type="nodeVertAlign" val="t"/>
                              </dgm:alg>
                            </dgm:if>
                            <dgm:else name="Name36">
                              <dgm:alg type="lin">
                                <dgm:param type="linDir" val="fromR"/>
                                <dgm:param type="nodeVertAlign" val="t"/>
                              </dgm:alg>
                            </dgm:else>
                          </dgm:choose>
                          <dgm:shape xmlns:r="http://schemas.openxmlformats.org/officeDocument/2006/relationships" r:blip="">
                            <dgm:adjLst/>
                          </dgm:shape>
                          <dgm:presOf/>
                          <dgm:layoutNode name="horzSpace4">
                            <dgm:alg type="sp"/>
                            <dgm:shape xmlns:r="http://schemas.openxmlformats.org/officeDocument/2006/relationships" r:blip="">
                              <dgm:adjLst/>
                            </dgm:shape>
                            <dgm:presOf/>
                          </dgm:layoutNode>
                          <dgm:layoutNode name="tx4" styleLbl="revTx">
                            <dgm:varLst>
                              <dgm:bulletEnabled val="1"/>
                            </dgm:varLst>
                            <dgm:alg type="tx">
                              <dgm:param type="parTxLTRAlign" val="l"/>
                              <dgm:param type="parTxRTLAlign" val="r"/>
                              <dgm:param type="txAnchorVert" val="t"/>
                            </dgm:alg>
                            <dgm:shape xmlns:r="http://schemas.openxmlformats.org/officeDocument/2006/relationships" type="rect" r:blip="">
                              <dgm:adjLst/>
                            </dgm:shape>
                            <dgm:presOf axis="desOrSelf" ptType="node"/>
                            <dgm:constrLst>
                              <dgm:constr type="tMarg" refType="primFontSz" fact="0.3"/>
                              <dgm:constr type="bMarg" refType="primFontSz" fact="0.3"/>
                              <dgm:constr type="lMarg" refType="primFontSz" fact="0.3"/>
                              <dgm:constr type="rMarg" refType="primFontSz" fact="0.3"/>
                            </dgm:constrLst>
                            <dgm:ruleLst>
                              <dgm:rule type="primFontSz" val="5" fact="NaN" max="NaN"/>
                            </dgm:ruleLst>
                          </dgm:layoutNode>
                        </dgm:layoutNode>
                      </dgm:forEach>
                    </dgm:layoutNode>
                  </dgm:layoutNode>
                  <dgm:forEach name="Name37" axis="followSib" ptType="sibTrans" cnt="1">
                    <dgm:layoutNode name="thinLine3" styleLbl="callout">
                      <dgm:alg type="sp"/>
                      <dgm:shape xmlns:r="http://schemas.openxmlformats.org/officeDocument/2006/relationships" type="line" r:blip="">
                        <dgm:adjLst/>
                      </dgm:shape>
                      <dgm:presOf/>
                    </dgm:layoutNode>
                  </dgm:forEach>
                </dgm:forEach>
              </dgm:layoutNode>
            </dgm:layoutNode>
            <dgm:layoutNode name="thinLine2b" styleLbl="callout">
              <dgm:alg type="sp"/>
              <dgm:shape xmlns:r="http://schemas.openxmlformats.org/officeDocument/2006/relationships" type="line" r:blip="">
                <dgm:adjLst/>
              </dgm:shape>
              <dgm:presOf/>
            </dgm:layoutNode>
            <dgm:layoutNode name="vertSpace2b">
              <dgm:alg type="sp"/>
              <dgm:shape xmlns:r="http://schemas.openxmlformats.org/officeDocument/2006/relationships" r:blip="">
                <dgm:adjLst/>
              </dgm:shape>
              <dgm:presOf/>
            </dgm:layoutNode>
          </dgm:forEach>
        </dgm:layoutNode>
      </dgm:layoutNode>
    </dgm:forEach>
  </dgm:layoutNode>
</dgm:layoutDef>
</file>

<file path=xl/diagrams/layout2.xml><?xml version="1.0" encoding="utf-8"?>
<dgm:layoutDef xmlns:dgm="http://schemas.openxmlformats.org/drawingml/2006/diagram" xmlns:a="http://schemas.openxmlformats.org/drawingml/2006/main" uniqueId="urn:microsoft.com/office/officeart/2008/layout/PictureStrips">
  <dgm:title val=""/>
  <dgm:desc val=""/>
  <dgm:catLst>
    <dgm:cat type="list" pri="12500"/>
    <dgm:cat type="picture" pri="13000"/>
    <dgm:cat type="pictureconvert" pri="13000"/>
  </dgm:catLst>
  <dgm:samp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</dgm:ptLst>
      <dgm:cxnLst>
        <dgm:cxn modelId="40" srcId="0" destId="10" srcOrd="0" destOrd="0"/>
        <dgm:cxn modelId="50" srcId="0" destId="20" srcOrd="1" destOrd="0"/>
        <dgm:cxn modelId="60" srcId="0" destId="30" srcOrd="2" destOrd="0"/>
      </dgm:cxnLst>
      <dgm:bg/>
      <dgm:whole/>
    </dgm:dataModel>
  </dgm:sampData>
  <dgm:styleData>
    <dgm:dataModel>
      <dgm:ptLst>
        <dgm:pt modelId="0" type="doc"/>
        <dgm:pt modelId="10">
          <dgm:prSet phldr="1"/>
        </dgm:pt>
        <dgm:pt modelId="20">
          <dgm:prSet phldr="1"/>
        </dgm:pt>
      </dgm:ptLst>
      <dgm:cxnLst>
        <dgm:cxn modelId="40" srcId="0" destId="10" srcOrd="0" destOrd="0"/>
        <dgm:cxn modelId="50" srcId="0" destId="20" srcOrd="1" destOrd="0"/>
      </dgm:cxnLst>
      <dgm:bg/>
      <dgm:whole/>
    </dgm:dataModel>
  </dgm:styleData>
  <dgm:clr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  <dgm:pt modelId="40">
          <dgm:prSet phldr="1"/>
        </dgm:pt>
      </dgm:ptLst>
      <dgm:cxnLst>
        <dgm:cxn modelId="40" srcId="0" destId="10" srcOrd="0" destOrd="0"/>
        <dgm:cxn modelId="50" srcId="0" destId="20" srcOrd="1" destOrd="0"/>
        <dgm:cxn modelId="60" srcId="0" destId="30" srcOrd="2" destOrd="0"/>
        <dgm:cxn modelId="70" srcId="0" destId="40" srcOrd="2" destOrd="0"/>
      </dgm:cxnLst>
      <dgm:bg/>
      <dgm:whole/>
    </dgm:dataModel>
  </dgm:clrData>
  <dgm:layoutNode name="Name0">
    <dgm:varLst>
      <dgm:dir/>
      <dgm:resizeHandles val="exact"/>
    </dgm:varLst>
    <dgm:choose name="Name1">
      <dgm:if name="Name2" func="var" arg="dir" op="equ" val="norm">
        <dgm:alg type="snake">
          <dgm:param type="off" val="ctr"/>
        </dgm:alg>
      </dgm:if>
      <dgm:else name="Name3">
        <dgm:alg type="snake">
          <dgm:param type="off" val="ctr"/>
          <dgm:param type="grDir" val="tR"/>
        </dgm:alg>
      </dgm:else>
    </dgm:choose>
    <dgm:shape xmlns:r="http://schemas.openxmlformats.org/officeDocument/2006/relationships" r:blip="">
      <dgm:adjLst/>
    </dgm:shape>
    <dgm:constrLst>
      <dgm:constr type="primFontSz" for="des" ptType="node" op="equ" val="65"/>
      <dgm:constr type="w" for="ch" forName="composite" refType="w"/>
      <dgm:constr type="h" for="ch" forName="composite" refType="h"/>
      <dgm:constr type="sp" refType="h" refFor="ch" refForName="composite" op="equ" fact="0.1"/>
      <dgm:constr type="h" for="ch" forName="sibTrans" refType="h" refFor="ch" refForName="composite" op="equ" fact="0.1"/>
      <dgm:constr type="w" for="ch" forName="sibTrans" refType="h" refFor="ch" refForName="sibTrans" op="equ"/>
    </dgm:constrLst>
    <dgm:forEach name="nodesForEach" axis="ch" ptType="node">
      <dgm:layoutNode name="composite">
        <dgm:alg type="composite">
          <dgm:param type="ar" val="3"/>
        </dgm:alg>
        <dgm:shape xmlns:r="http://schemas.openxmlformats.org/officeDocument/2006/relationships" r:blip="">
          <dgm:adjLst/>
        </dgm:shape>
        <dgm:choose name="Name4">
          <dgm:if name="Name5" func="var" arg="dir" op="equ" val="norm">
            <dgm:constrLst>
              <dgm:constr type="l" for="ch" forName="rect1" refType="w" fact="0.04"/>
              <dgm:constr type="t" for="ch" forName="rect1" refType="h" fact="0.13"/>
              <dgm:constr type="w" for="ch" forName="rect1" refType="w" fact="0.96"/>
              <dgm:constr type="h" for="ch" forName="rect1" refType="h" fact="0.9"/>
              <dgm:constr type="l" for="ch" forName="rect2" refType="w" fact="0"/>
              <dgm:constr type="t" for="ch" forName="rect2" refType="h" fact="0"/>
              <dgm:constr type="w" for="ch" forName="rect2" refType="w" fact="0.21"/>
              <dgm:constr type="h" for="ch" forName="rect2" refType="w" fact="0.315"/>
            </dgm:constrLst>
          </dgm:if>
          <dgm:else name="Name6">
            <dgm:constrLst>
              <dgm:constr type="l" for="ch" forName="rect1" refType="w" fact="0"/>
              <dgm:constr type="t" for="ch" forName="rect1" refType="h" fact="0.13"/>
              <dgm:constr type="w" for="ch" forName="rect1" refType="w" fact="0.96"/>
              <dgm:constr type="h" for="ch" forName="rect1" refType="h" fact="0.9"/>
              <dgm:constr type="l" for="ch" forName="rect2" refType="w" fact="0.79"/>
              <dgm:constr type="t" for="ch" forName="rect2" refType="h" fact="0"/>
              <dgm:constr type="w" for="ch" forName="rect2" refType="w" fact="0.21"/>
              <dgm:constr type="h" for="ch" forName="rect2" refType="w" fact="0.315"/>
            </dgm:constrLst>
          </dgm:else>
        </dgm:choose>
        <dgm:layoutNode name="rect1" styleLbl="trAlignAcc1">
          <dgm:varLst>
            <dgm:bulletEnabled val="1"/>
          </dgm:varLst>
          <dgm:alg type="tx">
            <dgm:param type="parTxLTRAlign" val="l"/>
          </dgm:alg>
          <dgm:shape xmlns:r="http://schemas.openxmlformats.org/officeDocument/2006/relationships" type="rect" r:blip="">
            <dgm:adjLst/>
          </dgm:shape>
          <dgm:presOf axis="desOrSelf" ptType="node"/>
          <dgm:choose name="Name7">
            <dgm:if name="Name8" func="var" arg="dir" op="equ" val="norm">
              <dgm:constrLst>
                <dgm:constr type="lMarg" refType="w" fact="0.6"/>
                <dgm:constr type="rMarg" refType="primFontSz" fact="0.3"/>
                <dgm:constr type="tMarg" refType="primFontSz" fact="0.3"/>
                <dgm:constr type="bMarg" refType="primFontSz" fact="0.3"/>
              </dgm:constrLst>
            </dgm:if>
            <dgm:else name="Name9">
              <dgm:constrLst>
                <dgm:constr type="lMarg" refType="primFontSz" fact="0.3"/>
                <dgm:constr type="rMarg" refType="w" fact="0.6"/>
                <dgm:constr type="tMarg" refType="primFontSz" fact="0.3"/>
                <dgm:constr type="bMarg" refType="primFontSz" fact="0.3"/>
              </dgm:constrLst>
            </dgm:else>
          </dgm:choose>
          <dgm:ruleLst>
            <dgm:rule type="primFontSz" val="5" fact="NaN" max="NaN"/>
          </dgm:ruleLst>
        </dgm:layoutNode>
        <dgm:layoutNode name="rect2" styleLbl="fgImgPlace1">
          <dgm:alg type="sp"/>
          <dgm:shape xmlns:r="http://schemas.openxmlformats.org/officeDocument/2006/relationships" type="rect" r:blip="" blipPhldr="1">
            <dgm:adjLst/>
          </dgm:shape>
          <dgm:presOf/>
        </dgm:layoutNode>
      </dgm:layoutNode>
      <dgm:forEach name="sibTransForEach" axis="followSib" ptType="sibTrans" cnt="1">
        <dgm:layoutNode name="sibTrans">
          <dgm:alg type="sp"/>
          <dgm:shape xmlns:r="http://schemas.openxmlformats.org/officeDocument/2006/relationships" r:blip="">
            <dgm:adjLst/>
          </dgm:shape>
        </dgm:layoutNode>
      </dgm:forEach>
    </dgm:forEach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2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diagramLayout" Target="../diagrams/layout2.xml"/><Relationship Id="rId3" Type="http://schemas.openxmlformats.org/officeDocument/2006/relationships/diagramLayout" Target="../diagrams/layout1.xml"/><Relationship Id="rId7" Type="http://schemas.openxmlformats.org/officeDocument/2006/relationships/diagramData" Target="../diagrams/data2.xml"/><Relationship Id="rId2" Type="http://schemas.openxmlformats.org/officeDocument/2006/relationships/diagramData" Target="../diagrams/data1.xml"/><Relationship Id="rId1" Type="http://schemas.openxmlformats.org/officeDocument/2006/relationships/image" Target="../media/image1.png"/><Relationship Id="rId6" Type="http://schemas.microsoft.com/office/2007/relationships/diagramDrawing" Target="../diagrams/drawing1.xml"/><Relationship Id="rId11" Type="http://schemas.microsoft.com/office/2007/relationships/diagramDrawing" Target="../diagrams/drawing2.xml"/><Relationship Id="rId5" Type="http://schemas.openxmlformats.org/officeDocument/2006/relationships/diagramColors" Target="../diagrams/colors1.xml"/><Relationship Id="rId10" Type="http://schemas.openxmlformats.org/officeDocument/2006/relationships/diagramColors" Target="../diagrams/colors2.xml"/><Relationship Id="rId4" Type="http://schemas.openxmlformats.org/officeDocument/2006/relationships/diagramQuickStyle" Target="../diagrams/quickStyle1.xml"/><Relationship Id="rId9" Type="http://schemas.openxmlformats.org/officeDocument/2006/relationships/diagramQuickStyle" Target="../diagrams/quickStyle2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5.png"/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image" Target="../media/image5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8" Type="http://schemas.microsoft.com/office/2014/relationships/chartEx" Target="../charts/chartEx1.xml"/><Relationship Id="rId3" Type="http://schemas.openxmlformats.org/officeDocument/2006/relationships/chart" Target="../charts/chart2.xml"/><Relationship Id="rId7" Type="http://schemas.openxmlformats.org/officeDocument/2006/relationships/chart" Target="../charts/chart6.xml"/><Relationship Id="rId2" Type="http://schemas.openxmlformats.org/officeDocument/2006/relationships/chart" Target="../charts/chart1.xml"/><Relationship Id="rId1" Type="http://schemas.openxmlformats.org/officeDocument/2006/relationships/image" Target="../media/image5.png"/><Relationship Id="rId6" Type="http://schemas.openxmlformats.org/officeDocument/2006/relationships/chart" Target="../charts/chart5.xml"/><Relationship Id="rId5" Type="http://schemas.openxmlformats.org/officeDocument/2006/relationships/chart" Target="../charts/chart4.xml"/><Relationship Id="rId10" Type="http://schemas.microsoft.com/office/2014/relationships/chartEx" Target="../charts/chartEx3.xml"/><Relationship Id="rId4" Type="http://schemas.openxmlformats.org/officeDocument/2006/relationships/chart" Target="../charts/chart3.xml"/><Relationship Id="rId9" Type="http://schemas.microsoft.com/office/2014/relationships/chartEx" Target="../charts/chartEx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28575</xdr:colOff>
      <xdr:row>1</xdr:row>
      <xdr:rowOff>47626</xdr:rowOff>
    </xdr:from>
    <xdr:to>
      <xdr:col>20</xdr:col>
      <xdr:colOff>0</xdr:colOff>
      <xdr:row>4</xdr:row>
      <xdr:rowOff>142875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54C65315-0EC6-4C1E-9C2D-4E77E61822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37" t="29961" r="7963" b="18477"/>
        <a:stretch/>
      </xdr:blipFill>
      <xdr:spPr>
        <a:xfrm>
          <a:off x="11144250" y="238126"/>
          <a:ext cx="1895475" cy="94297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</xdr:row>
      <xdr:rowOff>85724</xdr:rowOff>
    </xdr:from>
    <xdr:to>
      <xdr:col>9</xdr:col>
      <xdr:colOff>561975</xdr:colOff>
      <xdr:row>25</xdr:row>
      <xdr:rowOff>133349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9F4CDEB6-885D-4B1E-89D8-410CEAABF53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2" r:lo="rId3" r:qs="rId4" r:cs="rId5"/>
        </a:graphicData>
      </a:graphic>
    </xdr:graphicFrame>
    <xdr:clientData/>
  </xdr:twoCellAnchor>
  <xdr:twoCellAnchor>
    <xdr:from>
      <xdr:col>11</xdr:col>
      <xdr:colOff>219075</xdr:colOff>
      <xdr:row>3</xdr:row>
      <xdr:rowOff>38100</xdr:rowOff>
    </xdr:from>
    <xdr:to>
      <xdr:col>17</xdr:col>
      <xdr:colOff>590550</xdr:colOff>
      <xdr:row>21</xdr:row>
      <xdr:rowOff>180974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D530F8E5-E9DE-4299-8E2F-AF1963DD14D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7" r:lo="rId8" r:qs="rId9" r:cs="rId10"/>
        </a:graphicData>
      </a:graphic>
    </xdr:graphicFrame>
    <xdr:clientData/>
  </xdr:twoCellAnchor>
  <xdr:twoCellAnchor>
    <xdr:from>
      <xdr:col>18</xdr:col>
      <xdr:colOff>180976</xdr:colOff>
      <xdr:row>7</xdr:row>
      <xdr:rowOff>142874</xdr:rowOff>
    </xdr:from>
    <xdr:to>
      <xdr:col>19</xdr:col>
      <xdr:colOff>952501</xdr:colOff>
      <xdr:row>12</xdr:row>
      <xdr:rowOff>190499</xdr:rowOff>
    </xdr:to>
    <xdr:sp macro="" textlink="">
      <xdr:nvSpPr>
        <xdr:cNvPr id="14" name="pole tekstowe 13">
          <a:extLst>
            <a:ext uri="{FF2B5EF4-FFF2-40B4-BE49-F238E27FC236}">
              <a16:creationId xmlns:a16="http://schemas.microsoft.com/office/drawing/2014/main" id="{CB26DEFC-1B4A-4C28-9D56-9755D6146EBF}"/>
            </a:ext>
          </a:extLst>
        </xdr:cNvPr>
        <xdr:cNvSpPr txBox="1"/>
      </xdr:nvSpPr>
      <xdr:spPr>
        <a:xfrm>
          <a:off x="11068051" y="1990724"/>
          <a:ext cx="1600200" cy="1000125"/>
        </a:xfrm>
        <a:prstGeom prst="rect">
          <a:avLst/>
        </a:prstGeom>
        <a:solidFill>
          <a:schemeClr val="tx2">
            <a:lumMod val="75000"/>
          </a:schemeClr>
        </a:solidFill>
        <a:ln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l-PL" sz="1600">
              <a:solidFill>
                <a:schemeClr val="bg1"/>
              </a:solidFill>
            </a:rPr>
            <a:t>Stan projektów w bazie na dzień 20.11.2024</a:t>
          </a:r>
        </a:p>
      </xdr:txBody>
    </xdr:sp>
    <xdr:clientData/>
  </xdr:twoCellAnchor>
  <xdr:twoCellAnchor>
    <xdr:from>
      <xdr:col>18</xdr:col>
      <xdr:colOff>180976</xdr:colOff>
      <xdr:row>15</xdr:row>
      <xdr:rowOff>95250</xdr:rowOff>
    </xdr:from>
    <xdr:to>
      <xdr:col>19</xdr:col>
      <xdr:colOff>952501</xdr:colOff>
      <xdr:row>22</xdr:row>
      <xdr:rowOff>171450</xdr:rowOff>
    </xdr:to>
    <xdr:sp macro="" textlink="">
      <xdr:nvSpPr>
        <xdr:cNvPr id="15" name="pole tekstowe 14">
          <a:extLst>
            <a:ext uri="{FF2B5EF4-FFF2-40B4-BE49-F238E27FC236}">
              <a16:creationId xmlns:a16="http://schemas.microsoft.com/office/drawing/2014/main" id="{FBFD1F00-E222-46AF-91D6-240914A301EF}"/>
            </a:ext>
          </a:extLst>
        </xdr:cNvPr>
        <xdr:cNvSpPr txBox="1"/>
      </xdr:nvSpPr>
      <xdr:spPr>
        <a:xfrm>
          <a:off x="11068051" y="3467100"/>
          <a:ext cx="1600200" cy="1409700"/>
        </a:xfrm>
        <a:prstGeom prst="rect">
          <a:avLst/>
        </a:prstGeom>
        <a:solidFill>
          <a:schemeClr val="tx2">
            <a:lumMod val="75000"/>
          </a:schemeClr>
        </a:solidFill>
        <a:ln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l-PL" sz="1600">
              <a:solidFill>
                <a:schemeClr val="bg1"/>
              </a:solidFill>
            </a:rPr>
            <a:t>Copyright ©2024 IEO. Wszelkie prawa zastrzeżone. </a:t>
          </a:r>
        </a:p>
      </xdr:txBody>
    </xdr:sp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0.8506</cdr:x>
      <cdr:y>0</cdr:y>
    </cdr:from>
    <cdr:to>
      <cdr:x>1</cdr:x>
      <cdr:y>0.12014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3BD7AD37-752D-45FD-AD00-CDDA1D29692D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6108850" y="0"/>
          <a:ext cx="1073001" cy="405008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597768</xdr:colOff>
      <xdr:row>44</xdr:row>
      <xdr:rowOff>67235</xdr:rowOff>
    </xdr:from>
    <xdr:to>
      <xdr:col>22</xdr:col>
      <xdr:colOff>126467</xdr:colOff>
      <xdr:row>74</xdr:row>
      <xdr:rowOff>168088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3A94D7FE-B7B4-4287-9069-F3947E39C7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19</xdr:col>
      <xdr:colOff>530680</xdr:colOff>
      <xdr:row>0</xdr:row>
      <xdr:rowOff>122466</xdr:rowOff>
    </xdr:from>
    <xdr:ext cx="2265589" cy="823232"/>
    <xdr:pic>
      <xdr:nvPicPr>
        <xdr:cNvPr id="3" name="Obraz 2">
          <a:extLst>
            <a:ext uri="{FF2B5EF4-FFF2-40B4-BE49-F238E27FC236}">
              <a16:creationId xmlns:a16="http://schemas.microsoft.com/office/drawing/2014/main" id="{9957C982-4C06-47E4-BA53-ADF9380660AE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8" t="25791" r="4167" b="31242"/>
        <a:stretch/>
      </xdr:blipFill>
      <xdr:spPr bwMode="auto">
        <a:xfrm>
          <a:off x="17008930" y="122466"/>
          <a:ext cx="2265589" cy="82323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6</xdr:col>
      <xdr:colOff>207817</xdr:colOff>
      <xdr:row>6</xdr:row>
      <xdr:rowOff>712617</xdr:rowOff>
    </xdr:from>
    <xdr:to>
      <xdr:col>22</xdr:col>
      <xdr:colOff>571499</xdr:colOff>
      <xdr:row>44</xdr:row>
      <xdr:rowOff>27214</xdr:rowOff>
    </xdr:to>
    <xdr:graphicFrame macro="">
      <xdr:nvGraphicFramePr>
        <xdr:cNvPr id="4" name="Wykres 3">
          <a:extLst>
            <a:ext uri="{FF2B5EF4-FFF2-40B4-BE49-F238E27FC236}">
              <a16:creationId xmlns:a16="http://schemas.microsoft.com/office/drawing/2014/main" id="{BD530066-6B91-428D-ABE0-2692EBE1C3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2</xdr:col>
      <xdr:colOff>1132417</xdr:colOff>
      <xdr:row>1</xdr:row>
      <xdr:rowOff>179917</xdr:rowOff>
    </xdr:from>
    <xdr:ext cx="1947333" cy="1121834"/>
    <xdr:sp macro="" textlink="">
      <xdr:nvSpPr>
        <xdr:cNvPr id="5" name="pole tekstowe 4">
          <a:extLst>
            <a:ext uri="{FF2B5EF4-FFF2-40B4-BE49-F238E27FC236}">
              <a16:creationId xmlns:a16="http://schemas.microsoft.com/office/drawing/2014/main" id="{F563D24D-C074-4778-843C-6963E74B5453}"/>
            </a:ext>
          </a:extLst>
        </xdr:cNvPr>
        <xdr:cNvSpPr txBox="1"/>
      </xdr:nvSpPr>
      <xdr:spPr>
        <a:xfrm>
          <a:off x="3170767" y="379942"/>
          <a:ext cx="1947333" cy="1121834"/>
        </a:xfrm>
        <a:prstGeom prst="wedgeEllipseCallout">
          <a:avLst>
            <a:gd name="adj1" fmla="val -41097"/>
            <a:gd name="adj2" fmla="val 75842"/>
          </a:avLst>
        </a:prstGeom>
        <a:solidFill>
          <a:schemeClr val="accent6">
            <a:lumMod val="20000"/>
            <a:lumOff val="80000"/>
          </a:schemeClr>
        </a:solidFill>
        <a:ln>
          <a:solidFill>
            <a:schemeClr val="accent3">
              <a:lumMod val="20000"/>
              <a:lumOff val="8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l"/>
          <a:r>
            <a:rPr lang="pl-PL" sz="1050"/>
            <a:t>odnosi</a:t>
          </a:r>
          <a:r>
            <a:rPr lang="pl-PL" sz="1050" baseline="0"/>
            <a:t> się do </a:t>
          </a:r>
          <a:r>
            <a:rPr lang="pl-PL" sz="1050"/>
            <a:t>nazwy spółki holdingowej bądź właściciela spółki inwestującej</a:t>
          </a:r>
        </a:p>
      </xdr:txBody>
    </xdr:sp>
    <xdr:clientData/>
  </xdr:one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0.88894</cdr:x>
      <cdr:y>0.00142</cdr:y>
    </cdr:from>
    <cdr:to>
      <cdr:x>1</cdr:x>
      <cdr:y>0.05798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B1603DF9-4CAB-455D-B85B-84BF6DBD4D66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8725527" y="9331"/>
          <a:ext cx="1090171" cy="37166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0.77806</cdr:x>
      <cdr:y>0.12176</cdr:y>
    </cdr:from>
    <cdr:to>
      <cdr:x>0.86367</cdr:x>
      <cdr:y>0.28218</cdr:y>
    </cdr:to>
    <cdr:sp macro="" textlink="">
      <cdr:nvSpPr>
        <cdr:cNvPr id="3" name="pole tekstowe 2"/>
        <cdr:cNvSpPr txBox="1"/>
      </cdr:nvSpPr>
      <cdr:spPr>
        <a:xfrm xmlns:a="http://schemas.openxmlformats.org/drawingml/2006/main">
          <a:off x="8311127" y="694004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l-PL" sz="1100"/>
        </a:p>
      </cdr:txBody>
    </cdr:sp>
  </cdr:relSizeAnchor>
  <cdr:relSizeAnchor xmlns:cdr="http://schemas.openxmlformats.org/drawingml/2006/chartDrawing">
    <cdr:from>
      <cdr:x>0.0925</cdr:x>
      <cdr:y>0.72377</cdr:y>
    </cdr:from>
    <cdr:to>
      <cdr:x>0.20019</cdr:x>
      <cdr:y>0.77237</cdr:y>
    </cdr:to>
    <cdr:pic>
      <cdr:nvPicPr>
        <cdr:cNvPr id="6" name="Obraz 1">
          <a:extLst xmlns:a="http://schemas.openxmlformats.org/drawingml/2006/main">
            <a:ext uri="{FF2B5EF4-FFF2-40B4-BE49-F238E27FC236}">
              <a16:creationId xmlns:a16="http://schemas.microsoft.com/office/drawing/2014/main" id="{D0768BAA-855E-409E-A0A9-56E1F7B18BBC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929183" y="6357260"/>
          <a:ext cx="1081807" cy="42688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  <cdr:relSizeAnchor xmlns:cdr="http://schemas.openxmlformats.org/drawingml/2006/chartDrawing">
    <cdr:from>
      <cdr:x>0.77806</cdr:x>
      <cdr:y>0.12176</cdr:y>
    </cdr:from>
    <cdr:to>
      <cdr:x>0.86367</cdr:x>
      <cdr:y>0.28218</cdr:y>
    </cdr:to>
    <cdr:sp macro="" textlink="">
      <cdr:nvSpPr>
        <cdr:cNvPr id="7" name="pole tekstowe 2"/>
        <cdr:cNvSpPr txBox="1"/>
      </cdr:nvSpPr>
      <cdr:spPr>
        <a:xfrm xmlns:a="http://schemas.openxmlformats.org/drawingml/2006/main">
          <a:off x="8311127" y="694004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l-PL" sz="1100"/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767844</xdr:colOff>
      <xdr:row>0</xdr:row>
      <xdr:rowOff>164028</xdr:rowOff>
    </xdr:from>
    <xdr:to>
      <xdr:col>17</xdr:col>
      <xdr:colOff>0</xdr:colOff>
      <xdr:row>3</xdr:row>
      <xdr:rowOff>56093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AD377F2F-B406-4F44-8BE7-2EBB050F1187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8" t="25791" r="4167" b="31242"/>
        <a:stretch/>
      </xdr:blipFill>
      <xdr:spPr bwMode="auto">
        <a:xfrm>
          <a:off x="15150594" y="164028"/>
          <a:ext cx="2184906" cy="72074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1396998</xdr:colOff>
      <xdr:row>18</xdr:row>
      <xdr:rowOff>143714</xdr:rowOff>
    </xdr:from>
    <xdr:to>
      <xdr:col>13</xdr:col>
      <xdr:colOff>644524</xdr:colOff>
      <xdr:row>45</xdr:row>
      <xdr:rowOff>66674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C0741D21-9644-4467-919E-2EFE426F33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514350</xdr:colOff>
      <xdr:row>54</xdr:row>
      <xdr:rowOff>31750</xdr:rowOff>
    </xdr:from>
    <xdr:to>
      <xdr:col>13</xdr:col>
      <xdr:colOff>561975</xdr:colOff>
      <xdr:row>82</xdr:row>
      <xdr:rowOff>184152</xdr:rowOff>
    </xdr:to>
    <xdr:graphicFrame macro="">
      <xdr:nvGraphicFramePr>
        <xdr:cNvPr id="4" name="Wykres 3">
          <a:extLst>
            <a:ext uri="{FF2B5EF4-FFF2-40B4-BE49-F238E27FC236}">
              <a16:creationId xmlns:a16="http://schemas.microsoft.com/office/drawing/2014/main" id="{62784139-CAAC-4405-BFF5-D661348F86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0.8506</cdr:x>
      <cdr:y>0</cdr:y>
    </cdr:from>
    <cdr:to>
      <cdr:x>1</cdr:x>
      <cdr:y>0.12014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3BD7AD37-752D-45FD-AD00-CDDA1D29692D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6108850" y="0"/>
          <a:ext cx="1073001" cy="405008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0.86345</cdr:x>
      <cdr:y>0</cdr:y>
    </cdr:from>
    <cdr:to>
      <cdr:x>1</cdr:x>
      <cdr:y>0.12011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3BD7AD37-752D-45FD-AD00-CDDA1D29692D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9937770" y="0"/>
          <a:ext cx="1571605" cy="65897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767844</xdr:colOff>
      <xdr:row>0</xdr:row>
      <xdr:rowOff>164028</xdr:rowOff>
    </xdr:from>
    <xdr:to>
      <xdr:col>15</xdr:col>
      <xdr:colOff>225136</xdr:colOff>
      <xdr:row>2</xdr:row>
      <xdr:rowOff>108048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8" t="25791" r="4167" b="31242"/>
        <a:stretch/>
      </xdr:blipFill>
      <xdr:spPr bwMode="auto">
        <a:xfrm>
          <a:off x="17388969" y="164028"/>
          <a:ext cx="2181442" cy="72507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2</xdr:col>
      <xdr:colOff>272142</xdr:colOff>
      <xdr:row>6</xdr:row>
      <xdr:rowOff>27213</xdr:rowOff>
    </xdr:from>
    <xdr:ext cx="7198179" cy="655949"/>
    <xdr:sp macro="" textlink="">
      <xdr:nvSpPr>
        <xdr:cNvPr id="5" name="Prostokąt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1904999" y="1796142"/>
          <a:ext cx="7198179" cy="65594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r>
            <a:rPr lang="pl-PL" sz="1800" b="1">
              <a:effectLst/>
              <a:latin typeface="+mn-lt"/>
              <a:ea typeface="+mn-ea"/>
              <a:cs typeface="+mn-cs"/>
            </a:rPr>
            <a:t>Mapa</a:t>
          </a:r>
          <a:r>
            <a:rPr lang="pl-PL" sz="1800" b="1" baseline="0">
              <a:effectLst/>
              <a:latin typeface="+mn-lt"/>
              <a:ea typeface="+mn-ea"/>
              <a:cs typeface="+mn-cs"/>
            </a:rPr>
            <a:t> przedstawiająca istniejące farmy oraz małe instalacje wiatrowe zawarte w bazie w podziale na województwa</a:t>
          </a:r>
          <a:endParaRPr lang="pl-PL" sz="4000">
            <a:effectLst/>
          </a:endParaRPr>
        </a:p>
      </xdr:txBody>
    </xdr:sp>
    <xdr:clientData/>
  </xdr:oneCellAnchor>
  <xdr:oneCellAnchor>
    <xdr:from>
      <xdr:col>10</xdr:col>
      <xdr:colOff>381001</xdr:colOff>
      <xdr:row>5</xdr:row>
      <xdr:rowOff>159835</xdr:rowOff>
    </xdr:from>
    <xdr:ext cx="6286500" cy="655949"/>
    <xdr:sp macro="" textlink="">
      <xdr:nvSpPr>
        <xdr:cNvPr id="7" name="Prostokąt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/>
      </xdr:nvSpPr>
      <xdr:spPr>
        <a:xfrm>
          <a:off x="12899572" y="1738264"/>
          <a:ext cx="6286500" cy="65594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r>
            <a:rPr lang="pl-PL" sz="1800" b="1">
              <a:effectLst/>
              <a:latin typeface="+mn-lt"/>
              <a:ea typeface="+mn-ea"/>
              <a:cs typeface="+mn-cs"/>
            </a:rPr>
            <a:t>Mapa przedstawiająca istniejące farmy oraz małe instalacje wiatrowe zawarte w bazie w podziale na moc</a:t>
          </a:r>
          <a:endParaRPr lang="pl-PL" sz="4000">
            <a:effectLst/>
          </a:endParaRPr>
        </a:p>
      </xdr:txBody>
    </xdr:sp>
    <xdr:clientData/>
  </xdr:oneCellAnchor>
  <xdr:twoCellAnchor editAs="oneCell">
    <xdr:from>
      <xdr:col>1</xdr:col>
      <xdr:colOff>557892</xdr:colOff>
      <xdr:row>8</xdr:row>
      <xdr:rowOff>149677</xdr:rowOff>
    </xdr:from>
    <xdr:to>
      <xdr:col>8</xdr:col>
      <xdr:colOff>530678</xdr:colOff>
      <xdr:row>56</xdr:row>
      <xdr:rowOff>131983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1E31932F-7539-49E0-83EC-835F2737C5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035" y="2544534"/>
          <a:ext cx="9497786" cy="9126306"/>
        </a:xfrm>
        <a:prstGeom prst="rect">
          <a:avLst/>
        </a:prstGeom>
      </xdr:spPr>
    </xdr:pic>
    <xdr:clientData/>
  </xdr:twoCellAnchor>
  <xdr:twoCellAnchor editAs="oneCell">
    <xdr:from>
      <xdr:col>1</xdr:col>
      <xdr:colOff>612322</xdr:colOff>
      <xdr:row>8</xdr:row>
      <xdr:rowOff>176893</xdr:rowOff>
    </xdr:from>
    <xdr:to>
      <xdr:col>2</xdr:col>
      <xdr:colOff>1081877</xdr:colOff>
      <xdr:row>12</xdr:row>
      <xdr:rowOff>71232</xdr:rowOff>
    </xdr:to>
    <xdr:pic>
      <xdr:nvPicPr>
        <xdr:cNvPr id="16" name="Obraz 15">
          <a:extLst>
            <a:ext uri="{FF2B5EF4-FFF2-40B4-BE49-F238E27FC236}">
              <a16:creationId xmlns:a16="http://schemas.microsoft.com/office/drawing/2014/main" id="{AC06E645-AEB1-43A6-B599-F189991809C5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8" t="25791" r="4167" b="31242"/>
        <a:stretch/>
      </xdr:blipFill>
      <xdr:spPr bwMode="auto">
        <a:xfrm>
          <a:off x="884465" y="2571750"/>
          <a:ext cx="1830269" cy="65633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544285</xdr:colOff>
      <xdr:row>37</xdr:row>
      <xdr:rowOff>163285</xdr:rowOff>
    </xdr:from>
    <xdr:to>
      <xdr:col>2</xdr:col>
      <xdr:colOff>649106</xdr:colOff>
      <xdr:row>56</xdr:row>
      <xdr:rowOff>169420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6DDD7E3F-BB18-4735-9AA5-5F3FE6AD7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6428" y="8082642"/>
          <a:ext cx="1465535" cy="3625635"/>
        </a:xfrm>
        <a:prstGeom prst="rect">
          <a:avLst/>
        </a:prstGeom>
      </xdr:spPr>
    </xdr:pic>
    <xdr:clientData/>
  </xdr:twoCellAnchor>
  <xdr:twoCellAnchor editAs="oneCell">
    <xdr:from>
      <xdr:col>8</xdr:col>
      <xdr:colOff>1360713</xdr:colOff>
      <xdr:row>8</xdr:row>
      <xdr:rowOff>149679</xdr:rowOff>
    </xdr:from>
    <xdr:to>
      <xdr:col>15</xdr:col>
      <xdr:colOff>884464</xdr:colOff>
      <xdr:row>56</xdr:row>
      <xdr:rowOff>122464</xdr:rowOff>
    </xdr:to>
    <xdr:pic>
      <xdr:nvPicPr>
        <xdr:cNvPr id="26" name="Obraz 25">
          <a:extLst>
            <a:ext uri="{FF2B5EF4-FFF2-40B4-BE49-F238E27FC236}">
              <a16:creationId xmlns:a16="http://schemas.microsoft.com/office/drawing/2014/main" id="{3A735A16-71F3-49E5-BE0F-9A908FA1E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7856" y="2544536"/>
          <a:ext cx="9048751" cy="9116785"/>
        </a:xfrm>
        <a:prstGeom prst="rect">
          <a:avLst/>
        </a:prstGeom>
      </xdr:spPr>
    </xdr:pic>
    <xdr:clientData/>
  </xdr:twoCellAnchor>
  <xdr:twoCellAnchor editAs="oneCell">
    <xdr:from>
      <xdr:col>8</xdr:col>
      <xdr:colOff>1360713</xdr:colOff>
      <xdr:row>9</xdr:row>
      <xdr:rowOff>0</xdr:rowOff>
    </xdr:from>
    <xdr:to>
      <xdr:col>10</xdr:col>
      <xdr:colOff>469554</xdr:colOff>
      <xdr:row>12</xdr:row>
      <xdr:rowOff>84839</xdr:rowOff>
    </xdr:to>
    <xdr:pic>
      <xdr:nvPicPr>
        <xdr:cNvPr id="27" name="Obraz 26">
          <a:extLst>
            <a:ext uri="{FF2B5EF4-FFF2-40B4-BE49-F238E27FC236}">
              <a16:creationId xmlns:a16="http://schemas.microsoft.com/office/drawing/2014/main" id="{192D761D-4DBB-496E-B4C0-0FA89BAA1F5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8" t="25791" r="4167" b="31242"/>
        <a:stretch/>
      </xdr:blipFill>
      <xdr:spPr bwMode="auto">
        <a:xfrm>
          <a:off x="11157856" y="2585357"/>
          <a:ext cx="1830269" cy="65633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1</xdr:colOff>
      <xdr:row>48</xdr:row>
      <xdr:rowOff>176893</xdr:rowOff>
    </xdr:from>
    <xdr:to>
      <xdr:col>10</xdr:col>
      <xdr:colOff>411184</xdr:colOff>
      <xdr:row>56</xdr:row>
      <xdr:rowOff>167579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D93B79B2-53BB-4908-B7C1-72ABFF437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157858" y="10191750"/>
          <a:ext cx="1771897" cy="15146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1102179</xdr:colOff>
      <xdr:row>0</xdr:row>
      <xdr:rowOff>95250</xdr:rowOff>
    </xdr:from>
    <xdr:to>
      <xdr:col>5</xdr:col>
      <xdr:colOff>184017</xdr:colOff>
      <xdr:row>3</xdr:row>
      <xdr:rowOff>394608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767" t="25397" r="6249" b="16631"/>
        <a:stretch/>
      </xdr:blipFill>
      <xdr:spPr>
        <a:xfrm>
          <a:off x="2435679" y="95250"/>
          <a:ext cx="3817124" cy="186417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3</xdr:col>
      <xdr:colOff>1663462</xdr:colOff>
      <xdr:row>5</xdr:row>
      <xdr:rowOff>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70B32A4A-EB7C-4898-A043-81916173B0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767" t="25397" r="6249" b="16631"/>
        <a:stretch/>
      </xdr:blipFill>
      <xdr:spPr>
        <a:xfrm>
          <a:off x="609600" y="47625"/>
          <a:ext cx="3606562" cy="16383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178503</xdr:colOff>
      <xdr:row>0</xdr:row>
      <xdr:rowOff>159341</xdr:rowOff>
    </xdr:from>
    <xdr:to>
      <xdr:col>18</xdr:col>
      <xdr:colOff>255512</xdr:colOff>
      <xdr:row>3</xdr:row>
      <xdr:rowOff>72574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29B51C16-0157-4B51-B906-65B369033312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8" t="25791" r="4167" b="31242"/>
        <a:stretch/>
      </xdr:blipFill>
      <xdr:spPr bwMode="auto">
        <a:xfrm>
          <a:off x="17294928" y="159341"/>
          <a:ext cx="2305859" cy="80858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3</xdr:col>
      <xdr:colOff>54430</xdr:colOff>
      <xdr:row>24</xdr:row>
      <xdr:rowOff>0</xdr:rowOff>
    </xdr:from>
    <xdr:to>
      <xdr:col>11</xdr:col>
      <xdr:colOff>408214</xdr:colOff>
      <xdr:row>38</xdr:row>
      <xdr:rowOff>314854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AD80332B-844C-4A94-B39A-E43DA991B2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748393</xdr:colOff>
      <xdr:row>79</xdr:row>
      <xdr:rowOff>23813</xdr:rowOff>
    </xdr:from>
    <xdr:to>
      <xdr:col>20</xdr:col>
      <xdr:colOff>1061357</xdr:colOff>
      <xdr:row>101</xdr:row>
      <xdr:rowOff>0</xdr:rowOff>
    </xdr:to>
    <xdr:graphicFrame macro="">
      <xdr:nvGraphicFramePr>
        <xdr:cNvPr id="4" name="Wykres 3">
          <a:extLst>
            <a:ext uri="{FF2B5EF4-FFF2-40B4-BE49-F238E27FC236}">
              <a16:creationId xmlns:a16="http://schemas.microsoft.com/office/drawing/2014/main" id="{4B0091A0-C494-4111-B5A3-DEA1A62484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1076325</xdr:colOff>
      <xdr:row>79</xdr:row>
      <xdr:rowOff>153941</xdr:rowOff>
    </xdr:from>
    <xdr:to>
      <xdr:col>11</xdr:col>
      <xdr:colOff>381000</xdr:colOff>
      <xdr:row>101</xdr:row>
      <xdr:rowOff>0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822D3AB3-7738-437E-8376-3C2FC54F4D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13606</xdr:colOff>
      <xdr:row>107</xdr:row>
      <xdr:rowOff>89050</xdr:rowOff>
    </xdr:from>
    <xdr:to>
      <xdr:col>11</xdr:col>
      <xdr:colOff>571500</xdr:colOff>
      <xdr:row>127</xdr:row>
      <xdr:rowOff>45923</xdr:rowOff>
    </xdr:to>
    <xdr:graphicFrame macro="">
      <xdr:nvGraphicFramePr>
        <xdr:cNvPr id="6" name="Wykres 5">
          <a:extLst>
            <a:ext uri="{FF2B5EF4-FFF2-40B4-BE49-F238E27FC236}">
              <a16:creationId xmlns:a16="http://schemas.microsoft.com/office/drawing/2014/main" id="{08574815-F9A4-4501-A4F2-FE455D8533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598714</xdr:colOff>
      <xdr:row>107</xdr:row>
      <xdr:rowOff>136071</xdr:rowOff>
    </xdr:from>
    <xdr:to>
      <xdr:col>22</xdr:col>
      <xdr:colOff>1</xdr:colOff>
      <xdr:row>127</xdr:row>
      <xdr:rowOff>81642</xdr:rowOff>
    </xdr:to>
    <xdr:graphicFrame macro="">
      <xdr:nvGraphicFramePr>
        <xdr:cNvPr id="7" name="Wykres 6">
          <a:extLst>
            <a:ext uri="{FF2B5EF4-FFF2-40B4-BE49-F238E27FC236}">
              <a16:creationId xmlns:a16="http://schemas.microsoft.com/office/drawing/2014/main" id="{6373FDB3-C39D-4D4B-84FA-31E9482D46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625929</xdr:colOff>
      <xdr:row>24</xdr:row>
      <xdr:rowOff>0</xdr:rowOff>
    </xdr:from>
    <xdr:to>
      <xdr:col>21</xdr:col>
      <xdr:colOff>13608</xdr:colOff>
      <xdr:row>39</xdr:row>
      <xdr:rowOff>17001</xdr:rowOff>
    </xdr:to>
    <xdr:graphicFrame macro="">
      <xdr:nvGraphicFramePr>
        <xdr:cNvPr id="8" name="Wykres 7">
          <a:extLst>
            <a:ext uri="{FF2B5EF4-FFF2-40B4-BE49-F238E27FC236}">
              <a16:creationId xmlns:a16="http://schemas.microsoft.com/office/drawing/2014/main" id="{71564B85-29C8-4F17-8FA9-73E5425084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0</xdr:colOff>
      <xdr:row>60</xdr:row>
      <xdr:rowOff>0</xdr:rowOff>
    </xdr:from>
    <xdr:to>
      <xdr:col>20</xdr:col>
      <xdr:colOff>707571</xdr:colOff>
      <xdr:row>78</xdr:row>
      <xdr:rowOff>44903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9" name="Wykres 8">
              <a:extLst>
                <a:ext uri="{FF2B5EF4-FFF2-40B4-BE49-F238E27FC236}">
                  <a16:creationId xmlns:a16="http://schemas.microsoft.com/office/drawing/2014/main" id="{5F379A1C-9491-4C7D-B5AE-3E9F3F37A47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8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002000" y="13639800"/>
              <a:ext cx="6279696" cy="352152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l-PL" sz="1100"/>
                <a:t>Ten wykres jest niedostępny w Twojej wersji programu Excel.
Edytowanie tego kształtu lub zapisanie tego skoroszytu w innym formacie pliku spowoduje trwałe uszkodzenie wykresu.</a:t>
              </a:r>
            </a:p>
          </xdr:txBody>
        </xdr:sp>
      </mc:Fallback>
    </mc:AlternateContent>
    <xdr:clientData/>
  </xdr:twoCellAnchor>
  <xdr:twoCellAnchor>
    <xdr:from>
      <xdr:col>9</xdr:col>
      <xdr:colOff>0</xdr:colOff>
      <xdr:row>60</xdr:row>
      <xdr:rowOff>0</xdr:rowOff>
    </xdr:from>
    <xdr:to>
      <xdr:col>14</xdr:col>
      <xdr:colOff>680358</xdr:colOff>
      <xdr:row>78</xdr:row>
      <xdr:rowOff>44903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10" name="Wykres 9">
              <a:extLst>
                <a:ext uri="{FF2B5EF4-FFF2-40B4-BE49-F238E27FC236}">
                  <a16:creationId xmlns:a16="http://schemas.microsoft.com/office/drawing/2014/main" id="{91638DEF-5CDB-42E2-8D60-CEF96391E9D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9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286875" y="13639800"/>
              <a:ext cx="6281058" cy="352152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l-PL" sz="1100"/>
                <a:t>Ten wykres jest niedostępny w Twojej wersji programu Excel.
Edytowanie tego kształtu lub zapisanie tego skoroszytu w innym formacie pliku spowoduje trwałe uszkodzenie wykresu.</a:t>
              </a:r>
            </a:p>
          </xdr:txBody>
        </xdr:sp>
      </mc:Fallback>
    </mc:AlternateContent>
    <xdr:clientData/>
  </xdr:twoCellAnchor>
  <xdr:twoCellAnchor>
    <xdr:from>
      <xdr:col>3</xdr:col>
      <xdr:colOff>0</xdr:colOff>
      <xdr:row>60</xdr:row>
      <xdr:rowOff>0</xdr:rowOff>
    </xdr:from>
    <xdr:to>
      <xdr:col>8</xdr:col>
      <xdr:colOff>721178</xdr:colOff>
      <xdr:row>78</xdr:row>
      <xdr:rowOff>44903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11" name="Wykres 10">
              <a:extLst>
                <a:ext uri="{FF2B5EF4-FFF2-40B4-BE49-F238E27FC236}">
                  <a16:creationId xmlns:a16="http://schemas.microsoft.com/office/drawing/2014/main" id="{5F51F41A-9390-4B72-8B38-3165DE2BB97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0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609850" y="13639800"/>
              <a:ext cx="6283778" cy="352152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l-PL" sz="1100"/>
                <a:t>Ten wykres jest niedostępny w Twojej wersji programu Excel.
Edytowanie tego kształtu lub zapisanie tego skoroszytu w innym formacie pliku spowoduje trwałe uszkodzenie wykresu.</a:t>
              </a:r>
            </a:p>
          </xdr:txBody>
        </xdr:sp>
      </mc:Fallback>
    </mc:AlternateContent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0.86092</cdr:x>
      <cdr:y>0</cdr:y>
    </cdr:from>
    <cdr:to>
      <cdr:x>1</cdr:x>
      <cdr:y>0.11938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3BD7AD37-752D-45FD-AD00-CDDA1D29692D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6642012" y="0"/>
          <a:ext cx="1073001" cy="405008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0.86407</cdr:x>
      <cdr:y>0.0064</cdr:y>
    </cdr:from>
    <cdr:to>
      <cdr:x>1</cdr:x>
      <cdr:y>0.08799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6DA58441-1A90-4E4D-AAA1-B8DC14581500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6650074" y="31750"/>
          <a:ext cx="1046126" cy="40502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0.87752</cdr:x>
      <cdr:y>0</cdr:y>
    </cdr:from>
    <cdr:to>
      <cdr:x>1</cdr:x>
      <cdr:y>0.0834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7B5649CA-8CE2-469B-A16D-36E76D757107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7495418" y="0"/>
          <a:ext cx="1046126" cy="40502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0.86345</cdr:x>
      <cdr:y>0</cdr:y>
    </cdr:from>
    <cdr:to>
      <cdr:x>1</cdr:x>
      <cdr:y>0.12011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3BD7AD37-752D-45FD-AD00-CDDA1D29692D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6731182" y="0"/>
          <a:ext cx="1064500" cy="40499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0.86345</cdr:x>
      <cdr:y>0</cdr:y>
    </cdr:from>
    <cdr:to>
      <cdr:x>1</cdr:x>
      <cdr:y>0.12011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3BD7AD37-752D-45FD-AD00-CDDA1D29692D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6731182" y="0"/>
          <a:ext cx="1064500" cy="40499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01\public$\Tematyczne\OZE%20instalacje%20istniej&#261;ce\2022\PV\Funkcjonuj&#261;ce%20Farmy%20Fotowoltaiczne%20w%20Polsce%20-%2027.01.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izy PV"/>
    </sheetNames>
    <sheetDataSet>
      <sheetData sheetId="0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0000000}" name="Tabela5" displayName="Tabela5" ref="B6:R16" totalsRowShown="0" headerRowDxfId="38" dataDxfId="37" tableBorderDxfId="36">
  <autoFilter ref="B6:R16" xr:uid="{00000000-0009-0000-0100-000005000000}"/>
  <sortState xmlns:xlrd2="http://schemas.microsoft.com/office/spreadsheetml/2017/richdata2" ref="B7:R16">
    <sortCondition ref="B6:B16"/>
  </sortState>
  <tableColumns count="17">
    <tableColumn id="1" xr3:uid="{00000000-0010-0000-0000-000001000000}" name="Lp." dataDxfId="35"/>
    <tableColumn id="2" xr3:uid="{00000000-0010-0000-0000-000002000000}" name="Rodzaj instalacji" dataDxfId="34"/>
    <tableColumn id="3" xr3:uid="{00000000-0010-0000-0000-000003000000}" name="Miejscowość" dataDxfId="33"/>
    <tableColumn id="4" xr3:uid="{00000000-0010-0000-0000-000004000000}" name="Gmina" dataDxfId="32"/>
    <tableColumn id="5" xr3:uid="{00000000-0010-0000-0000-000005000000}" name="Powiat" dataDxfId="31"/>
    <tableColumn id="6" xr3:uid="{00000000-0010-0000-0000-000006000000}" name="Województwo " dataDxfId="30"/>
    <tableColumn id="7" xr3:uid="{00000000-0010-0000-0000-000007000000}" name="Moc [MW]" dataDxfId="29"/>
    <tableColumn id="8" xr3:uid="{00000000-0010-0000-0000-000008000000}" name="Inwestor" dataDxfId="28"/>
    <tableColumn id="9" xr3:uid="{00000000-0010-0000-0000-000009000000}" name="Adres" dataDxfId="27"/>
    <tableColumn id="10" xr3:uid="{00000000-0010-0000-0000-00000A000000}" name="Kod pocztowy" dataDxfId="26"/>
    <tableColumn id="11" xr3:uid="{00000000-0010-0000-0000-00000B000000}" name="Miejscowość inwestora " dataDxfId="25"/>
    <tableColumn id="12" xr3:uid="{00000000-0010-0000-0000-00000C000000}" name="Województwo inwestora" dataDxfId="24"/>
    <tableColumn id="14" xr3:uid="{D3A7945A-13D9-4487-B54D-10F825FEF583}" name="Spółka holdingowa"/>
    <tableColumn id="13" xr3:uid="{00000000-0010-0000-0000-00000D000000}" name="NIP" dataDxfId="23" dataCellStyle="Dziesiętny"/>
    <tableColumn id="15" xr3:uid="{00000000-0010-0000-0000-00000F000000}" name="DataWydania (Data wpisu do rejestru)" dataDxfId="22"/>
    <tableColumn id="16" xr3:uid="{00000000-0010-0000-0000-000010000000}" name="DataOd" dataDxfId="21"/>
    <tableColumn id="17" xr3:uid="{00000000-0010-0000-0000-000011000000}" name="DataDo" dataDxfId="20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588A602-1B53-4420-8C05-4F7A30725A60}" name="Tabela134" displayName="Tabela134" ref="B7:Q17" totalsRowShown="0" headerRowDxfId="19" dataDxfId="17" headerRowBorderDxfId="18" tableBorderDxfId="16">
  <autoFilter ref="B7:Q17" xr:uid="{00000000-0009-0000-0100-000001000000}"/>
  <sortState xmlns:xlrd2="http://schemas.microsoft.com/office/spreadsheetml/2017/richdata2" ref="B8:Q17">
    <sortCondition ref="B7:B17"/>
  </sortState>
  <tableColumns count="16">
    <tableColumn id="22" xr3:uid="{EDEB3983-30BF-4750-A6F3-803D00CD9096}" name="Lp." dataDxfId="15"/>
    <tableColumn id="2" xr3:uid="{D653749F-6926-47AF-80EC-0C4B202A434D}" name="Rodzaj instalacji" dataDxfId="14"/>
    <tableColumn id="3" xr3:uid="{06A3EC3D-A8EA-4082-B66C-5FA7E1CC1A7A}" name="Miejscowość" dataDxfId="13"/>
    <tableColumn id="4" xr3:uid="{09F32969-2C97-42A0-BF3E-0EE55B5AAF01}" name="Gmina" dataDxfId="12"/>
    <tableColumn id="5" xr3:uid="{91DB953C-8630-4DD0-BEC9-3384EFB0619C}" name="Powiat" dataDxfId="11"/>
    <tableColumn id="6" xr3:uid="{FE14299D-9F45-476B-8EE9-0385EB2E40DC}" name="Województwo " dataDxfId="10"/>
    <tableColumn id="7" xr3:uid="{D1027BA2-55F3-47DE-9623-080F930F8AE2}" name="Moc [MW]" dataDxfId="9"/>
    <tableColumn id="8" xr3:uid="{9614A55E-E6F1-456C-8C4E-8DEC27D1FECC}" name="Inwestor" dataDxfId="8"/>
    <tableColumn id="10" xr3:uid="{0468149B-E745-4E4A-81AE-37EBFEE0A817}" name="Adres" dataDxfId="7"/>
    <tableColumn id="11" xr3:uid="{A84B96B1-E455-456D-815D-2AA24A4D6324}" name="Kod pocztowy" dataDxfId="6"/>
    <tableColumn id="12" xr3:uid="{59E1AD3B-A6AB-4AFE-800D-D8DDEB9C755F}" name="Miejscowość inwestora" dataDxfId="5"/>
    <tableColumn id="13" xr3:uid="{56AC9D12-0DDB-44E6-9CAE-3C7D358758AB}" name="Województwo inwestora" dataDxfId="4"/>
    <tableColumn id="15" xr3:uid="{77121646-CB10-47B9-A7BD-13A0CAD6FCA7}" name="NIP" dataDxfId="3"/>
    <tableColumn id="17" xr3:uid="{76D9DC05-429D-4EAD-ACB5-D47D1E16CC2B}" name="Data wpisu do rejestru" dataDxfId="2"/>
    <tableColumn id="18" xr3:uid="{565B0BA1-7D96-4ABA-8C44-7289620C6EFA}" name="Data Od" dataDxfId="1"/>
    <tableColumn id="20" xr3:uid="{2F5A34FE-36DF-44C2-B201-7FB956A08838}" name="Link do koncesji" dataDxfId="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Pakiet Office">
    <a:majorFont>
      <a:latin typeface="Calibri Light" panose="020F0302020204030204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Pakiet Office">
    <a:majorFont>
      <a:latin typeface="Calibri Light" panose="020F0302020204030204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C49B4F-253C-4D1D-8D5F-83365FFCA358}">
  <dimension ref="A1:X38"/>
  <sheetViews>
    <sheetView workbookViewId="0">
      <selection activeCell="N24" sqref="N24"/>
    </sheetView>
  </sheetViews>
  <sheetFormatPr defaultColWidth="0" defaultRowHeight="15" customHeight="1" zeroHeight="1" x14ac:dyDescent="0.25"/>
  <cols>
    <col min="1" max="11" width="9.140625" customWidth="1"/>
    <col min="12" max="12" width="11.28515625" customWidth="1"/>
    <col min="13" max="18" width="9.140625" customWidth="1"/>
    <col min="19" max="19" width="12.42578125" customWidth="1"/>
    <col min="20" max="20" width="16.42578125" customWidth="1"/>
    <col min="21" max="24" width="0" hidden="1" customWidth="1"/>
    <col min="25" max="16384" width="9.140625" hidden="1"/>
  </cols>
  <sheetData>
    <row r="1" spans="1:24" x14ac:dyDescent="0.25">
      <c r="A1" s="11"/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0"/>
      <c r="T1" s="10"/>
      <c r="U1" s="11"/>
      <c r="V1" s="11"/>
      <c r="W1" s="11"/>
      <c r="X1" s="11"/>
    </row>
    <row r="2" spans="1:24" ht="34.5" thickBot="1" x14ac:dyDescent="0.55000000000000004">
      <c r="A2" s="11"/>
      <c r="B2" s="143" t="s">
        <v>194</v>
      </c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4"/>
      <c r="N2" s="144"/>
      <c r="O2" s="11"/>
      <c r="P2" s="11"/>
      <c r="Q2" s="11"/>
      <c r="R2" s="11"/>
      <c r="S2" s="10"/>
      <c r="T2" s="10"/>
      <c r="U2" s="11"/>
      <c r="V2" s="11"/>
      <c r="W2" s="11"/>
      <c r="X2" s="11"/>
    </row>
    <row r="3" spans="1:24" ht="16.5" thickBot="1" x14ac:dyDescent="0.3">
      <c r="A3" s="11"/>
      <c r="B3" s="142" t="s">
        <v>193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1"/>
      <c r="N3" s="11"/>
      <c r="O3" s="11"/>
      <c r="P3" s="11"/>
      <c r="Q3" s="11"/>
      <c r="R3" s="11"/>
      <c r="S3" s="10"/>
      <c r="T3" s="10"/>
      <c r="U3" s="11"/>
      <c r="V3" s="11"/>
      <c r="W3" s="11"/>
      <c r="X3" s="11"/>
    </row>
    <row r="4" spans="1:24" ht="15.75" thickTop="1" x14ac:dyDescent="0.25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0"/>
      <c r="T4" s="10"/>
      <c r="U4" s="11"/>
      <c r="V4" s="11"/>
      <c r="W4" s="11"/>
      <c r="X4" s="11"/>
    </row>
    <row r="5" spans="1:24" x14ac:dyDescent="0.25">
      <c r="A5" s="11"/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0"/>
      <c r="T5" s="10"/>
      <c r="U5" s="11"/>
      <c r="V5" s="11"/>
      <c r="W5" s="11"/>
      <c r="X5" s="11"/>
    </row>
    <row r="6" spans="1:24" x14ac:dyDescent="0.25">
      <c r="A6" s="11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0"/>
      <c r="T6" s="10"/>
      <c r="U6" s="11"/>
      <c r="V6" s="11"/>
      <c r="W6" s="11"/>
      <c r="X6" s="11"/>
    </row>
    <row r="7" spans="1:24" x14ac:dyDescent="0.25">
      <c r="A7" s="11"/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0"/>
      <c r="T7" s="10"/>
      <c r="U7" s="11"/>
      <c r="V7" s="11"/>
      <c r="W7" s="11"/>
      <c r="X7" s="11"/>
    </row>
    <row r="8" spans="1:24" x14ac:dyDescent="0.25">
      <c r="A8" s="11"/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0"/>
      <c r="T8" s="10"/>
      <c r="U8" s="11"/>
      <c r="V8" s="11"/>
      <c r="W8" s="11"/>
      <c r="X8" s="11"/>
    </row>
    <row r="9" spans="1:24" x14ac:dyDescent="0.25">
      <c r="A9" s="11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0"/>
      <c r="T9" s="10"/>
      <c r="U9" s="11"/>
      <c r="V9" s="11"/>
      <c r="W9" s="11"/>
      <c r="X9" s="11"/>
    </row>
    <row r="10" spans="1:24" x14ac:dyDescent="0.25">
      <c r="A10" s="11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0"/>
      <c r="T10" s="10"/>
      <c r="U10" s="11"/>
      <c r="V10" s="11"/>
      <c r="W10" s="11"/>
      <c r="X10" s="11"/>
    </row>
    <row r="11" spans="1:24" x14ac:dyDescent="0.25">
      <c r="A11" s="11"/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0"/>
      <c r="T11" s="10"/>
      <c r="U11" s="11"/>
      <c r="V11" s="11"/>
      <c r="W11" s="11"/>
      <c r="X11" s="11"/>
    </row>
    <row r="12" spans="1:24" x14ac:dyDescent="0.25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0"/>
      <c r="T12" s="10"/>
      <c r="U12" s="11"/>
      <c r="V12" s="11"/>
      <c r="W12" s="11"/>
      <c r="X12" s="11"/>
    </row>
    <row r="13" spans="1:24" x14ac:dyDescent="0.25">
      <c r="A13" s="11"/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0"/>
      <c r="T13" s="10"/>
      <c r="U13" s="11"/>
      <c r="V13" s="11"/>
      <c r="W13" s="11"/>
      <c r="X13" s="11"/>
    </row>
    <row r="14" spans="1:24" x14ac:dyDescent="0.25">
      <c r="A14" s="11"/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0"/>
      <c r="T14" s="10"/>
      <c r="U14" s="11"/>
      <c r="V14" s="11"/>
      <c r="W14" s="11"/>
      <c r="X14" s="11"/>
    </row>
    <row r="15" spans="1:24" x14ac:dyDescent="0.25">
      <c r="A15" s="11"/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0"/>
      <c r="T15" s="10"/>
      <c r="U15" s="11"/>
      <c r="V15" s="11"/>
      <c r="W15" s="11"/>
      <c r="X15" s="11"/>
    </row>
    <row r="16" spans="1:24" x14ac:dyDescent="0.25">
      <c r="A16" s="11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0"/>
      <c r="T16" s="10"/>
      <c r="U16" s="11"/>
      <c r="V16" s="11"/>
      <c r="W16" s="11"/>
      <c r="X16" s="11"/>
    </row>
    <row r="17" spans="1:24" x14ac:dyDescent="0.25">
      <c r="A17" s="11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0"/>
      <c r="T17" s="10"/>
      <c r="U17" s="11"/>
      <c r="V17" s="11"/>
      <c r="W17" s="11"/>
      <c r="X17" s="11"/>
    </row>
    <row r="18" spans="1:24" x14ac:dyDescent="0.25">
      <c r="A18" s="11"/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0"/>
      <c r="T18" s="10"/>
      <c r="U18" s="11"/>
      <c r="V18" s="11"/>
      <c r="W18" s="11"/>
      <c r="X18" s="11"/>
    </row>
    <row r="19" spans="1:24" x14ac:dyDescent="0.25">
      <c r="A19" s="11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0"/>
      <c r="T19" s="10"/>
      <c r="U19" s="11"/>
      <c r="V19" s="11"/>
      <c r="W19" s="11"/>
      <c r="X19" s="11"/>
    </row>
    <row r="20" spans="1:24" x14ac:dyDescent="0.25">
      <c r="A20" s="11"/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0"/>
      <c r="T20" s="10"/>
      <c r="U20" s="11"/>
      <c r="V20" s="11"/>
      <c r="W20" s="11"/>
      <c r="X20" s="11"/>
    </row>
    <row r="21" spans="1:24" x14ac:dyDescent="0.25">
      <c r="A21" s="11"/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0"/>
      <c r="T21" s="10"/>
      <c r="U21" s="11"/>
      <c r="V21" s="11"/>
      <c r="W21" s="11"/>
      <c r="X21" s="11"/>
    </row>
    <row r="22" spans="1:24" x14ac:dyDescent="0.25">
      <c r="A22" s="11"/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0"/>
      <c r="T22" s="10"/>
      <c r="U22" s="11"/>
      <c r="V22" s="11"/>
      <c r="W22" s="11"/>
      <c r="X22" s="11"/>
    </row>
    <row r="23" spans="1:24" x14ac:dyDescent="0.25">
      <c r="A23" s="11"/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0"/>
      <c r="T23" s="10"/>
      <c r="U23" s="11"/>
      <c r="V23" s="11"/>
      <c r="W23" s="11"/>
      <c r="X23" s="11"/>
    </row>
    <row r="24" spans="1:24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0"/>
      <c r="T24" s="10"/>
      <c r="U24" s="11"/>
      <c r="V24" s="11"/>
      <c r="W24" s="11"/>
      <c r="X24" s="11"/>
    </row>
    <row r="25" spans="1:24" x14ac:dyDescent="0.25">
      <c r="A25" s="11"/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0"/>
      <c r="T25" s="10"/>
      <c r="U25" s="11"/>
      <c r="V25" s="11"/>
      <c r="W25" s="11"/>
      <c r="X25" s="11"/>
    </row>
    <row r="26" spans="1:24" x14ac:dyDescent="0.25">
      <c r="A26" s="11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0"/>
      <c r="T26" s="10"/>
      <c r="U26" s="11"/>
      <c r="V26" s="11"/>
      <c r="W26" s="11"/>
      <c r="X26" s="11"/>
    </row>
    <row r="27" spans="1:24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0"/>
      <c r="T27" s="10"/>
      <c r="U27" s="11"/>
      <c r="V27" s="11"/>
      <c r="W27" s="11"/>
      <c r="X27" s="11"/>
    </row>
    <row r="28" spans="1:24" hidden="1" x14ac:dyDescent="0.25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0"/>
      <c r="T28" s="10"/>
      <c r="U28" s="11"/>
      <c r="V28" s="11"/>
      <c r="W28" s="11"/>
      <c r="X28" s="11"/>
    </row>
    <row r="29" spans="1:24" hidden="1" x14ac:dyDescent="0.25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0"/>
      <c r="T29" s="10"/>
      <c r="U29" s="11"/>
      <c r="V29" s="11"/>
      <c r="W29" s="11"/>
      <c r="X29" s="11"/>
    </row>
    <row r="30" spans="1:24" hidden="1" x14ac:dyDescent="0.25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0"/>
      <c r="T30" s="10"/>
      <c r="U30" s="11"/>
      <c r="V30" s="11"/>
      <c r="W30" s="11"/>
      <c r="X30" s="11"/>
    </row>
    <row r="31" spans="1:24" hidden="1" x14ac:dyDescent="0.25">
      <c r="A31" s="11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0"/>
      <c r="T31" s="10"/>
      <c r="U31" s="11"/>
      <c r="V31" s="11"/>
      <c r="W31" s="11"/>
      <c r="X31" s="11"/>
    </row>
    <row r="32" spans="1:24" hidden="1" x14ac:dyDescent="0.25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0"/>
      <c r="T32" s="10"/>
      <c r="U32" s="11"/>
      <c r="V32" s="11"/>
      <c r="W32" s="11"/>
      <c r="X32" s="11"/>
    </row>
    <row r="33" spans="1:24" hidden="1" x14ac:dyDescent="0.25">
      <c r="A33" s="11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0"/>
      <c r="T33" s="10"/>
      <c r="U33" s="11"/>
      <c r="V33" s="11"/>
      <c r="W33" s="11"/>
      <c r="X33" s="11"/>
    </row>
    <row r="34" spans="1:24" hidden="1" x14ac:dyDescent="0.25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0"/>
      <c r="T34" s="10"/>
      <c r="U34" s="11"/>
      <c r="V34" s="11"/>
      <c r="W34" s="11"/>
      <c r="X34" s="11"/>
    </row>
    <row r="35" spans="1:24" hidden="1" x14ac:dyDescent="0.25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0"/>
      <c r="T35" s="10"/>
      <c r="U35" s="11"/>
      <c r="V35" s="11"/>
      <c r="W35" s="11"/>
      <c r="X35" s="11"/>
    </row>
    <row r="36" spans="1:24" hidden="1" x14ac:dyDescent="0.25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0"/>
      <c r="T36" s="10"/>
      <c r="U36" s="11"/>
      <c r="V36" s="11"/>
      <c r="W36" s="11"/>
      <c r="X36" s="11"/>
    </row>
    <row r="37" spans="1:24" hidden="1" x14ac:dyDescent="0.25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0"/>
      <c r="T37" s="10"/>
      <c r="U37" s="11"/>
      <c r="V37" s="11"/>
      <c r="W37" s="11"/>
      <c r="X37" s="11"/>
    </row>
    <row r="38" spans="1:24" hidden="1" x14ac:dyDescent="0.25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0"/>
      <c r="T38" s="10"/>
      <c r="U38" s="11"/>
      <c r="V38" s="11"/>
      <c r="W38" s="11"/>
      <c r="X38" s="11"/>
    </row>
  </sheetData>
  <mergeCells count="2">
    <mergeCell ref="B3:L3"/>
    <mergeCell ref="B2:N2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/>
  </sheetPr>
  <dimension ref="A1:S19"/>
  <sheetViews>
    <sheetView zoomScale="70" zoomScaleNormal="70" workbookViewId="0">
      <selection activeCell="B5" sqref="B5:H5"/>
    </sheetView>
  </sheetViews>
  <sheetFormatPr defaultColWidth="0" defaultRowHeight="15" zeroHeight="1" x14ac:dyDescent="0.25"/>
  <cols>
    <col min="1" max="1" width="9.140625" style="9" customWidth="1"/>
    <col min="2" max="2" width="10.7109375" customWidth="1"/>
    <col min="3" max="3" width="18.140625" bestFit="1" customWidth="1"/>
    <col min="4" max="4" width="26.140625" customWidth="1"/>
    <col min="5" max="5" width="26.7109375" customWidth="1"/>
    <col min="6" max="6" width="18.7109375" customWidth="1"/>
    <col min="7" max="7" width="20" customWidth="1"/>
    <col min="8" max="8" width="21.7109375" bestFit="1" customWidth="1"/>
    <col min="9" max="9" width="25.140625" customWidth="1"/>
    <col min="10" max="10" width="35.28515625" customWidth="1"/>
    <col min="11" max="11" width="14.42578125" customWidth="1"/>
    <col min="12" max="12" width="21.85546875" customWidth="1"/>
    <col min="13" max="14" width="23.7109375" customWidth="1"/>
    <col min="15" max="15" width="13.85546875" customWidth="1"/>
    <col min="16" max="16" width="14.42578125" customWidth="1"/>
    <col min="17" max="17" width="12.42578125" customWidth="1"/>
    <col min="18" max="18" width="11.28515625" bestFit="1" customWidth="1"/>
    <col min="19" max="19" width="9.140625" style="9" customWidth="1"/>
    <col min="20" max="21" width="0" hidden="1" customWidth="1"/>
  </cols>
  <sheetData>
    <row r="1" spans="2:18" s="1" customFormat="1" ht="78" customHeight="1" x14ac:dyDescent="0.25">
      <c r="F1" s="6" t="s">
        <v>98</v>
      </c>
      <c r="I1" s="5"/>
      <c r="J1" s="5"/>
      <c r="K1" s="5"/>
      <c r="L1" s="5"/>
      <c r="M1" s="5"/>
      <c r="N1" s="5"/>
      <c r="O1" s="5"/>
      <c r="P1" s="5"/>
      <c r="Q1" s="5"/>
      <c r="R1" s="5"/>
    </row>
    <row r="2" spans="2:18" s="1" customFormat="1" ht="22.5" customHeight="1" x14ac:dyDescent="0.25">
      <c r="F2" s="7" t="s">
        <v>88</v>
      </c>
      <c r="I2" s="3"/>
      <c r="J2" s="3"/>
      <c r="K2" s="3"/>
      <c r="L2" s="3"/>
      <c r="M2" s="3"/>
      <c r="N2" s="3"/>
      <c r="O2" s="3"/>
      <c r="P2" s="3"/>
      <c r="Q2" s="3"/>
      <c r="R2" s="3"/>
    </row>
    <row r="3" spans="2:18" s="1" customFormat="1" ht="22.5" customHeight="1" x14ac:dyDescent="0.25">
      <c r="F3" s="7" t="s">
        <v>127</v>
      </c>
      <c r="I3" s="3"/>
      <c r="J3" s="3"/>
      <c r="K3" s="3"/>
      <c r="L3" s="3"/>
      <c r="M3" s="3"/>
      <c r="N3" s="3"/>
      <c r="O3" s="3"/>
      <c r="P3" s="3"/>
      <c r="Q3" s="3"/>
      <c r="R3" s="2"/>
    </row>
    <row r="4" spans="2:18" s="1" customFormat="1" ht="33" customHeight="1" x14ac:dyDescent="0.25">
      <c r="F4" s="4" t="s">
        <v>126</v>
      </c>
      <c r="I4" s="4"/>
      <c r="J4" s="4"/>
      <c r="K4" s="4"/>
      <c r="L4" s="4"/>
      <c r="M4" s="4"/>
      <c r="N4" s="4"/>
      <c r="O4" s="4"/>
      <c r="P4" s="4"/>
      <c r="Q4" s="4"/>
      <c r="R4" s="4"/>
    </row>
    <row r="5" spans="2:18" ht="20.25" customHeight="1" x14ac:dyDescent="0.3">
      <c r="B5" s="146" t="s">
        <v>83</v>
      </c>
      <c r="C5" s="146"/>
      <c r="D5" s="146"/>
      <c r="E5" s="146"/>
      <c r="F5" s="146"/>
      <c r="G5" s="146"/>
      <c r="H5" s="146"/>
      <c r="I5" s="8" t="s">
        <v>82</v>
      </c>
      <c r="J5" s="8"/>
      <c r="K5" s="8"/>
      <c r="L5" s="8"/>
      <c r="M5" s="8"/>
      <c r="N5" s="8"/>
      <c r="O5" s="8"/>
      <c r="P5" s="145" t="s">
        <v>87</v>
      </c>
      <c r="Q5" s="145"/>
      <c r="R5" s="145"/>
    </row>
    <row r="6" spans="2:18" ht="21.75" customHeight="1" x14ac:dyDescent="0.25">
      <c r="B6" s="69" t="s">
        <v>84</v>
      </c>
      <c r="C6" s="69" t="s">
        <v>0</v>
      </c>
      <c r="D6" s="69" t="s">
        <v>9</v>
      </c>
      <c r="E6" s="69" t="s">
        <v>1</v>
      </c>
      <c r="F6" s="69" t="s">
        <v>2</v>
      </c>
      <c r="G6" s="69" t="s">
        <v>86</v>
      </c>
      <c r="H6" s="70" t="s">
        <v>10</v>
      </c>
      <c r="I6" s="69" t="s">
        <v>3</v>
      </c>
      <c r="J6" s="69" t="s">
        <v>4</v>
      </c>
      <c r="K6" s="69" t="s">
        <v>6</v>
      </c>
      <c r="L6" s="69" t="s">
        <v>120</v>
      </c>
      <c r="M6" s="69" t="s">
        <v>85</v>
      </c>
      <c r="N6" s="69" t="s">
        <v>182</v>
      </c>
      <c r="O6" s="71" t="s">
        <v>5</v>
      </c>
      <c r="P6" s="72" t="s">
        <v>124</v>
      </c>
      <c r="Q6" s="72" t="s">
        <v>7</v>
      </c>
      <c r="R6" s="72" t="s">
        <v>8</v>
      </c>
    </row>
    <row r="7" spans="2:18" x14ac:dyDescent="0.25">
      <c r="B7">
        <v>1</v>
      </c>
      <c r="C7" t="s">
        <v>11</v>
      </c>
      <c r="D7" t="s">
        <v>102</v>
      </c>
      <c r="E7" t="s">
        <v>60</v>
      </c>
      <c r="F7" t="s">
        <v>49</v>
      </c>
      <c r="G7" t="s">
        <v>48</v>
      </c>
      <c r="H7">
        <v>1.5</v>
      </c>
      <c r="I7" t="s">
        <v>183</v>
      </c>
      <c r="J7" t="s">
        <v>116</v>
      </c>
      <c r="K7" t="s">
        <v>117</v>
      </c>
      <c r="L7" t="s">
        <v>79</v>
      </c>
      <c r="M7" t="s">
        <v>18</v>
      </c>
      <c r="N7" t="s">
        <v>172</v>
      </c>
      <c r="O7">
        <v>7743214021</v>
      </c>
      <c r="P7" s="73">
        <v>42565</v>
      </c>
      <c r="Q7" s="73">
        <v>42565</v>
      </c>
      <c r="R7" s="73">
        <v>46217</v>
      </c>
    </row>
    <row r="8" spans="2:18" x14ac:dyDescent="0.25">
      <c r="B8">
        <v>2</v>
      </c>
      <c r="C8" t="s">
        <v>11</v>
      </c>
      <c r="D8" t="s">
        <v>103</v>
      </c>
      <c r="E8" t="s">
        <v>34</v>
      </c>
      <c r="F8" t="s">
        <v>78</v>
      </c>
      <c r="G8" t="s">
        <v>19</v>
      </c>
      <c r="H8">
        <v>1.65</v>
      </c>
      <c r="I8" t="s">
        <v>184</v>
      </c>
      <c r="J8" t="s">
        <v>32</v>
      </c>
      <c r="K8" t="s">
        <v>33</v>
      </c>
      <c r="L8" t="s">
        <v>34</v>
      </c>
      <c r="M8" t="s">
        <v>19</v>
      </c>
      <c r="N8" t="s">
        <v>173</v>
      </c>
      <c r="O8">
        <v>8911622153</v>
      </c>
      <c r="P8" s="73">
        <v>42102</v>
      </c>
      <c r="Q8" s="73">
        <v>42102</v>
      </c>
      <c r="R8" s="73">
        <v>47848</v>
      </c>
    </row>
    <row r="9" spans="2:18" x14ac:dyDescent="0.25">
      <c r="B9">
        <v>3</v>
      </c>
      <c r="C9" t="s">
        <v>11</v>
      </c>
      <c r="D9" t="s">
        <v>104</v>
      </c>
      <c r="E9" t="s">
        <v>69</v>
      </c>
      <c r="F9" t="s">
        <v>70</v>
      </c>
      <c r="G9" t="s">
        <v>18</v>
      </c>
      <c r="H9">
        <v>2</v>
      </c>
      <c r="I9" t="s">
        <v>185</v>
      </c>
      <c r="J9" t="s">
        <v>71</v>
      </c>
      <c r="K9" t="s">
        <v>72</v>
      </c>
      <c r="L9" t="s">
        <v>73</v>
      </c>
      <c r="M9" t="s">
        <v>30</v>
      </c>
      <c r="N9" t="s">
        <v>174</v>
      </c>
      <c r="O9">
        <v>5242723532</v>
      </c>
      <c r="P9" s="73">
        <v>41995</v>
      </c>
      <c r="Q9" s="73">
        <v>41995</v>
      </c>
      <c r="R9" s="73">
        <v>47848</v>
      </c>
    </row>
    <row r="10" spans="2:18" x14ac:dyDescent="0.25">
      <c r="B10">
        <v>4</v>
      </c>
      <c r="C10" t="s">
        <v>11</v>
      </c>
      <c r="D10" t="s">
        <v>97</v>
      </c>
      <c r="E10" t="s">
        <v>62</v>
      </c>
      <c r="F10" t="s">
        <v>63</v>
      </c>
      <c r="G10" t="s">
        <v>56</v>
      </c>
      <c r="H10">
        <v>7.5</v>
      </c>
      <c r="I10" t="s">
        <v>186</v>
      </c>
      <c r="J10" t="s">
        <v>64</v>
      </c>
      <c r="K10" t="s">
        <v>65</v>
      </c>
      <c r="L10" t="s">
        <v>62</v>
      </c>
      <c r="M10" t="s">
        <v>56</v>
      </c>
      <c r="N10" t="s">
        <v>175</v>
      </c>
      <c r="O10">
        <v>8393043989</v>
      </c>
      <c r="P10" s="73">
        <v>44085</v>
      </c>
      <c r="Q10" s="73">
        <v>44197</v>
      </c>
      <c r="R10" s="73">
        <v>47848</v>
      </c>
    </row>
    <row r="11" spans="2:18" x14ac:dyDescent="0.25">
      <c r="B11">
        <v>5</v>
      </c>
      <c r="C11" t="s">
        <v>11</v>
      </c>
      <c r="D11" t="s">
        <v>105</v>
      </c>
      <c r="E11" t="s">
        <v>106</v>
      </c>
      <c r="F11" t="s">
        <v>107</v>
      </c>
      <c r="G11" t="s">
        <v>30</v>
      </c>
      <c r="H11">
        <v>2</v>
      </c>
      <c r="I11" t="s">
        <v>176</v>
      </c>
      <c r="J11" t="s">
        <v>35</v>
      </c>
      <c r="K11" t="s">
        <v>36</v>
      </c>
      <c r="L11" t="s">
        <v>37</v>
      </c>
      <c r="M11" t="s">
        <v>19</v>
      </c>
      <c r="N11" t="s">
        <v>176</v>
      </c>
      <c r="O11">
        <v>5931268581</v>
      </c>
      <c r="P11" s="73">
        <v>41054</v>
      </c>
      <c r="Q11" s="73">
        <v>41054</v>
      </c>
      <c r="R11" s="73">
        <v>47848</v>
      </c>
    </row>
    <row r="12" spans="2:18" x14ac:dyDescent="0.25">
      <c r="B12">
        <v>6</v>
      </c>
      <c r="C12" t="s">
        <v>11</v>
      </c>
      <c r="D12" t="s">
        <v>108</v>
      </c>
      <c r="E12" t="s">
        <v>52</v>
      </c>
      <c r="F12" t="s">
        <v>53</v>
      </c>
      <c r="G12" t="s">
        <v>15</v>
      </c>
      <c r="H12">
        <v>1.6</v>
      </c>
      <c r="I12" t="s">
        <v>187</v>
      </c>
      <c r="J12" t="s">
        <v>54</v>
      </c>
      <c r="K12" t="s">
        <v>55</v>
      </c>
      <c r="L12" t="s">
        <v>51</v>
      </c>
      <c r="M12" t="s">
        <v>15</v>
      </c>
      <c r="N12" t="s">
        <v>177</v>
      </c>
      <c r="O12">
        <v>7792386124</v>
      </c>
      <c r="P12" s="73">
        <v>41663</v>
      </c>
      <c r="Q12" s="73">
        <v>41663</v>
      </c>
      <c r="R12" s="73">
        <v>47848</v>
      </c>
    </row>
    <row r="13" spans="2:18" x14ac:dyDescent="0.25">
      <c r="B13">
        <v>7</v>
      </c>
      <c r="C13" t="s">
        <v>11</v>
      </c>
      <c r="D13" t="s">
        <v>66</v>
      </c>
      <c r="E13" t="s">
        <v>23</v>
      </c>
      <c r="F13" t="s">
        <v>24</v>
      </c>
      <c r="G13" t="s">
        <v>19</v>
      </c>
      <c r="H13">
        <v>4</v>
      </c>
      <c r="I13" t="s">
        <v>188</v>
      </c>
      <c r="J13" t="s">
        <v>67</v>
      </c>
      <c r="K13" t="s">
        <v>68</v>
      </c>
      <c r="L13" t="s">
        <v>61</v>
      </c>
      <c r="M13" t="s">
        <v>56</v>
      </c>
      <c r="N13" t="s">
        <v>178</v>
      </c>
      <c r="O13">
        <v>5862232774</v>
      </c>
      <c r="P13" s="73">
        <v>42346</v>
      </c>
      <c r="Q13" s="73">
        <v>42346</v>
      </c>
      <c r="R13" s="73">
        <v>47825</v>
      </c>
    </row>
    <row r="14" spans="2:18" x14ac:dyDescent="0.25">
      <c r="B14">
        <v>8</v>
      </c>
      <c r="C14" t="s">
        <v>11</v>
      </c>
      <c r="D14" t="s">
        <v>109</v>
      </c>
      <c r="E14" t="s">
        <v>110</v>
      </c>
      <c r="F14" t="s">
        <v>111</v>
      </c>
      <c r="G14" t="s">
        <v>48</v>
      </c>
      <c r="H14">
        <v>48</v>
      </c>
      <c r="I14" t="s">
        <v>189</v>
      </c>
      <c r="J14" t="s">
        <v>74</v>
      </c>
      <c r="K14" t="s">
        <v>75</v>
      </c>
      <c r="L14" t="s">
        <v>28</v>
      </c>
      <c r="M14" t="s">
        <v>18</v>
      </c>
      <c r="N14" t="s">
        <v>179</v>
      </c>
      <c r="O14">
        <v>8512670334</v>
      </c>
      <c r="P14" s="73">
        <v>38803</v>
      </c>
      <c r="Q14" s="73">
        <v>38803</v>
      </c>
      <c r="R14" s="73">
        <v>47848</v>
      </c>
    </row>
    <row r="15" spans="2:18" x14ac:dyDescent="0.25">
      <c r="B15">
        <v>9</v>
      </c>
      <c r="C15" t="s">
        <v>11</v>
      </c>
      <c r="D15" t="s">
        <v>47</v>
      </c>
      <c r="E15" t="s">
        <v>112</v>
      </c>
      <c r="F15" t="s">
        <v>100</v>
      </c>
      <c r="G15" t="s">
        <v>43</v>
      </c>
      <c r="H15">
        <v>3.07</v>
      </c>
      <c r="I15" t="s">
        <v>180</v>
      </c>
      <c r="J15" t="s">
        <v>118</v>
      </c>
      <c r="K15" t="s">
        <v>46</v>
      </c>
      <c r="L15" t="s">
        <v>119</v>
      </c>
      <c r="M15" t="s">
        <v>43</v>
      </c>
      <c r="N15" t="s">
        <v>180</v>
      </c>
      <c r="O15">
        <v>7322170585</v>
      </c>
      <c r="P15" s="73">
        <v>41654</v>
      </c>
      <c r="Q15" s="73">
        <v>41654</v>
      </c>
      <c r="R15" s="73">
        <v>47848</v>
      </c>
    </row>
    <row r="16" spans="2:18" x14ac:dyDescent="0.25">
      <c r="B16">
        <v>10</v>
      </c>
      <c r="C16" t="s">
        <v>11</v>
      </c>
      <c r="D16" t="s">
        <v>113</v>
      </c>
      <c r="E16" t="s">
        <v>114</v>
      </c>
      <c r="F16" t="s">
        <v>45</v>
      </c>
      <c r="G16" t="s">
        <v>31</v>
      </c>
      <c r="H16">
        <v>46.5</v>
      </c>
      <c r="I16" t="s">
        <v>190</v>
      </c>
      <c r="J16" t="s">
        <v>76</v>
      </c>
      <c r="K16" t="s">
        <v>77</v>
      </c>
      <c r="L16" t="s">
        <v>28</v>
      </c>
      <c r="M16" t="s">
        <v>18</v>
      </c>
      <c r="N16" t="s">
        <v>181</v>
      </c>
      <c r="O16">
        <v>7010099038</v>
      </c>
      <c r="P16" s="73">
        <v>42417</v>
      </c>
      <c r="Q16" s="73">
        <v>42417</v>
      </c>
      <c r="R16" s="73">
        <v>47848</v>
      </c>
    </row>
    <row r="17" spans="2:18" x14ac:dyDescent="0.25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</row>
    <row r="18" spans="2:18" x14ac:dyDescent="0.25"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</row>
    <row r="19" spans="2:18" x14ac:dyDescent="0.25"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</row>
  </sheetData>
  <mergeCells count="2">
    <mergeCell ref="P5:R5"/>
    <mergeCell ref="B5:H5"/>
  </mergeCells>
  <phoneticPr fontId="30" type="noConversion"/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0FEF1E-DCE0-4F6E-8173-B9F2305A57D4}">
  <dimension ref="A1:X20"/>
  <sheetViews>
    <sheetView zoomScale="85" zoomScaleNormal="85" workbookViewId="0">
      <selection activeCell="F3" sqref="F3"/>
    </sheetView>
  </sheetViews>
  <sheetFormatPr defaultColWidth="0" defaultRowHeight="15" customHeight="1" zeroHeight="1" x14ac:dyDescent="0.25"/>
  <cols>
    <col min="1" max="1" width="9.140625" style="92" customWidth="1"/>
    <col min="2" max="2" width="11.5703125" style="92" customWidth="1"/>
    <col min="3" max="3" width="17.5703125" style="94" customWidth="1"/>
    <col min="4" max="4" width="26.140625" style="92" customWidth="1"/>
    <col min="5" max="5" width="22.85546875" style="92" bestFit="1" customWidth="1"/>
    <col min="6" max="6" width="18.7109375" style="92" customWidth="1"/>
    <col min="7" max="7" width="21.85546875" style="92" bestFit="1" customWidth="1"/>
    <col min="8" max="8" width="12.7109375" style="92" customWidth="1"/>
    <col min="9" max="9" width="30.42578125" style="92" customWidth="1"/>
    <col min="10" max="10" width="26.5703125" style="92" customWidth="1"/>
    <col min="11" max="11" width="15.5703125" style="95" customWidth="1"/>
    <col min="12" max="12" width="23.7109375" style="92" customWidth="1"/>
    <col min="13" max="13" width="25.140625" style="92" customWidth="1"/>
    <col min="14" max="14" width="12" style="92" bestFit="1" customWidth="1"/>
    <col min="15" max="15" width="13.140625" style="96" customWidth="1"/>
    <col min="16" max="16" width="17.140625" style="96" customWidth="1"/>
    <col min="17" max="17" width="90.42578125" style="92" hidden="1" customWidth="1"/>
    <col min="18" max="18" width="9.140625" style="92" customWidth="1"/>
    <col min="19" max="24" width="0" style="93" hidden="1" customWidth="1"/>
    <col min="25" max="16384" width="9.140625" style="93" hidden="1"/>
  </cols>
  <sheetData>
    <row r="1" spans="1:18" s="9" customFormat="1" ht="33.75" x14ac:dyDescent="0.25">
      <c r="C1" s="74"/>
      <c r="D1" s="1"/>
      <c r="E1" s="1"/>
      <c r="F1" s="6" t="s">
        <v>146</v>
      </c>
      <c r="G1" s="1"/>
      <c r="H1" s="1"/>
      <c r="I1" s="6"/>
      <c r="J1" s="5"/>
      <c r="K1" s="75"/>
      <c r="L1" s="5"/>
      <c r="M1" s="5"/>
      <c r="N1" s="5"/>
      <c r="O1" s="76"/>
      <c r="P1" s="76"/>
    </row>
    <row r="2" spans="1:18" s="9" customFormat="1" ht="15.75" x14ac:dyDescent="0.25">
      <c r="C2" s="74"/>
      <c r="D2" s="1"/>
      <c r="E2" s="1"/>
      <c r="F2" s="7" t="s">
        <v>129</v>
      </c>
      <c r="G2" s="1"/>
      <c r="H2" s="1"/>
      <c r="I2" s="7"/>
      <c r="J2" s="3"/>
      <c r="K2" s="77"/>
      <c r="L2" s="3"/>
      <c r="M2" s="3"/>
      <c r="N2" s="3"/>
      <c r="O2" s="76"/>
      <c r="P2" s="76"/>
    </row>
    <row r="3" spans="1:18" s="9" customFormat="1" ht="15.75" x14ac:dyDescent="0.25">
      <c r="C3" s="74"/>
      <c r="D3" s="1"/>
      <c r="E3" s="1"/>
      <c r="F3" s="7" t="s">
        <v>195</v>
      </c>
      <c r="G3" s="1"/>
      <c r="H3" s="1"/>
      <c r="I3" s="7"/>
      <c r="J3" s="3"/>
      <c r="K3" s="77"/>
      <c r="L3" s="3"/>
      <c r="M3" s="3"/>
      <c r="N3" s="3"/>
      <c r="O3" s="76"/>
      <c r="P3" s="76"/>
    </row>
    <row r="4" spans="1:18" s="9" customFormat="1" ht="15.75" x14ac:dyDescent="0.25">
      <c r="C4" s="74"/>
      <c r="D4" s="1"/>
      <c r="E4" s="1"/>
      <c r="F4" s="78" t="s">
        <v>126</v>
      </c>
      <c r="G4" s="1"/>
      <c r="H4" s="1"/>
      <c r="I4" s="4"/>
      <c r="J4" s="4"/>
      <c r="K4" s="79"/>
      <c r="L4" s="4"/>
      <c r="M4" s="4"/>
      <c r="N4" s="4"/>
      <c r="O4" s="76"/>
      <c r="P4" s="76"/>
    </row>
    <row r="5" spans="1:18" s="9" customFormat="1" ht="51.75" customHeight="1" x14ac:dyDescent="0.25">
      <c r="C5" s="80"/>
      <c r="K5" s="81"/>
      <c r="O5" s="76"/>
      <c r="P5" s="76"/>
    </row>
    <row r="6" spans="1:18" customFormat="1" ht="18.75" x14ac:dyDescent="0.3">
      <c r="A6" s="9"/>
      <c r="B6" s="147" t="s">
        <v>83</v>
      </c>
      <c r="C6" s="147"/>
      <c r="D6" s="147"/>
      <c r="E6" s="147"/>
      <c r="F6" s="147"/>
      <c r="G6" s="147"/>
      <c r="H6" s="147"/>
      <c r="I6" s="82" t="s">
        <v>82</v>
      </c>
      <c r="J6" s="8"/>
      <c r="K6" s="83"/>
      <c r="L6" s="8"/>
      <c r="M6" s="8"/>
      <c r="N6" s="8"/>
      <c r="O6" s="148" t="s">
        <v>87</v>
      </c>
      <c r="P6" s="148"/>
      <c r="Q6" s="8"/>
      <c r="R6" s="9"/>
    </row>
    <row r="7" spans="1:18" customFormat="1" ht="38.25" customHeight="1" x14ac:dyDescent="0.25">
      <c r="A7" s="9"/>
      <c r="B7" s="84" t="s">
        <v>84</v>
      </c>
      <c r="C7" s="84" t="s">
        <v>0</v>
      </c>
      <c r="D7" s="84" t="s">
        <v>9</v>
      </c>
      <c r="E7" s="84" t="s">
        <v>1</v>
      </c>
      <c r="F7" s="84" t="s">
        <v>2</v>
      </c>
      <c r="G7" s="84" t="s">
        <v>86</v>
      </c>
      <c r="H7" s="85" t="s">
        <v>10</v>
      </c>
      <c r="I7" s="86" t="s">
        <v>3</v>
      </c>
      <c r="J7" s="84" t="s">
        <v>4</v>
      </c>
      <c r="K7" s="84" t="s">
        <v>6</v>
      </c>
      <c r="L7" s="84" t="s">
        <v>130</v>
      </c>
      <c r="M7" s="84" t="s">
        <v>85</v>
      </c>
      <c r="N7" s="87" t="s">
        <v>5</v>
      </c>
      <c r="O7" s="88" t="s">
        <v>131</v>
      </c>
      <c r="P7" s="88" t="s">
        <v>132</v>
      </c>
      <c r="Q7" s="89" t="s">
        <v>133</v>
      </c>
      <c r="R7" s="9"/>
    </row>
    <row r="8" spans="1:18" customFormat="1" x14ac:dyDescent="0.25">
      <c r="A8" s="9"/>
      <c r="B8" s="90">
        <v>1</v>
      </c>
      <c r="C8" t="s">
        <v>136</v>
      </c>
      <c r="D8" t="s">
        <v>81</v>
      </c>
      <c r="E8" t="s">
        <v>81</v>
      </c>
      <c r="F8" t="s">
        <v>134</v>
      </c>
      <c r="G8" t="s">
        <v>27</v>
      </c>
      <c r="H8">
        <v>6.8000000000000005E-2</v>
      </c>
      <c r="I8" t="s">
        <v>142</v>
      </c>
      <c r="J8" t="s">
        <v>143</v>
      </c>
      <c r="K8" t="s">
        <v>80</v>
      </c>
      <c r="L8" t="s">
        <v>81</v>
      </c>
      <c r="M8" t="s">
        <v>27</v>
      </c>
      <c r="N8">
        <v>8680000775</v>
      </c>
      <c r="O8" s="73">
        <v>42130</v>
      </c>
      <c r="P8" s="73">
        <v>42094</v>
      </c>
      <c r="Q8" s="9"/>
      <c r="R8" s="9"/>
    </row>
    <row r="9" spans="1:18" customFormat="1" x14ac:dyDescent="0.25">
      <c r="A9" s="9"/>
      <c r="B9" s="91">
        <v>2</v>
      </c>
      <c r="C9" t="s">
        <v>136</v>
      </c>
      <c r="D9" t="s">
        <v>137</v>
      </c>
      <c r="E9" t="s">
        <v>125</v>
      </c>
      <c r="F9" t="s">
        <v>13</v>
      </c>
      <c r="G9" t="s">
        <v>19</v>
      </c>
      <c r="H9">
        <v>0.85</v>
      </c>
      <c r="I9" t="s">
        <v>38</v>
      </c>
      <c r="J9" t="s">
        <v>144</v>
      </c>
      <c r="K9" t="s">
        <v>39</v>
      </c>
      <c r="L9" t="s">
        <v>40</v>
      </c>
      <c r="M9" t="s">
        <v>19</v>
      </c>
      <c r="N9">
        <v>5540231993</v>
      </c>
      <c r="O9" s="73">
        <v>44545</v>
      </c>
      <c r="P9" s="73">
        <v>40878</v>
      </c>
      <c r="Q9" s="9"/>
      <c r="R9" s="9"/>
    </row>
    <row r="10" spans="1:18" x14ac:dyDescent="0.25">
      <c r="B10" s="91">
        <v>3</v>
      </c>
      <c r="C10" t="s">
        <v>136</v>
      </c>
      <c r="D10" t="s">
        <v>138</v>
      </c>
      <c r="E10" t="s">
        <v>135</v>
      </c>
      <c r="F10" t="s">
        <v>57</v>
      </c>
      <c r="G10" t="s">
        <v>19</v>
      </c>
      <c r="H10">
        <v>0.85</v>
      </c>
      <c r="I10" t="s">
        <v>38</v>
      </c>
      <c r="J10" t="s">
        <v>144</v>
      </c>
      <c r="K10" t="s">
        <v>39</v>
      </c>
      <c r="L10" t="s">
        <v>40</v>
      </c>
      <c r="M10" t="s">
        <v>19</v>
      </c>
      <c r="N10">
        <v>5540231993</v>
      </c>
      <c r="O10" s="73">
        <v>44545</v>
      </c>
      <c r="P10" s="73">
        <v>40878</v>
      </c>
    </row>
    <row r="11" spans="1:18" x14ac:dyDescent="0.25">
      <c r="B11" s="91">
        <v>4</v>
      </c>
      <c r="C11" t="s">
        <v>136</v>
      </c>
      <c r="D11" t="s">
        <v>139</v>
      </c>
      <c r="E11" t="s">
        <v>44</v>
      </c>
      <c r="F11" t="s">
        <v>58</v>
      </c>
      <c r="G11" t="s">
        <v>19</v>
      </c>
      <c r="H11">
        <v>0.85</v>
      </c>
      <c r="I11" t="s">
        <v>38</v>
      </c>
      <c r="J11" t="s">
        <v>144</v>
      </c>
      <c r="K11" t="s">
        <v>39</v>
      </c>
      <c r="L11" t="s">
        <v>40</v>
      </c>
      <c r="M11" t="s">
        <v>19</v>
      </c>
      <c r="N11">
        <v>5540231993</v>
      </c>
      <c r="O11" s="73">
        <v>44545</v>
      </c>
      <c r="P11" s="73">
        <v>40431</v>
      </c>
    </row>
    <row r="12" spans="1:18" x14ac:dyDescent="0.25">
      <c r="B12" s="90">
        <v>5</v>
      </c>
      <c r="C12" t="s">
        <v>136</v>
      </c>
      <c r="D12" t="s">
        <v>140</v>
      </c>
      <c r="E12" t="s">
        <v>41</v>
      </c>
      <c r="F12" t="s">
        <v>58</v>
      </c>
      <c r="G12" t="s">
        <v>19</v>
      </c>
      <c r="H12">
        <v>0.85</v>
      </c>
      <c r="I12" t="s">
        <v>38</v>
      </c>
      <c r="J12" t="s">
        <v>144</v>
      </c>
      <c r="K12" t="s">
        <v>39</v>
      </c>
      <c r="L12" t="s">
        <v>40</v>
      </c>
      <c r="M12" t="s">
        <v>19</v>
      </c>
      <c r="N12">
        <v>5540231993</v>
      </c>
      <c r="O12" s="73">
        <v>44545</v>
      </c>
      <c r="P12" s="73">
        <v>40431</v>
      </c>
    </row>
    <row r="13" spans="1:18" x14ac:dyDescent="0.25">
      <c r="B13" s="91">
        <v>6</v>
      </c>
      <c r="C13" t="s">
        <v>136</v>
      </c>
      <c r="D13" t="s">
        <v>42</v>
      </c>
      <c r="E13" t="s">
        <v>145</v>
      </c>
      <c r="F13" t="s">
        <v>29</v>
      </c>
      <c r="G13" t="s">
        <v>19</v>
      </c>
      <c r="H13">
        <v>0.85</v>
      </c>
      <c r="I13" t="s">
        <v>38</v>
      </c>
      <c r="J13" t="s">
        <v>144</v>
      </c>
      <c r="K13" t="s">
        <v>39</v>
      </c>
      <c r="L13" t="s">
        <v>40</v>
      </c>
      <c r="M13" t="s">
        <v>19</v>
      </c>
      <c r="N13">
        <v>5540231993</v>
      </c>
      <c r="O13" s="73">
        <v>44545</v>
      </c>
      <c r="P13" s="73">
        <v>42814</v>
      </c>
    </row>
    <row r="14" spans="1:18" x14ac:dyDescent="0.25">
      <c r="B14" s="90">
        <v>7</v>
      </c>
      <c r="C14" t="s">
        <v>136</v>
      </c>
      <c r="D14" t="s">
        <v>141</v>
      </c>
      <c r="E14" t="s">
        <v>22</v>
      </c>
      <c r="F14" t="s">
        <v>21</v>
      </c>
      <c r="G14" t="s">
        <v>19</v>
      </c>
      <c r="H14">
        <v>0.85</v>
      </c>
      <c r="I14" t="s">
        <v>38</v>
      </c>
      <c r="J14" t="s">
        <v>144</v>
      </c>
      <c r="K14" t="s">
        <v>39</v>
      </c>
      <c r="L14" t="s">
        <v>40</v>
      </c>
      <c r="M14" t="s">
        <v>19</v>
      </c>
      <c r="N14">
        <v>5540231993</v>
      </c>
      <c r="O14" s="73">
        <v>44545</v>
      </c>
      <c r="P14" s="73">
        <v>42814</v>
      </c>
    </row>
    <row r="15" spans="1:18" x14ac:dyDescent="0.25">
      <c r="B15" s="91">
        <v>8</v>
      </c>
      <c r="C15" t="s">
        <v>136</v>
      </c>
      <c r="D15" t="s">
        <v>141</v>
      </c>
      <c r="E15" t="s">
        <v>22</v>
      </c>
      <c r="F15" t="s">
        <v>21</v>
      </c>
      <c r="G15" t="s">
        <v>19</v>
      </c>
      <c r="H15">
        <v>0.85</v>
      </c>
      <c r="I15" t="s">
        <v>38</v>
      </c>
      <c r="J15" t="s">
        <v>144</v>
      </c>
      <c r="K15" t="s">
        <v>39</v>
      </c>
      <c r="L15" t="s">
        <v>40</v>
      </c>
      <c r="M15" t="s">
        <v>19</v>
      </c>
      <c r="N15">
        <v>5540231993</v>
      </c>
      <c r="O15" s="73">
        <v>44545</v>
      </c>
      <c r="P15" s="73">
        <v>42814</v>
      </c>
    </row>
    <row r="16" spans="1:18" x14ac:dyDescent="0.25">
      <c r="B16" s="91">
        <v>9</v>
      </c>
      <c r="C16" t="s">
        <v>136</v>
      </c>
      <c r="D16" t="s">
        <v>115</v>
      </c>
      <c r="E16" t="s">
        <v>12</v>
      </c>
      <c r="F16" t="s">
        <v>13</v>
      </c>
      <c r="G16" t="s">
        <v>19</v>
      </c>
      <c r="H16">
        <v>0.85</v>
      </c>
      <c r="I16" t="s">
        <v>38</v>
      </c>
      <c r="J16" t="s">
        <v>144</v>
      </c>
      <c r="K16" t="s">
        <v>39</v>
      </c>
      <c r="L16" t="s">
        <v>40</v>
      </c>
      <c r="M16" t="s">
        <v>19</v>
      </c>
      <c r="N16">
        <v>5540231993</v>
      </c>
      <c r="O16" s="73">
        <v>44545</v>
      </c>
      <c r="P16" s="73">
        <v>43245</v>
      </c>
    </row>
    <row r="17" spans="2:16" x14ac:dyDescent="0.25">
      <c r="B17" s="91">
        <v>10</v>
      </c>
      <c r="C17" t="s">
        <v>136</v>
      </c>
      <c r="D17" t="s">
        <v>115</v>
      </c>
      <c r="E17" t="s">
        <v>12</v>
      </c>
      <c r="F17" t="s">
        <v>13</v>
      </c>
      <c r="G17" t="s">
        <v>19</v>
      </c>
      <c r="H17">
        <v>0.85</v>
      </c>
      <c r="I17" t="s">
        <v>38</v>
      </c>
      <c r="J17" t="s">
        <v>144</v>
      </c>
      <c r="K17" t="s">
        <v>39</v>
      </c>
      <c r="L17" t="s">
        <v>40</v>
      </c>
      <c r="M17" t="s">
        <v>19</v>
      </c>
      <c r="N17">
        <v>5540231993</v>
      </c>
      <c r="O17" s="73">
        <v>44545</v>
      </c>
      <c r="P17" s="73">
        <v>43245</v>
      </c>
    </row>
    <row r="18" spans="2:16" ht="15" customHeight="1" x14ac:dyDescent="0.25"/>
    <row r="19" spans="2:16" ht="15" customHeight="1" x14ac:dyDescent="0.25"/>
    <row r="20" spans="2:16" ht="15" customHeight="1" x14ac:dyDescent="0.25"/>
  </sheetData>
  <mergeCells count="2">
    <mergeCell ref="B6:H6"/>
    <mergeCell ref="O6:P6"/>
  </mergeCell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1A66F-B884-4845-AC7E-A59C6A1731E6}">
  <dimension ref="A1:AL131"/>
  <sheetViews>
    <sheetView zoomScale="70" zoomScaleNormal="70" workbookViewId="0">
      <selection activeCell="V10" sqref="V10"/>
    </sheetView>
  </sheetViews>
  <sheetFormatPr defaultColWidth="0" defaultRowHeight="0" customHeight="1" zeroHeight="1" x14ac:dyDescent="0.25"/>
  <cols>
    <col min="1" max="1" width="5.7109375" style="12" customWidth="1"/>
    <col min="2" max="5" width="16.7109375" style="12" customWidth="1"/>
    <col min="6" max="6" width="16.5703125" style="12" customWidth="1"/>
    <col min="7" max="9" width="16.7109375" style="12" customWidth="1"/>
    <col min="10" max="10" width="17.140625" style="12" customWidth="1"/>
    <col min="11" max="23" width="16.7109375" style="12" customWidth="1"/>
    <col min="24" max="24" width="5.7109375" style="12" customWidth="1"/>
    <col min="25" max="25" width="10.5703125" style="12" hidden="1" customWidth="1"/>
    <col min="26" max="26" width="9.140625" style="12" hidden="1" customWidth="1"/>
    <col min="27" max="27" width="10" style="12" hidden="1" customWidth="1"/>
    <col min="28" max="28" width="9.140625" style="12" hidden="1" customWidth="1"/>
    <col min="29" max="29" width="18.7109375" style="12" hidden="1" customWidth="1"/>
    <col min="30" max="30" width="10.5703125" style="12" hidden="1" customWidth="1"/>
    <col min="31" max="31" width="9.140625" style="12" hidden="1" customWidth="1"/>
    <col min="32" max="32" width="10" style="12" hidden="1" customWidth="1"/>
    <col min="33" max="33" width="9.140625" style="12" hidden="1" customWidth="1"/>
    <col min="34" max="38" width="18.7109375" style="12" hidden="1" customWidth="1"/>
    <col min="39" max="16384" width="9.140625" style="12" hidden="1"/>
  </cols>
  <sheetData>
    <row r="1" spans="1:24" ht="15" x14ac:dyDescent="0.25"/>
    <row r="2" spans="1:24" s="13" customFormat="1" ht="46.5" customHeight="1" x14ac:dyDescent="0.25">
      <c r="A2" s="12"/>
      <c r="B2" s="149" t="s">
        <v>163</v>
      </c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2"/>
    </row>
    <row r="3" spans="1:24" s="13" customFormat="1" ht="9" customHeight="1" thickBot="1" x14ac:dyDescent="0.3">
      <c r="A3" s="12"/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2"/>
    </row>
    <row r="4" spans="1:24" s="13" customFormat="1" ht="15.75" thickBot="1" x14ac:dyDescent="0.3">
      <c r="A4" s="12"/>
      <c r="B4" s="151" t="s">
        <v>126</v>
      </c>
      <c r="C4" s="152"/>
      <c r="D4" s="153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5"/>
      <c r="X4" s="12"/>
    </row>
    <row r="5" spans="1:24" s="13" customFormat="1" ht="15" x14ac:dyDescent="0.25">
      <c r="A5" s="12"/>
      <c r="B5" s="16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57"/>
      <c r="W5" s="15"/>
      <c r="X5" s="12"/>
    </row>
    <row r="6" spans="1:24" s="13" customFormat="1" ht="15" x14ac:dyDescent="0.25">
      <c r="A6" s="12"/>
      <c r="B6" s="16"/>
      <c r="C6" s="14"/>
      <c r="D6" s="14"/>
      <c r="E6" s="18">
        <v>39448</v>
      </c>
      <c r="F6" s="18">
        <f>DATE(YEAR(E6)+1,MONTH(E6),DAY(E6))</f>
        <v>39814</v>
      </c>
      <c r="G6" s="18">
        <f t="shared" ref="G6:U6" si="0">DATE(YEAR(F6)+1,MONTH(F6),DAY(F6))</f>
        <v>40179</v>
      </c>
      <c r="H6" s="18">
        <f t="shared" si="0"/>
        <v>40544</v>
      </c>
      <c r="I6" s="18">
        <f t="shared" si="0"/>
        <v>40909</v>
      </c>
      <c r="J6" s="18">
        <f t="shared" si="0"/>
        <v>41275</v>
      </c>
      <c r="K6" s="18">
        <f t="shared" si="0"/>
        <v>41640</v>
      </c>
      <c r="L6" s="18">
        <f t="shared" si="0"/>
        <v>42005</v>
      </c>
      <c r="M6" s="18">
        <f t="shared" si="0"/>
        <v>42370</v>
      </c>
      <c r="N6" s="18">
        <f t="shared" si="0"/>
        <v>42736</v>
      </c>
      <c r="O6" s="18">
        <f t="shared" si="0"/>
        <v>43101</v>
      </c>
      <c r="P6" s="18">
        <f t="shared" si="0"/>
        <v>43466</v>
      </c>
      <c r="Q6" s="18">
        <f t="shared" si="0"/>
        <v>43831</v>
      </c>
      <c r="R6" s="18">
        <f t="shared" si="0"/>
        <v>44197</v>
      </c>
      <c r="S6" s="18">
        <f t="shared" si="0"/>
        <v>44562</v>
      </c>
      <c r="T6" s="18">
        <f t="shared" si="0"/>
        <v>44927</v>
      </c>
      <c r="U6" s="18">
        <f t="shared" si="0"/>
        <v>45292</v>
      </c>
      <c r="V6" s="18"/>
      <c r="W6" s="15"/>
      <c r="X6" s="12"/>
    </row>
    <row r="7" spans="1:24" s="13" customFormat="1" ht="15" x14ac:dyDescent="0.25">
      <c r="A7" s="12"/>
      <c r="B7" s="16"/>
      <c r="C7" s="14"/>
      <c r="D7" s="14"/>
      <c r="E7" s="18">
        <v>39813</v>
      </c>
      <c r="F7" s="18">
        <f>DATE(YEAR(E7)+1,MONTH(E7),DAY(E7))</f>
        <v>40178</v>
      </c>
      <c r="G7" s="18">
        <f t="shared" ref="G7:U7" si="1">DATE(YEAR(F7)+1,MONTH(F7),DAY(F7))</f>
        <v>40543</v>
      </c>
      <c r="H7" s="18">
        <f t="shared" si="1"/>
        <v>40908</v>
      </c>
      <c r="I7" s="18">
        <f t="shared" si="1"/>
        <v>41274</v>
      </c>
      <c r="J7" s="18">
        <f t="shared" si="1"/>
        <v>41639</v>
      </c>
      <c r="K7" s="18">
        <f t="shared" si="1"/>
        <v>42004</v>
      </c>
      <c r="L7" s="18">
        <f t="shared" si="1"/>
        <v>42369</v>
      </c>
      <c r="M7" s="18">
        <f t="shared" si="1"/>
        <v>42735</v>
      </c>
      <c r="N7" s="18">
        <f t="shared" si="1"/>
        <v>43100</v>
      </c>
      <c r="O7" s="18">
        <f t="shared" si="1"/>
        <v>43465</v>
      </c>
      <c r="P7" s="18">
        <f t="shared" si="1"/>
        <v>43830</v>
      </c>
      <c r="Q7" s="18">
        <f t="shared" si="1"/>
        <v>44196</v>
      </c>
      <c r="R7" s="18">
        <f t="shared" si="1"/>
        <v>44561</v>
      </c>
      <c r="S7" s="18">
        <f t="shared" si="1"/>
        <v>44926</v>
      </c>
      <c r="T7" s="18">
        <f t="shared" si="1"/>
        <v>45291</v>
      </c>
      <c r="U7" s="18">
        <f t="shared" si="1"/>
        <v>45657</v>
      </c>
      <c r="V7" s="30"/>
      <c r="W7" s="15"/>
      <c r="X7" s="12"/>
    </row>
    <row r="8" spans="1:24" s="13" customFormat="1" ht="19.5" thickBot="1" x14ac:dyDescent="0.3">
      <c r="A8" s="12"/>
      <c r="B8" s="16"/>
      <c r="C8" s="14"/>
      <c r="D8" s="14"/>
      <c r="E8" s="19">
        <v>2008</v>
      </c>
      <c r="F8" s="19">
        <v>2009</v>
      </c>
      <c r="G8" s="19">
        <v>2010</v>
      </c>
      <c r="H8" s="19">
        <v>2011</v>
      </c>
      <c r="I8" s="19">
        <v>2012</v>
      </c>
      <c r="J8" s="19">
        <v>2013</v>
      </c>
      <c r="K8" s="19">
        <v>2014</v>
      </c>
      <c r="L8" s="19">
        <v>2015</v>
      </c>
      <c r="M8" s="19">
        <v>2016</v>
      </c>
      <c r="N8" s="19">
        <v>2017</v>
      </c>
      <c r="O8" s="19">
        <v>2018</v>
      </c>
      <c r="P8" s="19">
        <v>2019</v>
      </c>
      <c r="Q8" s="19">
        <v>2020</v>
      </c>
      <c r="R8" s="19">
        <v>2021</v>
      </c>
      <c r="S8" s="19">
        <v>2022</v>
      </c>
      <c r="T8" s="19">
        <v>2023</v>
      </c>
      <c r="U8" s="19">
        <v>2024</v>
      </c>
      <c r="V8" s="21" t="s">
        <v>91</v>
      </c>
      <c r="W8" s="15"/>
      <c r="X8" s="12"/>
    </row>
    <row r="9" spans="1:24" s="13" customFormat="1" ht="29.25" customHeight="1" thickTop="1" x14ac:dyDescent="0.25">
      <c r="A9" s="12"/>
      <c r="B9" s="16"/>
      <c r="C9" s="116" t="s">
        <v>147</v>
      </c>
      <c r="D9" s="22" t="s">
        <v>89</v>
      </c>
      <c r="E9" s="23">
        <f>COUNTIFS(Farmy!$Q:$Q,"&gt;="&amp;E6,Farmy!$Q:$Q,"&lt;="&amp;E7)</f>
        <v>0</v>
      </c>
      <c r="F9" s="23">
        <f>COUNTIFS(Farmy!$Q:$Q,"&gt;="&amp;F6,Farmy!$Q:$Q,"&lt;="&amp;F7)</f>
        <v>0</v>
      </c>
      <c r="G9" s="23">
        <f>COUNTIFS(Farmy!$Q:$Q,"&gt;="&amp;G6,Farmy!$Q:$Q,"&lt;="&amp;G7)</f>
        <v>0</v>
      </c>
      <c r="H9" s="23">
        <f>COUNTIFS(Farmy!$Q:$Q,"&gt;="&amp;H6,Farmy!$Q:$Q,"&lt;="&amp;H7)</f>
        <v>0</v>
      </c>
      <c r="I9" s="23">
        <f>COUNTIFS(Farmy!$Q:$Q,"&gt;="&amp;I6,Farmy!$Q:$Q,"&lt;="&amp;I7)</f>
        <v>1</v>
      </c>
      <c r="J9" s="23">
        <f>COUNTIFS(Farmy!$Q:$Q,"&gt;="&amp;J6,Farmy!$Q:$Q,"&lt;="&amp;J7)</f>
        <v>0</v>
      </c>
      <c r="K9" s="23">
        <f>COUNTIFS(Farmy!$Q:$Q,"&gt;="&amp;K6,Farmy!$Q:$Q,"&lt;="&amp;K7)</f>
        <v>3</v>
      </c>
      <c r="L9" s="23">
        <f>COUNTIFS(Farmy!$Q:$Q,"&gt;="&amp;L6,Farmy!$Q:$Q,"&lt;="&amp;L7)</f>
        <v>2</v>
      </c>
      <c r="M9" s="23">
        <f>COUNTIFS(Farmy!$Q:$Q,"&gt;="&amp;M6,Farmy!$Q:$Q,"&lt;="&amp;M7)</f>
        <v>2</v>
      </c>
      <c r="N9" s="23">
        <f>COUNTIFS(Farmy!$Q:$Q,"&gt;="&amp;N6,Farmy!$Q:$Q,"&lt;="&amp;N7)</f>
        <v>0</v>
      </c>
      <c r="O9" s="23">
        <f>COUNTIFS(Farmy!$Q:$Q,"&gt;="&amp;O6,Farmy!$Q:$Q,"&lt;="&amp;O7)</f>
        <v>0</v>
      </c>
      <c r="P9" s="23">
        <f>COUNTIFS(Farmy!$Q:$Q,"&gt;="&amp;P6,Farmy!$Q:$Q,"&lt;="&amp;P7)</f>
        <v>0</v>
      </c>
      <c r="Q9" s="23">
        <f>COUNTIFS(Farmy!$Q:$Q,"&gt;="&amp;Q6,Farmy!$Q:$Q,"&lt;="&amp;Q7)</f>
        <v>0</v>
      </c>
      <c r="R9" s="23">
        <f>COUNTIFS(Farmy!$Q:$Q,"&gt;="&amp;R6,Farmy!$Q:$Q,"&lt;="&amp;R7)</f>
        <v>1</v>
      </c>
      <c r="S9" s="23">
        <f>COUNTIFS(Farmy!$Q:$Q,"&gt;="&amp;S6,Farmy!$Q:$Q,"&lt;="&amp;S7)</f>
        <v>0</v>
      </c>
      <c r="T9" s="23">
        <f>COUNTIFS(Farmy!$Q:$Q,"&gt;="&amp;T6,Farmy!$Q:$Q,"&lt;="&amp;T7)</f>
        <v>0</v>
      </c>
      <c r="U9" s="23">
        <f>COUNTIFS(Farmy!$Q:$Q,"&gt;="&amp;U6,Farmy!$Q:$Q,"&lt;="&amp;U7)</f>
        <v>0</v>
      </c>
      <c r="V9" s="24">
        <f>COUNT(Farmy!H:H)</f>
        <v>10</v>
      </c>
      <c r="W9" s="15"/>
      <c r="X9" s="12"/>
    </row>
    <row r="10" spans="1:24" s="13" customFormat="1" ht="25.5" customHeight="1" thickBot="1" x14ac:dyDescent="0.3">
      <c r="A10" s="12"/>
      <c r="B10" s="16"/>
      <c r="C10" s="117"/>
      <c r="D10" s="25" t="s">
        <v>90</v>
      </c>
      <c r="E10" s="26">
        <f>SUMIFS(Farmy!$H:$H,Farmy!$Q:$Q,"&gt;="&amp;E6,Farmy!$Q:$Q,"&lt;="&amp;E7)</f>
        <v>0</v>
      </c>
      <c r="F10" s="26">
        <f>SUMIFS(Farmy!$H:$H,Farmy!$Q:$Q,"&gt;="&amp;F6,Farmy!$Q:$Q,"&lt;="&amp;F7)</f>
        <v>0</v>
      </c>
      <c r="G10" s="26">
        <f>SUMIFS(Farmy!$H:$H,Farmy!$Q:$Q,"&gt;="&amp;G6,Farmy!$Q:$Q,"&lt;="&amp;G7)</f>
        <v>0</v>
      </c>
      <c r="H10" s="26">
        <f>SUMIFS(Farmy!$H:$H,Farmy!$Q:$Q,"&gt;="&amp;H6,Farmy!$Q:$Q,"&lt;="&amp;H7)</f>
        <v>0</v>
      </c>
      <c r="I10" s="26">
        <f>SUMIFS(Farmy!$H:$H,Farmy!$Q:$Q,"&gt;="&amp;I6,Farmy!$Q:$Q,"&lt;="&amp;I7)</f>
        <v>2</v>
      </c>
      <c r="J10" s="26">
        <f>SUMIFS(Farmy!$H:$H,Farmy!$Q:$Q,"&gt;="&amp;J6,Farmy!$Q:$Q,"&lt;="&amp;J7)</f>
        <v>0</v>
      </c>
      <c r="K10" s="26">
        <f>SUMIFS(Farmy!$H:$H,Farmy!$Q:$Q,"&gt;="&amp;K6,Farmy!$Q:$Q,"&lt;="&amp;K7)</f>
        <v>6.67</v>
      </c>
      <c r="L10" s="26">
        <f>SUMIFS(Farmy!$H:$H,Farmy!$Q:$Q,"&gt;="&amp;L6,Farmy!$Q:$Q,"&lt;="&amp;L7)</f>
        <v>5.65</v>
      </c>
      <c r="M10" s="26">
        <f>SUMIFS(Farmy!$H:$H,Farmy!$Q:$Q,"&gt;="&amp;M6,Farmy!$Q:$Q,"&lt;="&amp;M7)</f>
        <v>48</v>
      </c>
      <c r="N10" s="26">
        <f>SUMIFS(Farmy!$H:$H,Farmy!$Q:$Q,"&gt;="&amp;N6,Farmy!$Q:$Q,"&lt;="&amp;N7)</f>
        <v>0</v>
      </c>
      <c r="O10" s="26">
        <f>SUMIFS(Farmy!$H:$H,Farmy!$Q:$Q,"&gt;="&amp;O6,Farmy!$Q:$Q,"&lt;="&amp;O7)</f>
        <v>0</v>
      </c>
      <c r="P10" s="26">
        <f>SUMIFS(Farmy!$H:$H,Farmy!$Q:$Q,"&gt;="&amp;P6,Farmy!$Q:$Q,"&lt;="&amp;P7)</f>
        <v>0</v>
      </c>
      <c r="Q10" s="26">
        <f>SUMIFS(Farmy!$H:$H,Farmy!$Q:$Q,"&gt;="&amp;Q6,Farmy!$Q:$Q,"&lt;="&amp;Q7)</f>
        <v>0</v>
      </c>
      <c r="R10" s="26">
        <f>SUMIFS(Farmy!$H:$H,Farmy!$Q:$Q,"&gt;="&amp;R6,Farmy!$Q:$Q,"&lt;="&amp;R7)</f>
        <v>7.5</v>
      </c>
      <c r="S10" s="26">
        <f>SUMIFS(Farmy!$H:$H,Farmy!$Q:$Q,"&gt;="&amp;S6,Farmy!$Q:$Q,"&lt;="&amp;S7)</f>
        <v>0</v>
      </c>
      <c r="T10" s="26">
        <f>SUMIFS(Farmy!$H:$H,Farmy!$Q:$Q,"&gt;="&amp;T6,Farmy!$Q:$Q,"&lt;="&amp;T7)</f>
        <v>0</v>
      </c>
      <c r="U10" s="26">
        <f>SUMIFS(Farmy!$H:$H,Farmy!$Q:$Q,"&gt;="&amp;U6,Farmy!$Q:$Q,"&lt;="&amp;U7)</f>
        <v>0</v>
      </c>
      <c r="V10" s="27">
        <f>SUM(Farmy!H:H)</f>
        <v>117.82</v>
      </c>
      <c r="W10" s="15"/>
      <c r="X10" s="12"/>
    </row>
    <row r="11" spans="1:24" s="13" customFormat="1" ht="15" x14ac:dyDescent="0.25">
      <c r="A11" s="12"/>
      <c r="B11" s="16"/>
      <c r="C11" s="14"/>
      <c r="D11" s="97" t="s">
        <v>148</v>
      </c>
      <c r="E11" s="30" t="str">
        <f t="shared" ref="E11:J11" si="2">IFERROR(E10/E9,"-")</f>
        <v>-</v>
      </c>
      <c r="F11" s="30" t="str">
        <f t="shared" si="2"/>
        <v>-</v>
      </c>
      <c r="G11" s="30" t="str">
        <f t="shared" si="2"/>
        <v>-</v>
      </c>
      <c r="H11" s="30" t="str">
        <f t="shared" si="2"/>
        <v>-</v>
      </c>
      <c r="I11" s="30">
        <f t="shared" si="2"/>
        <v>2</v>
      </c>
      <c r="J11" s="30" t="str">
        <f t="shared" si="2"/>
        <v>-</v>
      </c>
      <c r="K11" s="30">
        <f t="shared" ref="K11:U11" si="3">IFERROR(K10/K9,"-")</f>
        <v>2.2233333333333332</v>
      </c>
      <c r="L11" s="30">
        <f t="shared" si="3"/>
        <v>2.8250000000000002</v>
      </c>
      <c r="M11" s="30">
        <f t="shared" si="3"/>
        <v>24</v>
      </c>
      <c r="N11" s="30" t="str">
        <f t="shared" si="3"/>
        <v>-</v>
      </c>
      <c r="O11" s="30" t="str">
        <f t="shared" si="3"/>
        <v>-</v>
      </c>
      <c r="P11" s="30" t="str">
        <f t="shared" si="3"/>
        <v>-</v>
      </c>
      <c r="Q11" s="30" t="str">
        <f t="shared" si="3"/>
        <v>-</v>
      </c>
      <c r="R11" s="30">
        <f t="shared" si="3"/>
        <v>7.5</v>
      </c>
      <c r="S11" s="30" t="str">
        <f t="shared" si="3"/>
        <v>-</v>
      </c>
      <c r="T11" s="30" t="str">
        <f t="shared" si="3"/>
        <v>-</v>
      </c>
      <c r="U11" s="30" t="str">
        <f t="shared" si="3"/>
        <v>-</v>
      </c>
      <c r="V11" s="30">
        <f>V10/V9</f>
        <v>11.782</v>
      </c>
      <c r="W11" s="15"/>
      <c r="X11" s="12"/>
    </row>
    <row r="12" spans="1:24" s="13" customFormat="1" ht="15" x14ac:dyDescent="0.25">
      <c r="A12" s="12"/>
      <c r="B12" s="16"/>
      <c r="C12" s="14"/>
      <c r="D12" s="14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30"/>
      <c r="W12" s="15"/>
      <c r="X12" s="12"/>
    </row>
    <row r="13" spans="1:24" s="13" customFormat="1" ht="19.5" thickBot="1" x14ac:dyDescent="0.3">
      <c r="A13" s="12"/>
      <c r="B13" s="16"/>
      <c r="C13" s="14"/>
      <c r="D13" s="14"/>
      <c r="E13" s="19">
        <v>2008</v>
      </c>
      <c r="F13" s="19">
        <v>2009</v>
      </c>
      <c r="G13" s="19">
        <v>2010</v>
      </c>
      <c r="H13" s="19">
        <v>2011</v>
      </c>
      <c r="I13" s="19">
        <v>2012</v>
      </c>
      <c r="J13" s="19">
        <v>2013</v>
      </c>
      <c r="K13" s="19">
        <v>2014</v>
      </c>
      <c r="L13" s="19">
        <v>2015</v>
      </c>
      <c r="M13" s="19">
        <v>2016</v>
      </c>
      <c r="N13" s="19">
        <v>2017</v>
      </c>
      <c r="O13" s="19">
        <v>2018</v>
      </c>
      <c r="P13" s="19">
        <v>2019</v>
      </c>
      <c r="Q13" s="19">
        <v>2020</v>
      </c>
      <c r="R13" s="19">
        <v>2021</v>
      </c>
      <c r="S13" s="19">
        <v>2022</v>
      </c>
      <c r="T13" s="19">
        <v>2023</v>
      </c>
      <c r="U13" s="19">
        <v>2024</v>
      </c>
      <c r="V13" s="21" t="s">
        <v>91</v>
      </c>
      <c r="W13" s="15"/>
      <c r="X13" s="12"/>
    </row>
    <row r="14" spans="1:24" s="13" customFormat="1" ht="28.5" customHeight="1" thickTop="1" x14ac:dyDescent="0.25">
      <c r="A14" s="12"/>
      <c r="B14" s="16"/>
      <c r="C14" s="116" t="s">
        <v>149</v>
      </c>
      <c r="D14" s="22" t="s">
        <v>89</v>
      </c>
      <c r="E14" s="23">
        <f>COUNTIFS('Małe instalacje'!$P:$P,"&gt;="&amp;E6,'Małe instalacje'!$P:$P,"&lt;="&amp;E7)</f>
        <v>0</v>
      </c>
      <c r="F14" s="23">
        <f>COUNTIFS('Małe instalacje'!$P:$P,"&gt;="&amp;F6,'Małe instalacje'!$P:$P,"&lt;="&amp;F7)</f>
        <v>0</v>
      </c>
      <c r="G14" s="23">
        <f>COUNTIFS('Małe instalacje'!$P:$P,"&gt;="&amp;G6,'Małe instalacje'!$P:$P,"&lt;="&amp;G7)</f>
        <v>2</v>
      </c>
      <c r="H14" s="23">
        <f>COUNTIFS('Małe instalacje'!$P:$P,"&gt;="&amp;H6,'Małe instalacje'!$P:$P,"&lt;="&amp;H7)</f>
        <v>2</v>
      </c>
      <c r="I14" s="23">
        <f>COUNTIFS('Małe instalacje'!$P:$P,"&gt;="&amp;I6,'Małe instalacje'!$P:$P,"&lt;="&amp;I7)</f>
        <v>0</v>
      </c>
      <c r="J14" s="23">
        <f>COUNTIFS('Małe instalacje'!$P:$P,"&gt;="&amp;J6,'Małe instalacje'!$P:$P,"&lt;="&amp;J7)</f>
        <v>0</v>
      </c>
      <c r="K14" s="23">
        <f>COUNTIFS('Małe instalacje'!$P:$P,"&gt;="&amp;K6,'Małe instalacje'!$P:$P,"&lt;="&amp;K7)</f>
        <v>0</v>
      </c>
      <c r="L14" s="23">
        <f>COUNTIFS('Małe instalacje'!$P:$P,"&gt;="&amp;L6,'Małe instalacje'!$P:$P,"&lt;="&amp;L7)</f>
        <v>1</v>
      </c>
      <c r="M14" s="23">
        <f>COUNTIFS('Małe instalacje'!$P:$P,"&gt;="&amp;M6,'Małe instalacje'!$P:$P,"&lt;="&amp;M7)</f>
        <v>0</v>
      </c>
      <c r="N14" s="23">
        <f>COUNTIFS('Małe instalacje'!$P:$P,"&gt;="&amp;N6,'Małe instalacje'!$P:$P,"&lt;="&amp;N7)</f>
        <v>3</v>
      </c>
      <c r="O14" s="23">
        <f>COUNTIFS('Małe instalacje'!$P:$P,"&gt;="&amp;O6,'Małe instalacje'!$P:$P,"&lt;="&amp;O7)</f>
        <v>2</v>
      </c>
      <c r="P14" s="23">
        <f>COUNTIFS('Małe instalacje'!$P:$P,"&gt;="&amp;P6,'Małe instalacje'!$P:$P,"&lt;="&amp;P7)</f>
        <v>0</v>
      </c>
      <c r="Q14" s="23">
        <f>COUNTIFS('Małe instalacje'!$P:$P,"&gt;="&amp;Q6,'Małe instalacje'!$P:$P,"&lt;="&amp;Q7)</f>
        <v>0</v>
      </c>
      <c r="R14" s="23">
        <f>COUNTIFS('Małe instalacje'!$P:$P,"&gt;="&amp;R6,'Małe instalacje'!$P:$P,"&lt;="&amp;R7)</f>
        <v>0</v>
      </c>
      <c r="S14" s="23">
        <f>COUNTIFS('Małe instalacje'!$P:$P,"&gt;="&amp;S6,'Małe instalacje'!$P:$P,"&lt;="&amp;S7)</f>
        <v>0</v>
      </c>
      <c r="T14" s="23">
        <f>COUNTIFS('Małe instalacje'!$P:$P,"&gt;="&amp;T6,'Małe instalacje'!$P:$P,"&lt;="&amp;T7)</f>
        <v>0</v>
      </c>
      <c r="U14" s="23">
        <f>COUNTIFS('Małe instalacje'!$P:$P,"&gt;="&amp;U6,'Małe instalacje'!$P:$P,"&lt;="&amp;U7)</f>
        <v>0</v>
      </c>
      <c r="V14" s="24">
        <f>COUNT('Małe instalacje'!H:H)</f>
        <v>10</v>
      </c>
      <c r="W14" s="15"/>
      <c r="X14" s="12"/>
    </row>
    <row r="15" spans="1:24" s="13" customFormat="1" ht="25.5" customHeight="1" thickBot="1" x14ac:dyDescent="0.3">
      <c r="A15" s="12"/>
      <c r="B15" s="16"/>
      <c r="C15" s="117"/>
      <c r="D15" s="25" t="s">
        <v>90</v>
      </c>
      <c r="E15" s="26">
        <f>SUMIFS('Małe instalacje'!$H:$H,'Małe instalacje'!$P:$P,"&gt;="&amp;E6,'Małe instalacje'!$P:$P,"&lt;="&amp;E7)</f>
        <v>0</v>
      </c>
      <c r="F15" s="26">
        <f>SUMIFS('Małe instalacje'!$H:$H,'Małe instalacje'!$P:$P,"&gt;="&amp;F6,'Małe instalacje'!$P:$P,"&lt;="&amp;F7)</f>
        <v>0</v>
      </c>
      <c r="G15" s="26">
        <f>SUMIFS('Małe instalacje'!$H:$H,'Małe instalacje'!$P:$P,"&gt;="&amp;G6,'Małe instalacje'!$P:$P,"&lt;="&amp;G7)</f>
        <v>1.7</v>
      </c>
      <c r="H15" s="26">
        <f>SUMIFS('Małe instalacje'!$H:$H,'Małe instalacje'!$P:$P,"&gt;="&amp;H6,'Małe instalacje'!$P:$P,"&lt;="&amp;H7)</f>
        <v>1.7</v>
      </c>
      <c r="I15" s="26">
        <f>SUMIFS('Małe instalacje'!$H:$H,'Małe instalacje'!$P:$P,"&gt;="&amp;I6,'Małe instalacje'!$P:$P,"&lt;="&amp;I7)</f>
        <v>0</v>
      </c>
      <c r="J15" s="26">
        <f>SUMIFS('Małe instalacje'!$H:$H,'Małe instalacje'!$P:$P,"&gt;="&amp;J6,'Małe instalacje'!$P:$P,"&lt;="&amp;J7)</f>
        <v>0</v>
      </c>
      <c r="K15" s="26">
        <f>SUMIFS('Małe instalacje'!$H:$H,'Małe instalacje'!$P:$P,"&gt;="&amp;K6,'Małe instalacje'!$P:$P,"&lt;="&amp;K7)</f>
        <v>0</v>
      </c>
      <c r="L15" s="26">
        <f>SUMIFS('Małe instalacje'!$H:$H,'Małe instalacje'!$P:$P,"&gt;="&amp;L6,'Małe instalacje'!$P:$P,"&lt;="&amp;L7)</f>
        <v>6.8000000000000005E-2</v>
      </c>
      <c r="M15" s="26">
        <f>SUMIFS('Małe instalacje'!$H:$H,'Małe instalacje'!$P:$P,"&gt;="&amp;M6,'Małe instalacje'!$P:$P,"&lt;="&amp;M7)</f>
        <v>0</v>
      </c>
      <c r="N15" s="26">
        <f>SUMIFS('Małe instalacje'!$H:$H,'Małe instalacje'!$P:$P,"&gt;="&amp;N6,'Małe instalacje'!$P:$P,"&lt;="&amp;N7)</f>
        <v>2.5499999999999998</v>
      </c>
      <c r="O15" s="26">
        <f>SUMIFS('Małe instalacje'!$H:$H,'Małe instalacje'!$P:$P,"&gt;="&amp;O6,'Małe instalacje'!$P:$P,"&lt;="&amp;O7)</f>
        <v>1.7</v>
      </c>
      <c r="P15" s="26">
        <f>SUMIFS('Małe instalacje'!$H:$H,'Małe instalacje'!$P:$P,"&gt;="&amp;P6,'Małe instalacje'!$P:$P,"&lt;="&amp;P7)</f>
        <v>0</v>
      </c>
      <c r="Q15" s="26">
        <f>SUMIFS('Małe instalacje'!$H:$H,'Małe instalacje'!$P:$P,"&gt;="&amp;Q6,'Małe instalacje'!$P:$P,"&lt;="&amp;Q7)</f>
        <v>0</v>
      </c>
      <c r="R15" s="26">
        <f>SUMIFS('Małe instalacje'!$H:$H,'Małe instalacje'!$P:$P,"&gt;="&amp;R6,'Małe instalacje'!$P:$P,"&lt;="&amp;R7)</f>
        <v>0</v>
      </c>
      <c r="S15" s="26">
        <f>SUMIFS('Małe instalacje'!$H:$H,'Małe instalacje'!$P:$P,"&gt;="&amp;S6,'Małe instalacje'!$P:$P,"&lt;="&amp;S7)</f>
        <v>0</v>
      </c>
      <c r="T15" s="26">
        <f>SUMIFS('Małe instalacje'!$H:$H,'Małe instalacje'!$P:$P,"&gt;="&amp;T6,'Małe instalacje'!$P:$P,"&lt;="&amp;T7)</f>
        <v>0</v>
      </c>
      <c r="U15" s="26">
        <f>SUMIFS('Małe instalacje'!$H:$H,'Małe instalacje'!$P:$P,"&gt;="&amp;U6,'Małe instalacje'!$P:$P,"&lt;="&amp;U7)</f>
        <v>0</v>
      </c>
      <c r="V15" s="27">
        <f>SUM('Małe instalacje'!H:H)</f>
        <v>7.7179999999999982</v>
      </c>
      <c r="W15" s="15"/>
      <c r="X15" s="12"/>
    </row>
    <row r="16" spans="1:24" s="13" customFormat="1" ht="15" x14ac:dyDescent="0.25">
      <c r="A16" s="12"/>
      <c r="B16" s="16"/>
      <c r="C16" s="14"/>
      <c r="D16" s="97" t="s">
        <v>148</v>
      </c>
      <c r="E16" s="98" t="str">
        <f t="shared" ref="E16:J16" si="4">IFERROR(E15/E14,"-")</f>
        <v>-</v>
      </c>
      <c r="F16" s="98" t="str">
        <f t="shared" si="4"/>
        <v>-</v>
      </c>
      <c r="G16" s="98">
        <f t="shared" si="4"/>
        <v>0.85</v>
      </c>
      <c r="H16" s="98">
        <f t="shared" si="4"/>
        <v>0.85</v>
      </c>
      <c r="I16" s="98" t="str">
        <f t="shared" si="4"/>
        <v>-</v>
      </c>
      <c r="J16" s="98" t="str">
        <f t="shared" si="4"/>
        <v>-</v>
      </c>
      <c r="K16" s="98" t="str">
        <f t="shared" ref="K16:U16" si="5">IFERROR(K15/K14,"-")</f>
        <v>-</v>
      </c>
      <c r="L16" s="98">
        <f t="shared" si="5"/>
        <v>6.8000000000000005E-2</v>
      </c>
      <c r="M16" s="98" t="str">
        <f t="shared" si="5"/>
        <v>-</v>
      </c>
      <c r="N16" s="98">
        <f t="shared" si="5"/>
        <v>0.85</v>
      </c>
      <c r="O16" s="98">
        <f t="shared" si="5"/>
        <v>0.85</v>
      </c>
      <c r="P16" s="98" t="str">
        <f t="shared" si="5"/>
        <v>-</v>
      </c>
      <c r="Q16" s="98" t="str">
        <f t="shared" si="5"/>
        <v>-</v>
      </c>
      <c r="R16" s="98" t="str">
        <f t="shared" si="5"/>
        <v>-</v>
      </c>
      <c r="S16" s="98" t="str">
        <f t="shared" si="5"/>
        <v>-</v>
      </c>
      <c r="T16" s="98" t="str">
        <f t="shared" si="5"/>
        <v>-</v>
      </c>
      <c r="U16" s="98" t="str">
        <f t="shared" si="5"/>
        <v>-</v>
      </c>
      <c r="V16" s="30">
        <f>V15/V14</f>
        <v>0.77179999999999982</v>
      </c>
      <c r="W16" s="15"/>
      <c r="X16" s="12"/>
    </row>
    <row r="17" spans="1:24" s="13" customFormat="1" ht="15" x14ac:dyDescent="0.25">
      <c r="A17" s="12"/>
      <c r="B17" s="16"/>
      <c r="C17" s="14"/>
      <c r="D17" s="14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30"/>
      <c r="W17" s="15"/>
      <c r="X17" s="12"/>
    </row>
    <row r="18" spans="1:24" s="13" customFormat="1" ht="19.5" thickBot="1" x14ac:dyDescent="0.3">
      <c r="A18" s="12"/>
      <c r="B18" s="16"/>
      <c r="C18" s="14"/>
      <c r="D18" s="14"/>
      <c r="E18" s="19">
        <v>2008</v>
      </c>
      <c r="F18" s="19">
        <v>2009</v>
      </c>
      <c r="G18" s="19">
        <v>2010</v>
      </c>
      <c r="H18" s="19">
        <v>2011</v>
      </c>
      <c r="I18" s="19">
        <v>2012</v>
      </c>
      <c r="J18" s="19">
        <v>2013</v>
      </c>
      <c r="K18" s="19">
        <v>2014</v>
      </c>
      <c r="L18" s="19">
        <v>2015</v>
      </c>
      <c r="M18" s="19">
        <v>2016</v>
      </c>
      <c r="N18" s="19">
        <v>2017</v>
      </c>
      <c r="O18" s="19">
        <v>2018</v>
      </c>
      <c r="P18" s="19">
        <v>2019</v>
      </c>
      <c r="Q18" s="19">
        <v>2020</v>
      </c>
      <c r="R18" s="19">
        <v>2021</v>
      </c>
      <c r="S18" s="19">
        <v>2022</v>
      </c>
      <c r="T18" s="19">
        <v>2023</v>
      </c>
      <c r="U18" s="19">
        <v>2024</v>
      </c>
      <c r="V18" s="21" t="s">
        <v>91</v>
      </c>
      <c r="W18" s="15"/>
      <c r="X18" s="12"/>
    </row>
    <row r="19" spans="1:24" s="13" customFormat="1" ht="30" customHeight="1" thickTop="1" x14ac:dyDescent="0.25">
      <c r="A19" s="12"/>
      <c r="B19" s="16"/>
      <c r="C19" s="116" t="s">
        <v>150</v>
      </c>
      <c r="D19" s="22" t="s">
        <v>89</v>
      </c>
      <c r="E19" s="23">
        <f t="shared" ref="E19:J19" si="6">E9+E14</f>
        <v>0</v>
      </c>
      <c r="F19" s="23">
        <f t="shared" si="6"/>
        <v>0</v>
      </c>
      <c r="G19" s="23">
        <f t="shared" si="6"/>
        <v>2</v>
      </c>
      <c r="H19" s="23">
        <f t="shared" si="6"/>
        <v>2</v>
      </c>
      <c r="I19" s="23">
        <f t="shared" si="6"/>
        <v>1</v>
      </c>
      <c r="J19" s="23">
        <f t="shared" si="6"/>
        <v>0</v>
      </c>
      <c r="K19" s="23">
        <f t="shared" ref="K19:V19" si="7">K9+K14</f>
        <v>3</v>
      </c>
      <c r="L19" s="23">
        <f t="shared" si="7"/>
        <v>3</v>
      </c>
      <c r="M19" s="23">
        <f t="shared" si="7"/>
        <v>2</v>
      </c>
      <c r="N19" s="23">
        <f t="shared" si="7"/>
        <v>3</v>
      </c>
      <c r="O19" s="23">
        <f t="shared" si="7"/>
        <v>2</v>
      </c>
      <c r="P19" s="23">
        <f t="shared" si="7"/>
        <v>0</v>
      </c>
      <c r="Q19" s="23">
        <f t="shared" si="7"/>
        <v>0</v>
      </c>
      <c r="R19" s="23">
        <f t="shared" si="7"/>
        <v>1</v>
      </c>
      <c r="S19" s="23">
        <f t="shared" si="7"/>
        <v>0</v>
      </c>
      <c r="T19" s="23">
        <f t="shared" si="7"/>
        <v>0</v>
      </c>
      <c r="U19" s="23">
        <f t="shared" si="7"/>
        <v>0</v>
      </c>
      <c r="V19" s="23">
        <f t="shared" si="7"/>
        <v>20</v>
      </c>
      <c r="W19" s="15"/>
      <c r="X19" s="12"/>
    </row>
    <row r="20" spans="1:24" s="13" customFormat="1" ht="25.5" customHeight="1" thickBot="1" x14ac:dyDescent="0.3">
      <c r="A20" s="12"/>
      <c r="B20" s="16"/>
      <c r="C20" s="117"/>
      <c r="D20" s="25" t="s">
        <v>90</v>
      </c>
      <c r="E20" s="26">
        <f t="shared" ref="E20:J20" si="8">E10+E15</f>
        <v>0</v>
      </c>
      <c r="F20" s="26">
        <f t="shared" si="8"/>
        <v>0</v>
      </c>
      <c r="G20" s="26">
        <f t="shared" si="8"/>
        <v>1.7</v>
      </c>
      <c r="H20" s="26">
        <f t="shared" si="8"/>
        <v>1.7</v>
      </c>
      <c r="I20" s="26">
        <f t="shared" si="8"/>
        <v>2</v>
      </c>
      <c r="J20" s="26">
        <f t="shared" si="8"/>
        <v>0</v>
      </c>
      <c r="K20" s="26">
        <f t="shared" ref="K20:V20" si="9">K10+K15</f>
        <v>6.67</v>
      </c>
      <c r="L20" s="26">
        <f t="shared" si="9"/>
        <v>5.718</v>
      </c>
      <c r="M20" s="26">
        <f t="shared" si="9"/>
        <v>48</v>
      </c>
      <c r="N20" s="26">
        <f t="shared" si="9"/>
        <v>2.5499999999999998</v>
      </c>
      <c r="O20" s="26">
        <f t="shared" si="9"/>
        <v>1.7</v>
      </c>
      <c r="P20" s="26">
        <f t="shared" si="9"/>
        <v>0</v>
      </c>
      <c r="Q20" s="26">
        <f t="shared" si="9"/>
        <v>0</v>
      </c>
      <c r="R20" s="26">
        <f t="shared" si="9"/>
        <v>7.5</v>
      </c>
      <c r="S20" s="26">
        <f t="shared" si="9"/>
        <v>0</v>
      </c>
      <c r="T20" s="26">
        <f t="shared" si="9"/>
        <v>0</v>
      </c>
      <c r="U20" s="26">
        <f t="shared" si="9"/>
        <v>0</v>
      </c>
      <c r="V20" s="26">
        <f t="shared" si="9"/>
        <v>125.538</v>
      </c>
      <c r="W20" s="15"/>
      <c r="X20" s="12"/>
    </row>
    <row r="21" spans="1:24" s="13" customFormat="1" ht="15" x14ac:dyDescent="0.25">
      <c r="A21" s="12"/>
      <c r="B21" s="16"/>
      <c r="C21" s="14"/>
      <c r="D21" s="97" t="s">
        <v>148</v>
      </c>
      <c r="E21" s="30" t="str">
        <f t="shared" ref="E21:J21" si="10">IFERROR(E20/E19,"-")</f>
        <v>-</v>
      </c>
      <c r="F21" s="30" t="str">
        <f t="shared" si="10"/>
        <v>-</v>
      </c>
      <c r="G21" s="30">
        <f t="shared" si="10"/>
        <v>0.85</v>
      </c>
      <c r="H21" s="30">
        <f t="shared" si="10"/>
        <v>0.85</v>
      </c>
      <c r="I21" s="30">
        <f t="shared" si="10"/>
        <v>2</v>
      </c>
      <c r="J21" s="30" t="str">
        <f t="shared" si="10"/>
        <v>-</v>
      </c>
      <c r="K21" s="30">
        <f t="shared" ref="K21:V21" si="11">IFERROR(K20/K19,"-")</f>
        <v>2.2233333333333332</v>
      </c>
      <c r="L21" s="30">
        <f t="shared" si="11"/>
        <v>1.9059999999999999</v>
      </c>
      <c r="M21" s="30">
        <f t="shared" si="11"/>
        <v>24</v>
      </c>
      <c r="N21" s="30">
        <f t="shared" si="11"/>
        <v>0.85</v>
      </c>
      <c r="O21" s="30">
        <f t="shared" si="11"/>
        <v>0.85</v>
      </c>
      <c r="P21" s="30" t="str">
        <f t="shared" si="11"/>
        <v>-</v>
      </c>
      <c r="Q21" s="30" t="str">
        <f t="shared" si="11"/>
        <v>-</v>
      </c>
      <c r="R21" s="30">
        <f t="shared" si="11"/>
        <v>7.5</v>
      </c>
      <c r="S21" s="30" t="str">
        <f t="shared" si="11"/>
        <v>-</v>
      </c>
      <c r="T21" s="30" t="str">
        <f t="shared" si="11"/>
        <v>-</v>
      </c>
      <c r="U21" s="30" t="str">
        <f t="shared" si="11"/>
        <v>-</v>
      </c>
      <c r="V21" s="30">
        <f t="shared" si="11"/>
        <v>6.2768999999999995</v>
      </c>
      <c r="W21" s="15"/>
      <c r="X21" s="12"/>
    </row>
    <row r="22" spans="1:24" s="13" customFormat="1" ht="15" x14ac:dyDescent="0.25">
      <c r="A22" s="12"/>
      <c r="B22" s="16"/>
      <c r="C22" s="14"/>
      <c r="D22" s="14"/>
      <c r="E22" s="14"/>
      <c r="F22" s="14"/>
      <c r="G22" s="14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15"/>
      <c r="X22" s="12"/>
    </row>
    <row r="23" spans="1:24" s="13" customFormat="1" ht="15" x14ac:dyDescent="0.25">
      <c r="A23" s="12"/>
      <c r="B23" s="16"/>
      <c r="C23" s="14"/>
      <c r="D23" s="14"/>
      <c r="E23" s="14"/>
      <c r="F23" s="14"/>
      <c r="G23" s="14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15"/>
      <c r="X23" s="12"/>
    </row>
    <row r="24" spans="1:24" s="13" customFormat="1" ht="15" x14ac:dyDescent="0.25">
      <c r="A24" s="12"/>
      <c r="B24" s="16"/>
      <c r="C24" s="14"/>
      <c r="D24" s="14"/>
      <c r="E24" s="14"/>
      <c r="F24" s="14"/>
      <c r="G24" s="14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15"/>
      <c r="X24" s="12"/>
    </row>
    <row r="25" spans="1:24" s="13" customFormat="1" ht="15" x14ac:dyDescent="0.25">
      <c r="A25" s="12"/>
      <c r="B25" s="16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5"/>
      <c r="X25" s="12"/>
    </row>
    <row r="26" spans="1:24" s="13" customFormat="1" ht="15" x14ac:dyDescent="0.25">
      <c r="A26" s="12"/>
      <c r="B26" s="16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5"/>
      <c r="X26" s="12"/>
    </row>
    <row r="27" spans="1:24" s="13" customFormat="1" ht="15" x14ac:dyDescent="0.25">
      <c r="A27" s="12"/>
      <c r="B27" s="16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28"/>
      <c r="O27" s="14"/>
      <c r="P27" s="14"/>
      <c r="Q27" s="14"/>
      <c r="R27" s="14"/>
      <c r="S27" s="14"/>
      <c r="T27" s="14"/>
      <c r="U27" s="14"/>
      <c r="V27" s="14"/>
      <c r="W27" s="15"/>
      <c r="X27" s="12"/>
    </row>
    <row r="28" spans="1:24" s="13" customFormat="1" ht="15" x14ac:dyDescent="0.25">
      <c r="A28" s="12"/>
      <c r="B28" s="16"/>
      <c r="C28" s="14"/>
      <c r="D28" s="14"/>
      <c r="E28" s="14"/>
      <c r="F28" s="14"/>
      <c r="G28" s="14"/>
      <c r="H28" s="29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5"/>
      <c r="X28" s="12"/>
    </row>
    <row r="29" spans="1:24" s="13" customFormat="1" ht="15" x14ac:dyDescent="0.25">
      <c r="A29" s="12"/>
      <c r="B29" s="16"/>
      <c r="C29" s="29"/>
      <c r="D29" s="29"/>
      <c r="E29" s="29"/>
      <c r="F29" s="29"/>
      <c r="G29" s="29"/>
      <c r="H29" s="29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5"/>
      <c r="X29" s="12"/>
    </row>
    <row r="30" spans="1:24" s="13" customFormat="1" ht="15" x14ac:dyDescent="0.25">
      <c r="A30" s="12"/>
      <c r="B30" s="16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29"/>
      <c r="P30" s="14"/>
      <c r="Q30" s="14"/>
      <c r="R30" s="14"/>
      <c r="S30" s="14"/>
      <c r="T30" s="14"/>
      <c r="U30" s="14"/>
      <c r="V30" s="14"/>
      <c r="W30" s="15"/>
      <c r="X30" s="12"/>
    </row>
    <row r="31" spans="1:24" s="13" customFormat="1" ht="15" x14ac:dyDescent="0.25">
      <c r="A31" s="12"/>
      <c r="B31" s="16"/>
      <c r="C31" s="14"/>
      <c r="D31" s="14"/>
      <c r="E31" s="14"/>
      <c r="F31" s="14"/>
      <c r="G31" s="14"/>
      <c r="H31" s="30"/>
      <c r="I31" s="14"/>
      <c r="J31" s="29"/>
      <c r="K31" s="29"/>
      <c r="L31" s="29"/>
      <c r="M31" s="29"/>
      <c r="N31" s="29"/>
      <c r="O31" s="29"/>
      <c r="P31" s="14"/>
      <c r="Q31" s="14"/>
      <c r="R31" s="14"/>
      <c r="S31" s="14"/>
      <c r="T31" s="14"/>
      <c r="U31" s="14"/>
      <c r="V31" s="14"/>
      <c r="W31" s="15"/>
      <c r="X31" s="12"/>
    </row>
    <row r="32" spans="1:24" s="13" customFormat="1" ht="15" x14ac:dyDescent="0.25">
      <c r="A32" s="12"/>
      <c r="B32" s="16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5"/>
      <c r="X32" s="12"/>
    </row>
    <row r="33" spans="1:25" s="13" customFormat="1" ht="15" x14ac:dyDescent="0.25">
      <c r="A33" s="12"/>
      <c r="B33" s="16"/>
      <c r="C33" s="14"/>
      <c r="D33" s="14"/>
      <c r="E33" s="14"/>
      <c r="F33" s="14"/>
      <c r="G33" s="14"/>
      <c r="H33" s="14"/>
      <c r="I33" s="14"/>
      <c r="J33" s="31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5"/>
      <c r="X33" s="12"/>
    </row>
    <row r="34" spans="1:25" s="13" customFormat="1" ht="15" x14ac:dyDescent="0.25">
      <c r="A34" s="12"/>
      <c r="B34" s="16"/>
      <c r="C34" s="14"/>
      <c r="D34" s="14"/>
      <c r="E34" s="14"/>
      <c r="F34" s="14"/>
      <c r="G34" s="31"/>
      <c r="H34" s="32"/>
      <c r="I34" s="14"/>
      <c r="J34" s="31"/>
      <c r="K34" s="14"/>
      <c r="L34" s="14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15"/>
      <c r="X34" s="12"/>
    </row>
    <row r="35" spans="1:25" s="13" customFormat="1" ht="41.25" customHeight="1" x14ac:dyDescent="0.25">
      <c r="A35" s="12"/>
      <c r="B35" s="16"/>
      <c r="C35" s="14"/>
      <c r="D35" s="14"/>
      <c r="E35" s="14"/>
      <c r="F35" s="14"/>
      <c r="G35" s="31"/>
      <c r="H35" s="32"/>
      <c r="I35" s="14"/>
      <c r="J35" s="31"/>
      <c r="K35" s="14"/>
      <c r="L35" s="14"/>
      <c r="M35" s="33"/>
      <c r="N35" s="33"/>
      <c r="O35" s="34"/>
      <c r="P35" s="34"/>
      <c r="Q35" s="34"/>
      <c r="R35" s="34"/>
      <c r="S35" s="34"/>
      <c r="T35" s="34"/>
      <c r="U35" s="34"/>
      <c r="V35" s="34"/>
      <c r="W35" s="15"/>
      <c r="X35" s="12"/>
    </row>
    <row r="36" spans="1:25" s="13" customFormat="1" ht="15" x14ac:dyDescent="0.25">
      <c r="A36" s="12"/>
      <c r="B36" s="16"/>
      <c r="C36" s="14"/>
      <c r="D36" s="14"/>
      <c r="E36" s="14"/>
      <c r="F36" s="14"/>
      <c r="G36" s="31"/>
      <c r="H36" s="32"/>
      <c r="I36" s="14"/>
      <c r="J36" s="31"/>
      <c r="K36" s="14"/>
      <c r="L36" s="14"/>
      <c r="M36" s="33"/>
      <c r="N36" s="33"/>
      <c r="O36" s="35"/>
      <c r="P36" s="36"/>
      <c r="Q36" s="36"/>
      <c r="R36" s="36"/>
      <c r="S36" s="36"/>
      <c r="T36" s="36"/>
      <c r="U36" s="36"/>
      <c r="V36" s="36"/>
      <c r="W36" s="15"/>
      <c r="X36" s="12"/>
    </row>
    <row r="37" spans="1:25" s="13" customFormat="1" ht="15" x14ac:dyDescent="0.25">
      <c r="A37" s="12"/>
      <c r="B37" s="16"/>
      <c r="C37" s="14"/>
      <c r="D37" s="14"/>
      <c r="E37" s="14"/>
      <c r="F37" s="14"/>
      <c r="G37" s="31"/>
      <c r="H37" s="14"/>
      <c r="I37" s="14"/>
      <c r="J37" s="31"/>
      <c r="K37" s="14"/>
      <c r="L37" s="14"/>
      <c r="M37" s="33"/>
      <c r="N37" s="33"/>
      <c r="O37" s="35"/>
      <c r="P37" s="36"/>
      <c r="Q37" s="36"/>
      <c r="R37" s="36"/>
      <c r="S37" s="36"/>
      <c r="T37" s="36"/>
      <c r="U37" s="36"/>
      <c r="V37" s="36"/>
      <c r="W37" s="15"/>
      <c r="X37" s="12"/>
    </row>
    <row r="38" spans="1:25" s="13" customFormat="1" ht="28.5" customHeight="1" x14ac:dyDescent="0.25">
      <c r="A38" s="12"/>
      <c r="B38" s="16"/>
      <c r="C38" s="14"/>
      <c r="D38" s="14"/>
      <c r="E38" s="14"/>
      <c r="F38" s="14"/>
      <c r="G38" s="14"/>
      <c r="H38" s="14"/>
      <c r="I38" s="14"/>
      <c r="J38" s="31"/>
      <c r="K38" s="14"/>
      <c r="L38" s="14"/>
      <c r="M38" s="33"/>
      <c r="N38" s="33"/>
      <c r="O38" s="35"/>
      <c r="P38" s="36"/>
      <c r="Q38" s="36"/>
      <c r="R38" s="36"/>
      <c r="S38" s="36"/>
      <c r="T38" s="36"/>
      <c r="U38" s="36"/>
      <c r="V38" s="36"/>
      <c r="W38" s="15"/>
      <c r="X38" s="12"/>
    </row>
    <row r="39" spans="1:25" s="13" customFormat="1" ht="28.5" customHeight="1" x14ac:dyDescent="0.25">
      <c r="A39" s="12"/>
      <c r="B39" s="16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36"/>
      <c r="R39" s="36"/>
      <c r="S39" s="36"/>
      <c r="T39" s="36"/>
      <c r="U39" s="36"/>
      <c r="V39" s="36"/>
      <c r="W39" s="15"/>
      <c r="X39" s="12"/>
    </row>
    <row r="40" spans="1:25" s="13" customFormat="1" ht="14.25" customHeight="1" x14ac:dyDescent="0.25">
      <c r="A40" s="12"/>
      <c r="B40" s="16"/>
      <c r="C40" s="14"/>
      <c r="D40" s="14"/>
      <c r="E40" s="158" t="s">
        <v>151</v>
      </c>
      <c r="F40" s="158"/>
      <c r="G40" s="158"/>
      <c r="H40" s="158"/>
      <c r="I40" s="14"/>
      <c r="J40" s="14"/>
      <c r="K40" s="158" t="s">
        <v>152</v>
      </c>
      <c r="L40" s="158"/>
      <c r="M40" s="158"/>
      <c r="N40" s="158"/>
      <c r="O40" s="14"/>
      <c r="P40" s="14"/>
      <c r="Q40" s="158" t="s">
        <v>153</v>
      </c>
      <c r="R40" s="158"/>
      <c r="S40" s="158"/>
      <c r="T40" s="158"/>
      <c r="U40" s="14"/>
      <c r="V40" s="14"/>
      <c r="W40" s="15"/>
      <c r="X40" s="12"/>
    </row>
    <row r="41" spans="1:25" s="13" customFormat="1" ht="15" customHeight="1" x14ac:dyDescent="0.25">
      <c r="A41" s="12"/>
      <c r="B41" s="16"/>
      <c r="C41" s="14"/>
      <c r="D41" s="14"/>
      <c r="E41" s="158"/>
      <c r="F41" s="158"/>
      <c r="G41" s="158"/>
      <c r="H41" s="158"/>
      <c r="I41" s="14"/>
      <c r="J41" s="14"/>
      <c r="K41" s="158"/>
      <c r="L41" s="158"/>
      <c r="M41" s="158"/>
      <c r="N41" s="158"/>
      <c r="O41" s="14"/>
      <c r="P41" s="14"/>
      <c r="Q41" s="158"/>
      <c r="R41" s="158"/>
      <c r="S41" s="158"/>
      <c r="T41" s="158"/>
      <c r="U41" s="14"/>
      <c r="V41" s="14"/>
      <c r="W41" s="15"/>
      <c r="X41" s="12"/>
      <c r="Y41" s="12"/>
    </row>
    <row r="42" spans="1:25" s="13" customFormat="1" ht="21.75" customHeight="1" x14ac:dyDescent="0.25">
      <c r="A42" s="12"/>
      <c r="B42" s="16"/>
      <c r="C42" s="14"/>
      <c r="D42" s="14"/>
      <c r="E42" s="14"/>
      <c r="F42" s="154" t="s">
        <v>89</v>
      </c>
      <c r="G42" s="154" t="s">
        <v>90</v>
      </c>
      <c r="H42" s="156" t="s">
        <v>101</v>
      </c>
      <c r="I42" s="14"/>
      <c r="J42" s="14"/>
      <c r="K42" s="14"/>
      <c r="L42" s="154" t="s">
        <v>89</v>
      </c>
      <c r="M42" s="154" t="s">
        <v>90</v>
      </c>
      <c r="N42" s="156" t="s">
        <v>101</v>
      </c>
      <c r="O42" s="14"/>
      <c r="P42" s="14"/>
      <c r="Q42" s="14"/>
      <c r="R42" s="154" t="s">
        <v>89</v>
      </c>
      <c r="S42" s="154" t="s">
        <v>90</v>
      </c>
      <c r="T42" s="156" t="s">
        <v>101</v>
      </c>
      <c r="U42" s="14"/>
      <c r="V42" s="14"/>
      <c r="W42" s="15"/>
      <c r="X42" s="12"/>
      <c r="Y42" s="12"/>
    </row>
    <row r="43" spans="1:25" s="13" customFormat="1" ht="15.75" thickBot="1" x14ac:dyDescent="0.3">
      <c r="A43" s="12"/>
      <c r="B43" s="16"/>
      <c r="C43" s="14"/>
      <c r="D43" s="14"/>
      <c r="E43" s="14"/>
      <c r="F43" s="155"/>
      <c r="G43" s="155"/>
      <c r="H43" s="157"/>
      <c r="I43" s="14"/>
      <c r="J43" s="14"/>
      <c r="K43" s="14"/>
      <c r="L43" s="155"/>
      <c r="M43" s="155"/>
      <c r="N43" s="157"/>
      <c r="O43" s="14"/>
      <c r="P43" s="14"/>
      <c r="Q43" s="14"/>
      <c r="R43" s="155"/>
      <c r="S43" s="155"/>
      <c r="T43" s="157"/>
      <c r="U43" s="14"/>
      <c r="V43" s="14"/>
      <c r="W43" s="15"/>
      <c r="X43" s="12"/>
      <c r="Y43" s="12"/>
    </row>
    <row r="44" spans="1:25" s="13" customFormat="1" ht="15" x14ac:dyDescent="0.25">
      <c r="A44" s="12"/>
      <c r="B44" s="16"/>
      <c r="C44" s="14"/>
      <c r="D44" s="14"/>
      <c r="E44" s="38" t="s">
        <v>48</v>
      </c>
      <c r="F44" s="14">
        <f>IFERROR(COUNTIFS(Farmy!$G:$G,"="&amp;E44),"-")</f>
        <v>2</v>
      </c>
      <c r="G44" s="37">
        <f>IFERROR(SUMIFS(Farmy!$H:$H,Farmy!$G:$G,"="&amp;E44),"-")</f>
        <v>49.5</v>
      </c>
      <c r="H44" s="37">
        <f>IFERROR(G44/F44,"-")</f>
        <v>24.75</v>
      </c>
      <c r="I44" s="14"/>
      <c r="J44" s="14"/>
      <c r="K44" s="38" t="s">
        <v>48</v>
      </c>
      <c r="L44" s="14">
        <f>IFERROR(COUNTIFS('Małe instalacje'!$G:$G,"="&amp;E44),"-")</f>
        <v>0</v>
      </c>
      <c r="M44" s="37">
        <f>IFERROR(SUMIFS('Małe instalacje'!$H:$H,'Małe instalacje'!$G:$G,"="&amp;E44),"-")</f>
        <v>0</v>
      </c>
      <c r="N44" s="37" t="str">
        <f>IFERROR(M44/L44,"-")</f>
        <v>-</v>
      </c>
      <c r="O44" s="14"/>
      <c r="P44" s="14"/>
      <c r="Q44" s="38" t="s">
        <v>48</v>
      </c>
      <c r="R44" s="14">
        <f>IFERROR(F44+L44,"-")</f>
        <v>2</v>
      </c>
      <c r="S44" s="37">
        <f>IFERROR(G44+M44,"-")</f>
        <v>49.5</v>
      </c>
      <c r="T44" s="37">
        <f>IFERROR(S44/R44,"-")</f>
        <v>24.75</v>
      </c>
      <c r="U44" s="14"/>
      <c r="V44" s="14"/>
      <c r="W44" s="15"/>
      <c r="X44" s="12"/>
      <c r="Y44" s="12"/>
    </row>
    <row r="45" spans="1:25" s="13" customFormat="1" ht="15" x14ac:dyDescent="0.25">
      <c r="A45" s="12"/>
      <c r="B45" s="16"/>
      <c r="C45" s="14"/>
      <c r="D45" s="14"/>
      <c r="E45" s="38" t="s">
        <v>56</v>
      </c>
      <c r="F45" s="14">
        <f>IFERROR(COUNTIFS(Farmy!$G:$G,"="&amp;E45),"-")</f>
        <v>1</v>
      </c>
      <c r="G45" s="37">
        <f>IFERROR(SUMIFS(Farmy!$H:$H,Farmy!$G:$G,"="&amp;E45),"-")</f>
        <v>7.5</v>
      </c>
      <c r="H45" s="37">
        <f t="shared" ref="H45:H59" si="12">IFERROR(G45/F45,"-")</f>
        <v>7.5</v>
      </c>
      <c r="I45" s="14"/>
      <c r="J45" s="14"/>
      <c r="K45" s="38" t="s">
        <v>56</v>
      </c>
      <c r="L45" s="14">
        <f>IFERROR(COUNTIFS('Małe instalacje'!$G:$G,"="&amp;E45),"-")</f>
        <v>0</v>
      </c>
      <c r="M45" s="37">
        <f>IFERROR(SUMIFS('Małe instalacje'!$H:$H,'Małe instalacje'!$G:$G,"="&amp;E45),"-")</f>
        <v>0</v>
      </c>
      <c r="N45" s="37" t="str">
        <f t="shared" ref="N45:N59" si="13">IFERROR(M45/L45,"-")</f>
        <v>-</v>
      </c>
      <c r="O45" s="14"/>
      <c r="P45" s="14"/>
      <c r="Q45" s="38" t="s">
        <v>56</v>
      </c>
      <c r="R45" s="14">
        <f t="shared" ref="R45:S59" si="14">IFERROR(F45+L45,"-")</f>
        <v>1</v>
      </c>
      <c r="S45" s="37">
        <f t="shared" si="14"/>
        <v>7.5</v>
      </c>
      <c r="T45" s="37">
        <f t="shared" ref="T45:T59" si="15">IFERROR(S45/R45,"-")</f>
        <v>7.5</v>
      </c>
      <c r="U45" s="14"/>
      <c r="V45" s="14"/>
      <c r="W45" s="15"/>
      <c r="X45" s="12"/>
      <c r="Y45" s="12"/>
    </row>
    <row r="46" spans="1:25" s="13" customFormat="1" ht="15" x14ac:dyDescent="0.25">
      <c r="A46" s="12"/>
      <c r="B46" s="16"/>
      <c r="C46" s="14"/>
      <c r="D46" s="14"/>
      <c r="E46" s="38" t="s">
        <v>19</v>
      </c>
      <c r="F46" s="14">
        <f>IFERROR(COUNTIFS(Farmy!$G:$G,"="&amp;E46),"-")</f>
        <v>2</v>
      </c>
      <c r="G46" s="37">
        <f>IFERROR(SUMIFS(Farmy!$H:$H,Farmy!$G:$G,"="&amp;E46),"-")</f>
        <v>5.65</v>
      </c>
      <c r="H46" s="37">
        <f t="shared" si="12"/>
        <v>2.8250000000000002</v>
      </c>
      <c r="I46" s="14"/>
      <c r="J46" s="14"/>
      <c r="K46" s="38" t="s">
        <v>19</v>
      </c>
      <c r="L46" s="14">
        <f>IFERROR(COUNTIFS('Małe instalacje'!$G:$G,"="&amp;E46),"-")</f>
        <v>9</v>
      </c>
      <c r="M46" s="37">
        <f>IFERROR(SUMIFS('Małe instalacje'!$H:$H,'Małe instalacje'!$G:$G,"="&amp;E46),"-")</f>
        <v>7.6499999999999986</v>
      </c>
      <c r="N46" s="37">
        <f t="shared" si="13"/>
        <v>0.84999999999999987</v>
      </c>
      <c r="O46" s="14"/>
      <c r="P46" s="14"/>
      <c r="Q46" s="38" t="s">
        <v>19</v>
      </c>
      <c r="R46" s="14">
        <f t="shared" si="14"/>
        <v>11</v>
      </c>
      <c r="S46" s="37">
        <f t="shared" si="14"/>
        <v>13.299999999999999</v>
      </c>
      <c r="T46" s="37">
        <f t="shared" si="15"/>
        <v>1.209090909090909</v>
      </c>
      <c r="U46" s="14"/>
      <c r="V46" s="14"/>
      <c r="W46" s="15"/>
      <c r="X46" s="12"/>
      <c r="Y46" s="12"/>
    </row>
    <row r="47" spans="1:25" s="13" customFormat="1" ht="15" x14ac:dyDescent="0.25">
      <c r="A47" s="12"/>
      <c r="B47" s="16"/>
      <c r="C47" s="14"/>
      <c r="D47" s="14"/>
      <c r="E47" s="38" t="s">
        <v>43</v>
      </c>
      <c r="F47" s="14">
        <f>IFERROR(COUNTIFS(Farmy!$G:$G,"="&amp;E47),"-")</f>
        <v>1</v>
      </c>
      <c r="G47" s="37">
        <f>IFERROR(SUMIFS(Farmy!$H:$H,Farmy!$G:$G,"="&amp;E47),"-")</f>
        <v>3.07</v>
      </c>
      <c r="H47" s="37">
        <f t="shared" si="12"/>
        <v>3.07</v>
      </c>
      <c r="I47" s="14"/>
      <c r="J47" s="14"/>
      <c r="K47" s="38" t="s">
        <v>43</v>
      </c>
      <c r="L47" s="14">
        <f>IFERROR(COUNTIFS('Małe instalacje'!$G:$G,"="&amp;E47),"-")</f>
        <v>0</v>
      </c>
      <c r="M47" s="37">
        <f>IFERROR(SUMIFS('Małe instalacje'!$H:$H,'Małe instalacje'!$G:$G,"="&amp;E47),"-")</f>
        <v>0</v>
      </c>
      <c r="N47" s="37" t="str">
        <f t="shared" si="13"/>
        <v>-</v>
      </c>
      <c r="O47" s="14"/>
      <c r="P47" s="14"/>
      <c r="Q47" s="38" t="s">
        <v>43</v>
      </c>
      <c r="R47" s="14">
        <f t="shared" si="14"/>
        <v>1</v>
      </c>
      <c r="S47" s="37">
        <f t="shared" si="14"/>
        <v>3.07</v>
      </c>
      <c r="T47" s="37">
        <f t="shared" si="15"/>
        <v>3.07</v>
      </c>
      <c r="U47" s="14"/>
      <c r="V47" s="14"/>
      <c r="W47" s="15"/>
      <c r="X47" s="12"/>
      <c r="Y47" s="12"/>
    </row>
    <row r="48" spans="1:25" s="13" customFormat="1" ht="15" x14ac:dyDescent="0.25">
      <c r="A48" s="12"/>
      <c r="B48" s="16"/>
      <c r="C48" s="14"/>
      <c r="D48" s="14"/>
      <c r="E48" s="38" t="s">
        <v>15</v>
      </c>
      <c r="F48" s="14">
        <f>IFERROR(COUNTIFS(Farmy!$G:$G,"="&amp;E48),"-")</f>
        <v>1</v>
      </c>
      <c r="G48" s="37">
        <f>IFERROR(SUMIFS(Farmy!$H:$H,Farmy!$G:$G,"="&amp;E48),"-")</f>
        <v>1.6</v>
      </c>
      <c r="H48" s="37">
        <f t="shared" si="12"/>
        <v>1.6</v>
      </c>
      <c r="I48" s="14"/>
      <c r="J48" s="14"/>
      <c r="K48" s="38" t="s">
        <v>15</v>
      </c>
      <c r="L48" s="14">
        <f>IFERROR(COUNTIFS('Małe instalacje'!$G:$G,"="&amp;E48),"-")</f>
        <v>0</v>
      </c>
      <c r="M48" s="37">
        <f>IFERROR(SUMIFS('Małe instalacje'!$H:$H,'Małe instalacje'!$G:$G,"="&amp;E48),"-")</f>
        <v>0</v>
      </c>
      <c r="N48" s="37" t="str">
        <f t="shared" si="13"/>
        <v>-</v>
      </c>
      <c r="O48" s="14"/>
      <c r="P48" s="14"/>
      <c r="Q48" s="38" t="s">
        <v>15</v>
      </c>
      <c r="R48" s="14">
        <f t="shared" si="14"/>
        <v>1</v>
      </c>
      <c r="S48" s="37">
        <f t="shared" si="14"/>
        <v>1.6</v>
      </c>
      <c r="T48" s="37">
        <f t="shared" si="15"/>
        <v>1.6</v>
      </c>
      <c r="U48" s="14"/>
      <c r="V48" s="14"/>
      <c r="W48" s="15"/>
      <c r="X48" s="12"/>
      <c r="Y48" s="12"/>
    </row>
    <row r="49" spans="1:25" s="13" customFormat="1" ht="15" x14ac:dyDescent="0.25">
      <c r="A49" s="12"/>
      <c r="B49" s="16"/>
      <c r="C49" s="14"/>
      <c r="D49" s="14"/>
      <c r="E49" s="38" t="s">
        <v>18</v>
      </c>
      <c r="F49" s="14">
        <f>IFERROR(COUNTIFS(Farmy!$G:$G,"="&amp;E49),"-")</f>
        <v>1</v>
      </c>
      <c r="G49" s="37">
        <f>IFERROR(SUMIFS(Farmy!$H:$H,Farmy!$G:$G,"="&amp;E49),"-")</f>
        <v>2</v>
      </c>
      <c r="H49" s="37">
        <f t="shared" si="12"/>
        <v>2</v>
      </c>
      <c r="I49" s="14"/>
      <c r="J49" s="14"/>
      <c r="K49" s="38" t="s">
        <v>18</v>
      </c>
      <c r="L49" s="14">
        <f>IFERROR(COUNTIFS('Małe instalacje'!$G:$G,"="&amp;E49),"-")</f>
        <v>0</v>
      </c>
      <c r="M49" s="37">
        <f>IFERROR(SUMIFS('Małe instalacje'!$H:$H,'Małe instalacje'!$G:$G,"="&amp;E49),"-")</f>
        <v>0</v>
      </c>
      <c r="N49" s="37" t="str">
        <f t="shared" si="13"/>
        <v>-</v>
      </c>
      <c r="O49" s="14"/>
      <c r="P49" s="14"/>
      <c r="Q49" s="38" t="s">
        <v>18</v>
      </c>
      <c r="R49" s="14">
        <f t="shared" si="14"/>
        <v>1</v>
      </c>
      <c r="S49" s="37">
        <f t="shared" si="14"/>
        <v>2</v>
      </c>
      <c r="T49" s="37">
        <f t="shared" si="15"/>
        <v>2</v>
      </c>
      <c r="U49" s="14"/>
      <c r="V49" s="14"/>
      <c r="W49" s="15"/>
      <c r="X49" s="12"/>
      <c r="Y49" s="12"/>
    </row>
    <row r="50" spans="1:25" s="13" customFormat="1" ht="15" x14ac:dyDescent="0.25">
      <c r="A50" s="12"/>
      <c r="B50" s="16"/>
      <c r="C50" s="14"/>
      <c r="D50" s="14"/>
      <c r="E50" s="38" t="s">
        <v>50</v>
      </c>
      <c r="F50" s="14">
        <f>IFERROR(COUNTIFS(Farmy!$G:$G,"="&amp;E50),"-")</f>
        <v>0</v>
      </c>
      <c r="G50" s="37">
        <f>IFERROR(SUMIFS(Farmy!$H:$H,Farmy!$G:$G,"="&amp;E50),"-")</f>
        <v>0</v>
      </c>
      <c r="H50" s="37" t="str">
        <f t="shared" si="12"/>
        <v>-</v>
      </c>
      <c r="I50" s="14"/>
      <c r="J50" s="14"/>
      <c r="K50" s="38" t="s">
        <v>50</v>
      </c>
      <c r="L50" s="14">
        <f>IFERROR(COUNTIFS('Małe instalacje'!$G:$G,"="&amp;E50),"-")</f>
        <v>0</v>
      </c>
      <c r="M50" s="37">
        <f>IFERROR(SUMIFS('Małe instalacje'!$H:$H,'Małe instalacje'!$G:$G,"="&amp;E50),"-")</f>
        <v>0</v>
      </c>
      <c r="N50" s="37" t="str">
        <f t="shared" si="13"/>
        <v>-</v>
      </c>
      <c r="O50" s="14"/>
      <c r="P50" s="14"/>
      <c r="Q50" s="38" t="s">
        <v>50</v>
      </c>
      <c r="R50" s="14">
        <f t="shared" si="14"/>
        <v>0</v>
      </c>
      <c r="S50" s="37">
        <f t="shared" si="14"/>
        <v>0</v>
      </c>
      <c r="T50" s="37" t="str">
        <f t="shared" si="15"/>
        <v>-</v>
      </c>
      <c r="U50" s="14"/>
      <c r="V50" s="14"/>
      <c r="W50" s="15"/>
      <c r="X50" s="12"/>
      <c r="Y50" s="12"/>
    </row>
    <row r="51" spans="1:25" s="13" customFormat="1" ht="15" x14ac:dyDescent="0.25">
      <c r="A51" s="12"/>
      <c r="B51" s="16"/>
      <c r="C51" s="14"/>
      <c r="D51" s="14"/>
      <c r="E51" s="38" t="s">
        <v>25</v>
      </c>
      <c r="F51" s="14">
        <f>IFERROR(COUNTIFS(Farmy!$G:$G,"="&amp;E51),"-")</f>
        <v>0</v>
      </c>
      <c r="G51" s="37">
        <f>IFERROR(SUMIFS(Farmy!$H:$H,Farmy!$G:$G,"="&amp;E51),"-")</f>
        <v>0</v>
      </c>
      <c r="H51" s="37" t="str">
        <f t="shared" si="12"/>
        <v>-</v>
      </c>
      <c r="I51" s="14"/>
      <c r="J51" s="14"/>
      <c r="K51" s="38" t="s">
        <v>25</v>
      </c>
      <c r="L51" s="14">
        <f>IFERROR(COUNTIFS('Małe instalacje'!$G:$G,"="&amp;E51),"-")</f>
        <v>0</v>
      </c>
      <c r="M51" s="37">
        <f>IFERROR(SUMIFS('Małe instalacje'!$H:$H,'Małe instalacje'!$G:$G,"="&amp;E51),"-")</f>
        <v>0</v>
      </c>
      <c r="N51" s="37" t="str">
        <f t="shared" si="13"/>
        <v>-</v>
      </c>
      <c r="O51" s="14"/>
      <c r="P51" s="14"/>
      <c r="Q51" s="38" t="s">
        <v>25</v>
      </c>
      <c r="R51" s="14">
        <f t="shared" si="14"/>
        <v>0</v>
      </c>
      <c r="S51" s="37">
        <f t="shared" si="14"/>
        <v>0</v>
      </c>
      <c r="T51" s="37" t="str">
        <f t="shared" si="15"/>
        <v>-</v>
      </c>
      <c r="U51" s="14"/>
      <c r="V51" s="14"/>
      <c r="W51" s="15"/>
      <c r="X51" s="12"/>
      <c r="Y51" s="12"/>
    </row>
    <row r="52" spans="1:25" s="13" customFormat="1" ht="15" x14ac:dyDescent="0.25">
      <c r="A52" s="12"/>
      <c r="B52" s="16"/>
      <c r="C52" s="14"/>
      <c r="D52" s="14"/>
      <c r="E52" s="38" t="s">
        <v>30</v>
      </c>
      <c r="F52" s="14">
        <f>IFERROR(COUNTIFS(Farmy!$G:$G,"="&amp;E52),"-")</f>
        <v>1</v>
      </c>
      <c r="G52" s="37">
        <f>IFERROR(SUMIFS(Farmy!$H:$H,Farmy!$G:$G,"="&amp;E52),"-")</f>
        <v>2</v>
      </c>
      <c r="H52" s="37">
        <f t="shared" si="12"/>
        <v>2</v>
      </c>
      <c r="I52" s="14"/>
      <c r="J52" s="14"/>
      <c r="K52" s="38" t="s">
        <v>30</v>
      </c>
      <c r="L52" s="14">
        <f>IFERROR(COUNTIFS('Małe instalacje'!$G:$G,"="&amp;E52),"-")</f>
        <v>0</v>
      </c>
      <c r="M52" s="37">
        <f>IFERROR(SUMIFS('Małe instalacje'!$H:$H,'Małe instalacje'!$G:$G,"="&amp;E52),"-")</f>
        <v>0</v>
      </c>
      <c r="N52" s="37" t="str">
        <f t="shared" si="13"/>
        <v>-</v>
      </c>
      <c r="O52" s="14"/>
      <c r="P52" s="14"/>
      <c r="Q52" s="38" t="s">
        <v>30</v>
      </c>
      <c r="R52" s="14">
        <f t="shared" si="14"/>
        <v>1</v>
      </c>
      <c r="S52" s="37">
        <f t="shared" si="14"/>
        <v>2</v>
      </c>
      <c r="T52" s="37">
        <f t="shared" si="15"/>
        <v>2</v>
      </c>
      <c r="U52" s="14"/>
      <c r="V52" s="14"/>
      <c r="W52" s="15"/>
      <c r="X52" s="12"/>
      <c r="Y52" s="12"/>
    </row>
    <row r="53" spans="1:25" s="13" customFormat="1" ht="15" x14ac:dyDescent="0.25">
      <c r="A53" s="12"/>
      <c r="B53" s="16"/>
      <c r="C53" s="14"/>
      <c r="D53" s="14"/>
      <c r="E53" s="38" t="s">
        <v>14</v>
      </c>
      <c r="F53" s="14">
        <f>IFERROR(COUNTIFS(Farmy!$G:$G,"="&amp;E53),"-")</f>
        <v>0</v>
      </c>
      <c r="G53" s="37">
        <f>IFERROR(SUMIFS(Farmy!$H:$H,Farmy!$G:$G,"="&amp;E53),"-")</f>
        <v>0</v>
      </c>
      <c r="H53" s="37" t="str">
        <f t="shared" si="12"/>
        <v>-</v>
      </c>
      <c r="I53" s="14"/>
      <c r="J53" s="14"/>
      <c r="K53" s="38" t="s">
        <v>14</v>
      </c>
      <c r="L53" s="14">
        <f>IFERROR(COUNTIFS('Małe instalacje'!$G:$G,"="&amp;E53),"-")</f>
        <v>0</v>
      </c>
      <c r="M53" s="37">
        <f>IFERROR(SUMIFS('Małe instalacje'!$H:$H,'Małe instalacje'!$G:$G,"="&amp;E53),"-")</f>
        <v>0</v>
      </c>
      <c r="N53" s="37" t="str">
        <f t="shared" si="13"/>
        <v>-</v>
      </c>
      <c r="O53" s="14"/>
      <c r="P53" s="14"/>
      <c r="Q53" s="38" t="s">
        <v>14</v>
      </c>
      <c r="R53" s="14">
        <f t="shared" si="14"/>
        <v>0</v>
      </c>
      <c r="S53" s="37">
        <f t="shared" si="14"/>
        <v>0</v>
      </c>
      <c r="T53" s="37" t="str">
        <f t="shared" si="15"/>
        <v>-</v>
      </c>
      <c r="U53" s="14"/>
      <c r="V53" s="14"/>
      <c r="W53" s="15"/>
      <c r="X53" s="12"/>
      <c r="Y53" s="12"/>
    </row>
    <row r="54" spans="1:25" s="13" customFormat="1" ht="15" x14ac:dyDescent="0.25">
      <c r="A54" s="12"/>
      <c r="B54" s="16"/>
      <c r="C54" s="14"/>
      <c r="D54" s="14"/>
      <c r="E54" s="38" t="s">
        <v>31</v>
      </c>
      <c r="F54" s="14">
        <f>IFERROR(COUNTIFS(Farmy!$G:$G,"="&amp;E54),"-")</f>
        <v>1</v>
      </c>
      <c r="G54" s="37">
        <f>IFERROR(SUMIFS(Farmy!$H:$H,Farmy!$G:$G,"="&amp;E54),"-")</f>
        <v>46.5</v>
      </c>
      <c r="H54" s="37">
        <f t="shared" si="12"/>
        <v>46.5</v>
      </c>
      <c r="I54" s="14"/>
      <c r="J54" s="14"/>
      <c r="K54" s="38" t="s">
        <v>31</v>
      </c>
      <c r="L54" s="14">
        <f>IFERROR(COUNTIFS('Małe instalacje'!$G:$G,"="&amp;E54),"-")</f>
        <v>0</v>
      </c>
      <c r="M54" s="37">
        <f>IFERROR(SUMIFS('Małe instalacje'!$H:$H,'Małe instalacje'!$G:$G,"="&amp;E54),"-")</f>
        <v>0</v>
      </c>
      <c r="N54" s="37" t="str">
        <f t="shared" si="13"/>
        <v>-</v>
      </c>
      <c r="O54" s="14"/>
      <c r="P54" s="14"/>
      <c r="Q54" s="38" t="s">
        <v>31</v>
      </c>
      <c r="R54" s="14">
        <f t="shared" si="14"/>
        <v>1</v>
      </c>
      <c r="S54" s="37">
        <f t="shared" si="14"/>
        <v>46.5</v>
      </c>
      <c r="T54" s="37">
        <f t="shared" si="15"/>
        <v>46.5</v>
      </c>
      <c r="U54" s="14"/>
      <c r="V54" s="14"/>
      <c r="W54" s="15"/>
      <c r="X54" s="12"/>
      <c r="Y54" s="12"/>
    </row>
    <row r="55" spans="1:25" s="13" customFormat="1" ht="15" x14ac:dyDescent="0.25">
      <c r="A55" s="12"/>
      <c r="B55" s="16"/>
      <c r="C55" s="14"/>
      <c r="D55" s="14"/>
      <c r="E55" s="38" t="s">
        <v>16</v>
      </c>
      <c r="F55" s="14">
        <f>IFERROR(COUNTIFS(Farmy!$G:$G,"="&amp;E55),"-")</f>
        <v>0</v>
      </c>
      <c r="G55" s="37">
        <f>IFERROR(SUMIFS(Farmy!$H:$H,Farmy!$G:$G,"="&amp;E55),"-")</f>
        <v>0</v>
      </c>
      <c r="H55" s="37" t="str">
        <f t="shared" si="12"/>
        <v>-</v>
      </c>
      <c r="I55" s="14"/>
      <c r="J55" s="14"/>
      <c r="K55" s="38" t="s">
        <v>16</v>
      </c>
      <c r="L55" s="14">
        <f>IFERROR(COUNTIFS('Małe instalacje'!$G:$G,"="&amp;E55),"-")</f>
        <v>0</v>
      </c>
      <c r="M55" s="37">
        <f>IFERROR(SUMIFS('Małe instalacje'!$H:$H,'Małe instalacje'!$G:$G,"="&amp;E55),"-")</f>
        <v>0</v>
      </c>
      <c r="N55" s="37" t="str">
        <f t="shared" si="13"/>
        <v>-</v>
      </c>
      <c r="O55" s="14"/>
      <c r="P55" s="14"/>
      <c r="Q55" s="38" t="s">
        <v>16</v>
      </c>
      <c r="R55" s="14">
        <f t="shared" si="14"/>
        <v>0</v>
      </c>
      <c r="S55" s="37">
        <f t="shared" si="14"/>
        <v>0</v>
      </c>
      <c r="T55" s="37" t="str">
        <f t="shared" si="15"/>
        <v>-</v>
      </c>
      <c r="U55" s="14"/>
      <c r="V55" s="14"/>
      <c r="W55" s="15"/>
      <c r="X55" s="12"/>
      <c r="Y55" s="12"/>
    </row>
    <row r="56" spans="1:25" s="13" customFormat="1" ht="15" x14ac:dyDescent="0.25">
      <c r="A56" s="12"/>
      <c r="B56" s="16"/>
      <c r="C56" s="14"/>
      <c r="D56" s="14"/>
      <c r="E56" s="38" t="s">
        <v>26</v>
      </c>
      <c r="F56" s="14">
        <f>IFERROR(COUNTIFS(Farmy!$G:$G,"="&amp;E56),"-")</f>
        <v>0</v>
      </c>
      <c r="G56" s="37">
        <f>IFERROR(SUMIFS(Farmy!$H:$H,Farmy!$G:$G,"="&amp;E56),"-")</f>
        <v>0</v>
      </c>
      <c r="H56" s="37" t="str">
        <f t="shared" si="12"/>
        <v>-</v>
      </c>
      <c r="I56" s="14"/>
      <c r="J56" s="14"/>
      <c r="K56" s="38" t="s">
        <v>26</v>
      </c>
      <c r="L56" s="14">
        <f>IFERROR(COUNTIFS('Małe instalacje'!$G:$G,"="&amp;E56),"-")</f>
        <v>0</v>
      </c>
      <c r="M56" s="37">
        <f>IFERROR(SUMIFS('Małe instalacje'!$H:$H,'Małe instalacje'!$G:$G,"="&amp;E56),"-")</f>
        <v>0</v>
      </c>
      <c r="N56" s="37" t="str">
        <f t="shared" si="13"/>
        <v>-</v>
      </c>
      <c r="O56" s="14"/>
      <c r="P56" s="14"/>
      <c r="Q56" s="38" t="s">
        <v>26</v>
      </c>
      <c r="R56" s="14">
        <f t="shared" si="14"/>
        <v>0</v>
      </c>
      <c r="S56" s="37">
        <f t="shared" si="14"/>
        <v>0</v>
      </c>
      <c r="T56" s="37" t="str">
        <f t="shared" si="15"/>
        <v>-</v>
      </c>
      <c r="U56" s="14"/>
      <c r="V56" s="14"/>
      <c r="W56" s="15"/>
      <c r="X56" s="12"/>
      <c r="Y56" s="12"/>
    </row>
    <row r="57" spans="1:25" s="13" customFormat="1" ht="15" x14ac:dyDescent="0.25">
      <c r="A57" s="12"/>
      <c r="B57" s="16"/>
      <c r="C57" s="14"/>
      <c r="D57" s="14"/>
      <c r="E57" s="38" t="s">
        <v>20</v>
      </c>
      <c r="F57" s="14">
        <f>IFERROR(COUNTIFS(Farmy!$G:$G,"="&amp;E57),"-")</f>
        <v>0</v>
      </c>
      <c r="G57" s="37">
        <f>IFERROR(SUMIFS(Farmy!$H:$H,Farmy!$G:$G,"="&amp;E57),"-")</f>
        <v>0</v>
      </c>
      <c r="H57" s="37" t="str">
        <f t="shared" si="12"/>
        <v>-</v>
      </c>
      <c r="I57" s="14"/>
      <c r="J57" s="14"/>
      <c r="K57" s="38" t="s">
        <v>20</v>
      </c>
      <c r="L57" s="14">
        <f>IFERROR(COUNTIFS('Małe instalacje'!$G:$G,"="&amp;E57),"-")</f>
        <v>0</v>
      </c>
      <c r="M57" s="37">
        <f>IFERROR(SUMIFS('Małe instalacje'!$H:$H,'Małe instalacje'!$G:$G,"="&amp;E57),"-")</f>
        <v>0</v>
      </c>
      <c r="N57" s="37" t="str">
        <f t="shared" si="13"/>
        <v>-</v>
      </c>
      <c r="O57" s="14"/>
      <c r="P57" s="14"/>
      <c r="Q57" s="38" t="s">
        <v>20</v>
      </c>
      <c r="R57" s="14">
        <f t="shared" si="14"/>
        <v>0</v>
      </c>
      <c r="S57" s="37">
        <f t="shared" si="14"/>
        <v>0</v>
      </c>
      <c r="T57" s="37" t="str">
        <f t="shared" si="15"/>
        <v>-</v>
      </c>
      <c r="U57" s="14"/>
      <c r="V57" s="14"/>
      <c r="W57" s="15"/>
      <c r="X57" s="12"/>
      <c r="Y57" s="12"/>
    </row>
    <row r="58" spans="1:25" s="13" customFormat="1" ht="15" x14ac:dyDescent="0.25">
      <c r="A58" s="12"/>
      <c r="B58" s="16"/>
      <c r="C58" s="14"/>
      <c r="D58" s="14"/>
      <c r="E58" s="38" t="s">
        <v>59</v>
      </c>
      <c r="F58" s="14">
        <f>IFERROR(COUNTIFS(Farmy!$G:$G,"="&amp;E58),"-")</f>
        <v>0</v>
      </c>
      <c r="G58" s="37">
        <f>IFERROR(SUMIFS(Farmy!$H:$H,Farmy!$G:$G,"="&amp;E58),"-")</f>
        <v>0</v>
      </c>
      <c r="H58" s="37" t="str">
        <f t="shared" si="12"/>
        <v>-</v>
      </c>
      <c r="I58" s="14"/>
      <c r="J58" s="14"/>
      <c r="K58" s="38" t="s">
        <v>59</v>
      </c>
      <c r="L58" s="14">
        <f>IFERROR(COUNTIFS('Małe instalacje'!$G:$G,"="&amp;E58),"-")</f>
        <v>0</v>
      </c>
      <c r="M58" s="37">
        <f>IFERROR(SUMIFS('Małe instalacje'!$H:$H,'Małe instalacje'!$G:$G,"="&amp;E58),"-")</f>
        <v>0</v>
      </c>
      <c r="N58" s="37" t="str">
        <f t="shared" si="13"/>
        <v>-</v>
      </c>
      <c r="O58" s="14"/>
      <c r="P58" s="14"/>
      <c r="Q58" s="38" t="s">
        <v>59</v>
      </c>
      <c r="R58" s="14">
        <f t="shared" si="14"/>
        <v>0</v>
      </c>
      <c r="S58" s="37">
        <f t="shared" si="14"/>
        <v>0</v>
      </c>
      <c r="T58" s="37" t="str">
        <f t="shared" si="15"/>
        <v>-</v>
      </c>
      <c r="U58" s="14"/>
      <c r="V58" s="14"/>
      <c r="W58" s="15"/>
      <c r="X58" s="12"/>
      <c r="Y58" s="12"/>
    </row>
    <row r="59" spans="1:25" s="13" customFormat="1" ht="15" x14ac:dyDescent="0.25">
      <c r="A59" s="12"/>
      <c r="B59" s="16"/>
      <c r="C59" s="14"/>
      <c r="D59" s="14"/>
      <c r="E59" s="38" t="s">
        <v>27</v>
      </c>
      <c r="F59" s="14">
        <f>IFERROR(COUNTIFS(Farmy!$G:$G,"="&amp;E59),"-")</f>
        <v>0</v>
      </c>
      <c r="G59" s="37">
        <f>IFERROR(SUMIFS(Farmy!$H:$H,Farmy!$G:$G,"="&amp;E59),"-")</f>
        <v>0</v>
      </c>
      <c r="H59" s="37" t="str">
        <f t="shared" si="12"/>
        <v>-</v>
      </c>
      <c r="I59" s="14"/>
      <c r="J59" s="14"/>
      <c r="K59" s="38" t="s">
        <v>27</v>
      </c>
      <c r="L59" s="14">
        <f>IFERROR(COUNTIFS('Małe instalacje'!$G:$G,"="&amp;E59),"-")</f>
        <v>1</v>
      </c>
      <c r="M59" s="37">
        <f>IFERROR(SUMIFS('Małe instalacje'!$H:$H,'Małe instalacje'!$G:$G,"="&amp;E59),"-")</f>
        <v>6.8000000000000005E-2</v>
      </c>
      <c r="N59" s="37">
        <f t="shared" si="13"/>
        <v>6.8000000000000005E-2</v>
      </c>
      <c r="O59" s="14"/>
      <c r="P59" s="14"/>
      <c r="Q59" s="38" t="s">
        <v>27</v>
      </c>
      <c r="R59" s="14">
        <f t="shared" si="14"/>
        <v>1</v>
      </c>
      <c r="S59" s="37">
        <f t="shared" si="14"/>
        <v>6.8000000000000005E-2</v>
      </c>
      <c r="T59" s="37">
        <f t="shared" si="15"/>
        <v>6.8000000000000005E-2</v>
      </c>
      <c r="U59" s="14"/>
      <c r="V59" s="14"/>
      <c r="W59" s="15"/>
      <c r="X59" s="12"/>
      <c r="Y59" s="12"/>
    </row>
    <row r="60" spans="1:25" s="13" customFormat="1" ht="15" x14ac:dyDescent="0.25">
      <c r="A60" s="12"/>
      <c r="B60" s="16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5"/>
      <c r="X60" s="12"/>
      <c r="Y60" s="12"/>
    </row>
    <row r="61" spans="1:25" s="13" customFormat="1" ht="15" x14ac:dyDescent="0.25">
      <c r="A61" s="12"/>
      <c r="B61" s="16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5"/>
      <c r="X61" s="12"/>
    </row>
    <row r="62" spans="1:25" s="13" customFormat="1" ht="15" x14ac:dyDescent="0.25">
      <c r="A62" s="12"/>
      <c r="B62" s="16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5"/>
      <c r="X62" s="12"/>
    </row>
    <row r="63" spans="1:25" s="13" customFormat="1" ht="15" x14ac:dyDescent="0.25">
      <c r="A63" s="12"/>
      <c r="B63" s="16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5"/>
      <c r="X63" s="12"/>
    </row>
    <row r="64" spans="1:25" s="13" customFormat="1" ht="15" x14ac:dyDescent="0.25">
      <c r="A64" s="12"/>
      <c r="B64" s="16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5"/>
      <c r="X64" s="12"/>
    </row>
    <row r="65" spans="1:24" s="13" customFormat="1" ht="15" x14ac:dyDescent="0.25">
      <c r="A65" s="12"/>
      <c r="B65" s="16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5"/>
      <c r="X65" s="12"/>
    </row>
    <row r="66" spans="1:24" s="13" customFormat="1" ht="15" x14ac:dyDescent="0.25">
      <c r="A66" s="12"/>
      <c r="B66" s="16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5"/>
      <c r="X66" s="12"/>
    </row>
    <row r="67" spans="1:24" s="13" customFormat="1" ht="15" x14ac:dyDescent="0.25">
      <c r="A67" s="12"/>
      <c r="B67" s="16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5"/>
      <c r="X67" s="12"/>
    </row>
    <row r="68" spans="1:24" s="13" customFormat="1" ht="15" x14ac:dyDescent="0.25">
      <c r="A68" s="12"/>
      <c r="B68" s="16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5"/>
      <c r="X68" s="12"/>
    </row>
    <row r="69" spans="1:24" s="13" customFormat="1" ht="15" x14ac:dyDescent="0.25">
      <c r="A69" s="12"/>
      <c r="B69" s="16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5"/>
      <c r="X69" s="12"/>
    </row>
    <row r="70" spans="1:24" s="13" customFormat="1" ht="15" x14ac:dyDescent="0.25">
      <c r="A70" s="12"/>
      <c r="B70" s="16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5"/>
      <c r="X70" s="12"/>
    </row>
    <row r="71" spans="1:24" s="13" customFormat="1" ht="15" x14ac:dyDescent="0.25">
      <c r="A71" s="12"/>
      <c r="B71" s="16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5"/>
      <c r="X71" s="12"/>
    </row>
    <row r="72" spans="1:24" s="13" customFormat="1" ht="15" x14ac:dyDescent="0.25">
      <c r="A72" s="12"/>
      <c r="B72" s="16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5"/>
      <c r="X72" s="12"/>
    </row>
    <row r="73" spans="1:24" s="13" customFormat="1" ht="15" x14ac:dyDescent="0.25">
      <c r="A73" s="12"/>
      <c r="B73" s="16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5"/>
      <c r="X73" s="12"/>
    </row>
    <row r="74" spans="1:24" s="13" customFormat="1" ht="15" x14ac:dyDescent="0.25">
      <c r="A74" s="12"/>
      <c r="B74" s="16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5"/>
      <c r="X74" s="12"/>
    </row>
    <row r="75" spans="1:24" s="13" customFormat="1" ht="15" x14ac:dyDescent="0.25">
      <c r="A75" s="12"/>
      <c r="B75" s="16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5"/>
      <c r="X75" s="12"/>
    </row>
    <row r="76" spans="1:24" s="13" customFormat="1" ht="15" x14ac:dyDescent="0.25">
      <c r="A76" s="12"/>
      <c r="B76" s="16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5"/>
      <c r="X76" s="12"/>
    </row>
    <row r="77" spans="1:24" s="13" customFormat="1" ht="15" x14ac:dyDescent="0.25">
      <c r="A77" s="12"/>
      <c r="B77" s="16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5"/>
      <c r="X77" s="12"/>
    </row>
    <row r="78" spans="1:24" s="13" customFormat="1" ht="18.75" x14ac:dyDescent="0.25">
      <c r="A78" s="12"/>
      <c r="B78" s="16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39"/>
      <c r="O78" s="14"/>
      <c r="P78" s="14"/>
      <c r="Q78" s="14"/>
      <c r="R78" s="14"/>
      <c r="S78" s="14"/>
      <c r="T78" s="14"/>
      <c r="U78" s="14"/>
      <c r="V78" s="14"/>
      <c r="W78" s="15"/>
      <c r="X78" s="12"/>
    </row>
    <row r="79" spans="1:24" s="13" customFormat="1" ht="15" x14ac:dyDescent="0.25">
      <c r="A79" s="12"/>
      <c r="B79" s="16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5"/>
      <c r="X79" s="12"/>
    </row>
    <row r="80" spans="1:24" s="13" customFormat="1" ht="15" x14ac:dyDescent="0.25">
      <c r="A80" s="12"/>
      <c r="B80" s="16"/>
      <c r="C80" s="14"/>
      <c r="D80" s="14"/>
      <c r="E80" s="14"/>
      <c r="F80" s="14"/>
      <c r="G80" s="14"/>
      <c r="H80" s="14"/>
      <c r="I80" s="42"/>
      <c r="J80" s="43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5"/>
      <c r="X80" s="12"/>
    </row>
    <row r="81" spans="1:26" s="13" customFormat="1" ht="15" x14ac:dyDescent="0.25">
      <c r="A81" s="12"/>
      <c r="B81" s="16"/>
      <c r="C81" s="14"/>
      <c r="D81" s="14"/>
      <c r="E81" s="14"/>
      <c r="F81" s="14"/>
      <c r="G81" s="14"/>
      <c r="H81" s="14"/>
      <c r="I81" s="33"/>
      <c r="J81" s="40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5"/>
      <c r="X81" s="44"/>
      <c r="Y81" s="45"/>
    </row>
    <row r="82" spans="1:26" s="13" customFormat="1" ht="15" x14ac:dyDescent="0.25">
      <c r="A82" s="12"/>
      <c r="B82" s="16"/>
      <c r="C82" s="14"/>
      <c r="D82" s="14"/>
      <c r="E82" s="14"/>
      <c r="F82" s="14"/>
      <c r="G82" s="14"/>
      <c r="H82" s="14"/>
      <c r="I82" s="33"/>
      <c r="J82" s="35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5"/>
      <c r="X82" s="44"/>
      <c r="Y82" s="45"/>
    </row>
    <row r="83" spans="1:26" s="13" customFormat="1" ht="21" customHeight="1" x14ac:dyDescent="0.25">
      <c r="A83" s="12"/>
      <c r="B83" s="16"/>
      <c r="C83" s="14"/>
      <c r="D83" s="14"/>
      <c r="E83" s="14"/>
      <c r="F83" s="14"/>
      <c r="G83" s="14"/>
      <c r="H83" s="14"/>
      <c r="I83" s="33"/>
      <c r="J83" s="40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5"/>
      <c r="X83" s="44"/>
      <c r="Y83" s="45"/>
    </row>
    <row r="84" spans="1:26" s="13" customFormat="1" ht="21" customHeight="1" x14ac:dyDescent="0.25">
      <c r="A84" s="12"/>
      <c r="B84" s="16"/>
      <c r="C84" s="14"/>
      <c r="D84" s="14"/>
      <c r="E84" s="14"/>
      <c r="F84" s="14"/>
      <c r="G84" s="14"/>
      <c r="H84" s="14"/>
      <c r="I84" s="33"/>
      <c r="J84" s="35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5"/>
      <c r="X84" s="44"/>
      <c r="Y84" s="45"/>
    </row>
    <row r="85" spans="1:26" s="13" customFormat="1" ht="21" customHeight="1" x14ac:dyDescent="0.25">
      <c r="A85" s="12"/>
      <c r="B85" s="16"/>
      <c r="C85" s="14"/>
      <c r="D85" s="14"/>
      <c r="E85" s="14"/>
      <c r="F85" s="14"/>
      <c r="G85" s="14"/>
      <c r="H85" s="14"/>
      <c r="I85" s="33"/>
      <c r="J85" s="40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5"/>
      <c r="X85" s="44"/>
      <c r="Y85" s="45"/>
    </row>
    <row r="86" spans="1:26" s="13" customFormat="1" ht="21" customHeight="1" x14ac:dyDescent="0.25">
      <c r="A86" s="12"/>
      <c r="B86" s="16"/>
      <c r="C86" s="14"/>
      <c r="D86" s="14"/>
      <c r="E86" s="14"/>
      <c r="F86" s="14"/>
      <c r="G86" s="14"/>
      <c r="H86" s="14"/>
      <c r="I86" s="33"/>
      <c r="J86" s="35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5"/>
      <c r="X86" s="44"/>
      <c r="Y86" s="45"/>
    </row>
    <row r="87" spans="1:26" s="13" customFormat="1" ht="19.5" customHeight="1" x14ac:dyDescent="0.25">
      <c r="A87" s="12"/>
      <c r="B87" s="16"/>
      <c r="C87" s="14"/>
      <c r="D87" s="14"/>
      <c r="E87" s="14"/>
      <c r="F87" s="14"/>
      <c r="G87" s="14"/>
      <c r="H87" s="14"/>
      <c r="I87" s="33"/>
      <c r="J87" s="40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5"/>
      <c r="X87" s="44"/>
      <c r="Y87" s="45"/>
    </row>
    <row r="88" spans="1:26" s="13" customFormat="1" ht="19.5" customHeight="1" x14ac:dyDescent="0.25">
      <c r="A88" s="12"/>
      <c r="B88" s="16"/>
      <c r="C88" s="14"/>
      <c r="D88" s="14"/>
      <c r="E88" s="14"/>
      <c r="F88" s="14"/>
      <c r="G88" s="14"/>
      <c r="H88" s="14"/>
      <c r="I88" s="33"/>
      <c r="J88" s="35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5"/>
      <c r="X88" s="44"/>
      <c r="Y88" s="45"/>
    </row>
    <row r="89" spans="1:26" s="13" customFormat="1" ht="19.5" customHeight="1" x14ac:dyDescent="0.25">
      <c r="A89" s="12"/>
      <c r="B89" s="16"/>
      <c r="C89" s="14"/>
      <c r="D89" s="14"/>
      <c r="E89" s="14"/>
      <c r="F89" s="14"/>
      <c r="G89" s="14"/>
      <c r="H89" s="14"/>
      <c r="I89" s="33"/>
      <c r="J89" s="40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5"/>
      <c r="X89" s="44"/>
      <c r="Y89" s="45"/>
    </row>
    <row r="90" spans="1:26" s="13" customFormat="1" ht="19.5" customHeight="1" x14ac:dyDescent="0.25">
      <c r="A90" s="12"/>
      <c r="B90" s="16"/>
      <c r="C90" s="14"/>
      <c r="D90" s="14"/>
      <c r="E90" s="14"/>
      <c r="F90" s="14"/>
      <c r="G90" s="14"/>
      <c r="H90" s="14"/>
      <c r="I90" s="33"/>
      <c r="J90" s="35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5"/>
      <c r="X90" s="44"/>
      <c r="Y90" s="45"/>
    </row>
    <row r="91" spans="1:26" s="13" customFormat="1" ht="15" x14ac:dyDescent="0.25">
      <c r="A91" s="12"/>
      <c r="B91" s="16"/>
      <c r="C91" s="14"/>
      <c r="D91" s="14"/>
      <c r="E91" s="14"/>
      <c r="F91" s="14"/>
      <c r="G91" s="14"/>
      <c r="H91" s="14"/>
      <c r="I91" s="33"/>
      <c r="J91" s="40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5"/>
      <c r="X91" s="44"/>
      <c r="Y91" s="45"/>
    </row>
    <row r="92" spans="1:26" s="13" customFormat="1" ht="15" x14ac:dyDescent="0.25">
      <c r="A92" s="12"/>
      <c r="B92" s="16"/>
      <c r="C92" s="14"/>
      <c r="D92" s="14"/>
      <c r="E92" s="14"/>
      <c r="F92" s="14"/>
      <c r="G92" s="14"/>
      <c r="H92" s="14"/>
      <c r="I92" s="33"/>
      <c r="J92" s="35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5"/>
      <c r="X92" s="44"/>
      <c r="Y92" s="45"/>
    </row>
    <row r="93" spans="1:26" s="13" customFormat="1" ht="15" x14ac:dyDescent="0.25">
      <c r="A93" s="12"/>
      <c r="B93" s="16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5"/>
      <c r="X93" s="44"/>
      <c r="Y93" s="45"/>
    </row>
    <row r="94" spans="1:26" s="13" customFormat="1" ht="15" x14ac:dyDescent="0.25">
      <c r="A94" s="12"/>
      <c r="B94" s="16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5"/>
      <c r="X94" s="44"/>
      <c r="Y94" s="45"/>
    </row>
    <row r="95" spans="1:26" s="13" customFormat="1" ht="15" x14ac:dyDescent="0.25">
      <c r="A95" s="12"/>
      <c r="B95" s="16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5"/>
      <c r="X95" s="44"/>
      <c r="Y95" s="45"/>
    </row>
    <row r="96" spans="1:26" s="13" customFormat="1" ht="15" x14ac:dyDescent="0.25">
      <c r="A96" s="12"/>
      <c r="B96" s="16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5"/>
      <c r="X96" s="44"/>
      <c r="Y96" s="45"/>
      <c r="Z96" s="45"/>
    </row>
    <row r="97" spans="1:26" s="13" customFormat="1" ht="15" x14ac:dyDescent="0.25">
      <c r="A97" s="12"/>
      <c r="B97" s="16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5"/>
      <c r="X97" s="44"/>
      <c r="Y97" s="45"/>
    </row>
    <row r="98" spans="1:26" s="13" customFormat="1" ht="15" x14ac:dyDescent="0.25">
      <c r="A98" s="12"/>
      <c r="B98" s="16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5"/>
      <c r="X98" s="44"/>
      <c r="Y98" s="45"/>
    </row>
    <row r="99" spans="1:26" s="13" customFormat="1" ht="15" x14ac:dyDescent="0.25">
      <c r="A99" s="12"/>
      <c r="B99" s="16"/>
      <c r="C99" s="14"/>
      <c r="D99" s="14"/>
      <c r="E99" s="14"/>
      <c r="F99" s="14"/>
      <c r="G99" s="14"/>
      <c r="H99" s="14"/>
      <c r="I99" s="60">
        <v>0</v>
      </c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5"/>
      <c r="X99" s="44"/>
      <c r="Y99" s="45"/>
    </row>
    <row r="100" spans="1:26" s="13" customFormat="1" ht="15" x14ac:dyDescent="0.25">
      <c r="A100" s="12"/>
      <c r="B100" s="16"/>
      <c r="C100" s="14"/>
      <c r="D100" s="14"/>
      <c r="E100" s="14"/>
      <c r="F100" s="14"/>
      <c r="G100" s="14"/>
      <c r="H100" s="14"/>
      <c r="I100" s="60">
        <v>0</v>
      </c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5"/>
      <c r="X100" s="44"/>
      <c r="Y100" s="45"/>
    </row>
    <row r="101" spans="1:26" s="13" customFormat="1" ht="15" x14ac:dyDescent="0.25">
      <c r="A101" s="12"/>
      <c r="B101" s="16"/>
      <c r="C101" s="14"/>
      <c r="D101" s="14"/>
      <c r="E101" s="14"/>
      <c r="F101" s="14"/>
      <c r="G101" s="14"/>
      <c r="H101" s="14"/>
      <c r="I101" s="60">
        <v>0</v>
      </c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5"/>
      <c r="X101" s="44"/>
      <c r="Y101" s="45"/>
    </row>
    <row r="102" spans="1:26" s="13" customFormat="1" ht="15" customHeight="1" x14ac:dyDescent="0.25">
      <c r="A102" s="12"/>
      <c r="B102" s="16"/>
      <c r="C102" s="14"/>
      <c r="D102" s="14"/>
      <c r="E102" s="60">
        <v>0</v>
      </c>
      <c r="F102" s="60">
        <v>0.5</v>
      </c>
      <c r="G102" s="14"/>
      <c r="H102" s="14"/>
      <c r="I102" s="60"/>
      <c r="J102" s="60">
        <v>0.5</v>
      </c>
      <c r="K102" s="60">
        <v>1</v>
      </c>
      <c r="L102" s="60">
        <v>5</v>
      </c>
      <c r="M102" s="60">
        <v>10</v>
      </c>
      <c r="N102" s="60">
        <v>30</v>
      </c>
      <c r="O102" s="60">
        <v>5</v>
      </c>
      <c r="P102" s="60">
        <v>10</v>
      </c>
      <c r="Q102" s="60">
        <v>0</v>
      </c>
      <c r="R102" s="60">
        <v>0.5</v>
      </c>
      <c r="S102" s="60">
        <v>1</v>
      </c>
      <c r="T102" s="60">
        <v>5</v>
      </c>
      <c r="U102" s="60">
        <v>10</v>
      </c>
      <c r="V102" s="60">
        <v>30</v>
      </c>
      <c r="W102" s="15"/>
      <c r="X102" s="44"/>
      <c r="Y102" s="45"/>
    </row>
    <row r="103" spans="1:26" s="13" customFormat="1" ht="15" x14ac:dyDescent="0.25">
      <c r="A103" s="12"/>
      <c r="B103" s="16"/>
      <c r="C103" s="14"/>
      <c r="D103" s="14"/>
      <c r="E103" s="60">
        <v>0.5</v>
      </c>
      <c r="F103" s="60">
        <v>1</v>
      </c>
      <c r="G103" s="14"/>
      <c r="H103" s="14"/>
      <c r="I103" s="60"/>
      <c r="J103" s="60">
        <v>1</v>
      </c>
      <c r="K103" s="60">
        <v>5</v>
      </c>
      <c r="L103" s="60">
        <v>10</v>
      </c>
      <c r="M103" s="60">
        <v>30</v>
      </c>
      <c r="N103" s="60"/>
      <c r="O103" s="60">
        <v>10</v>
      </c>
      <c r="P103" s="60">
        <v>30</v>
      </c>
      <c r="Q103" s="60">
        <v>0.5</v>
      </c>
      <c r="R103" s="60">
        <v>1</v>
      </c>
      <c r="S103" s="60">
        <v>5</v>
      </c>
      <c r="T103" s="60">
        <v>10</v>
      </c>
      <c r="U103" s="60">
        <v>30</v>
      </c>
      <c r="V103" s="60"/>
      <c r="W103" s="15"/>
      <c r="X103" s="44"/>
      <c r="Y103" s="45"/>
    </row>
    <row r="104" spans="1:26" s="13" customFormat="1" ht="69.75" thickBot="1" x14ac:dyDescent="0.3">
      <c r="A104" s="12"/>
      <c r="B104" s="16"/>
      <c r="C104" s="14"/>
      <c r="D104" s="20" t="s">
        <v>154</v>
      </c>
      <c r="E104" s="19" t="s">
        <v>155</v>
      </c>
      <c r="F104" s="19" t="s">
        <v>156</v>
      </c>
      <c r="G104" s="14"/>
      <c r="H104" s="14"/>
      <c r="I104" s="20" t="s">
        <v>157</v>
      </c>
      <c r="J104" s="19" t="s">
        <v>156</v>
      </c>
      <c r="K104" s="19" t="s">
        <v>158</v>
      </c>
      <c r="L104" s="19" t="s">
        <v>159</v>
      </c>
      <c r="M104" s="19" t="s">
        <v>160</v>
      </c>
      <c r="N104" s="19" t="s">
        <v>161</v>
      </c>
      <c r="O104" s="14"/>
      <c r="P104" s="46" t="s">
        <v>162</v>
      </c>
      <c r="Q104" s="19" t="s">
        <v>155</v>
      </c>
      <c r="R104" s="19" t="s">
        <v>156</v>
      </c>
      <c r="S104" s="19" t="s">
        <v>158</v>
      </c>
      <c r="T104" s="19" t="s">
        <v>159</v>
      </c>
      <c r="U104" s="19" t="s">
        <v>160</v>
      </c>
      <c r="V104" s="19" t="s">
        <v>161</v>
      </c>
      <c r="W104" s="15"/>
      <c r="X104" s="44"/>
      <c r="Y104" s="44"/>
      <c r="Z104" s="45"/>
    </row>
    <row r="105" spans="1:26" s="13" customFormat="1" ht="17.25" thickTop="1" thickBot="1" x14ac:dyDescent="0.3">
      <c r="A105" s="12"/>
      <c r="B105" s="16"/>
      <c r="C105" s="14"/>
      <c r="D105" s="56" t="s">
        <v>89</v>
      </c>
      <c r="E105" s="23">
        <f>COUNTIFS('Małe instalacje'!$H:$H,"&gt;="&amp;E102,'Małe instalacje'!$H:$H,"&lt;"&amp;E103)</f>
        <v>1</v>
      </c>
      <c r="F105" s="23">
        <f>COUNTIFS('Małe instalacje'!$H:$H,"&gt;="&amp;F102,'Małe instalacje'!$H:$H,"&lt;"&amp;F103)</f>
        <v>9</v>
      </c>
      <c r="G105" s="14"/>
      <c r="H105" s="14"/>
      <c r="I105" s="56" t="s">
        <v>89</v>
      </c>
      <c r="J105" s="23">
        <f>COUNTIFS(Farmy!$H:$H,"&gt;="&amp;J102,Farmy!$H:$H,"&lt;"&amp;J103)</f>
        <v>0</v>
      </c>
      <c r="K105" s="23">
        <f>COUNTIFS(Farmy!$H:$H,"&gt;="&amp;K102,Farmy!$H:$H,"&lt;"&amp;K103)</f>
        <v>7</v>
      </c>
      <c r="L105" s="23">
        <f>COUNTIFS(Farmy!$H:$H,"&gt;="&amp;L102,Farmy!$H:$H,"&lt;"&amp;L103)</f>
        <v>1</v>
      </c>
      <c r="M105" s="23">
        <f>COUNTIFS(Farmy!$H:$H,"&gt;="&amp;M102,Farmy!$H:$H,"&lt;"&amp;M103)</f>
        <v>0</v>
      </c>
      <c r="N105" s="23">
        <f>COUNTIFS(Farmy!$H:$H,"&gt;="&amp;N102)</f>
        <v>2</v>
      </c>
      <c r="O105" s="14"/>
      <c r="P105" s="56" t="s">
        <v>89</v>
      </c>
      <c r="Q105" s="23">
        <f>E105</f>
        <v>1</v>
      </c>
      <c r="R105" s="23">
        <f>F105+J105</f>
        <v>9</v>
      </c>
      <c r="S105" s="23">
        <f t="shared" ref="S105:V106" si="16">K105</f>
        <v>7</v>
      </c>
      <c r="T105" s="23">
        <f t="shared" si="16"/>
        <v>1</v>
      </c>
      <c r="U105" s="23">
        <f t="shared" si="16"/>
        <v>0</v>
      </c>
      <c r="V105" s="23">
        <f t="shared" si="16"/>
        <v>2</v>
      </c>
      <c r="W105" s="15"/>
      <c r="X105" s="44"/>
      <c r="Y105" s="44"/>
      <c r="Z105" s="45"/>
    </row>
    <row r="106" spans="1:26" s="13" customFormat="1" ht="16.5" thickBot="1" x14ac:dyDescent="0.3">
      <c r="A106" s="12"/>
      <c r="B106" s="16"/>
      <c r="C106" s="14"/>
      <c r="D106" s="56" t="s">
        <v>90</v>
      </c>
      <c r="E106" s="26">
        <f>SUMIFS('Małe instalacje'!$H:$H,'Małe instalacje'!$H:$H,"&gt;="&amp;E102,'Małe instalacje'!$H:$H,"&lt;"&amp;E103)</f>
        <v>6.8000000000000005E-2</v>
      </c>
      <c r="F106" s="26">
        <f>SUMIFS('Małe instalacje'!$H:$H,'Małe instalacje'!$H:$H,"&gt;="&amp;F102,'Małe instalacje'!$H:$H,"&lt;"&amp;F103)</f>
        <v>7.6499999999999986</v>
      </c>
      <c r="G106" s="14"/>
      <c r="H106" s="14"/>
      <c r="I106" s="56" t="s">
        <v>90</v>
      </c>
      <c r="J106" s="26">
        <f>SUMIFS(Farmy!$H:$H,Farmy!$H:$H,"&gt;="&amp;J102,Farmy!$H:$H,"&lt;"&amp;J103)</f>
        <v>0</v>
      </c>
      <c r="K106" s="26">
        <f>SUMIFS(Farmy!$H:$H,Farmy!$H:$H,"&gt;="&amp;K102,Farmy!$H:$H,"&lt;"&amp;K103)</f>
        <v>15.82</v>
      </c>
      <c r="L106" s="26">
        <f>SUMIFS(Farmy!$H:$H,Farmy!$H:$H,"&gt;="&amp;L102,Farmy!$H:$H,"&lt;"&amp;L103)</f>
        <v>7.5</v>
      </c>
      <c r="M106" s="26">
        <f>SUMIFS(Farmy!$H:$H,Farmy!$H:$H,"&gt;="&amp;M102,Farmy!$H:$H,"&lt;"&amp;M103)</f>
        <v>0</v>
      </c>
      <c r="N106" s="26">
        <f>SUMIFS(Farmy!$H:$H,Farmy!$H:$H,"&gt;="&amp;M102)</f>
        <v>94.5</v>
      </c>
      <c r="O106" s="14"/>
      <c r="P106" s="56" t="s">
        <v>90</v>
      </c>
      <c r="Q106" s="26">
        <f>E106</f>
        <v>6.8000000000000005E-2</v>
      </c>
      <c r="R106" s="26">
        <f>F106+J106</f>
        <v>7.6499999999999986</v>
      </c>
      <c r="S106" s="26">
        <f t="shared" si="16"/>
        <v>15.82</v>
      </c>
      <c r="T106" s="26">
        <f t="shared" si="16"/>
        <v>7.5</v>
      </c>
      <c r="U106" s="26">
        <f t="shared" si="16"/>
        <v>0</v>
      </c>
      <c r="V106" s="26">
        <f t="shared" si="16"/>
        <v>94.5</v>
      </c>
      <c r="W106" s="15"/>
      <c r="X106" s="44"/>
      <c r="Y106" s="44"/>
      <c r="Z106" s="45"/>
    </row>
    <row r="107" spans="1:26" s="13" customFormat="1" ht="15" x14ac:dyDescent="0.25">
      <c r="A107" s="12"/>
      <c r="B107" s="16"/>
      <c r="C107" s="14"/>
      <c r="D107" s="14"/>
      <c r="E107" s="14"/>
      <c r="F107" s="14"/>
      <c r="G107" s="14"/>
      <c r="H107" s="60"/>
      <c r="I107" s="60"/>
      <c r="J107" s="14"/>
      <c r="K107" s="55"/>
      <c r="L107" s="55"/>
      <c r="M107" s="55"/>
      <c r="N107" s="55"/>
      <c r="O107" s="55"/>
      <c r="P107" s="55"/>
      <c r="Q107" s="14"/>
      <c r="R107" s="14"/>
      <c r="S107" s="14"/>
      <c r="T107" s="14"/>
      <c r="U107" s="14"/>
      <c r="V107" s="14"/>
      <c r="W107" s="15"/>
      <c r="X107" s="44"/>
      <c r="Y107" s="44"/>
      <c r="Z107" s="45"/>
    </row>
    <row r="108" spans="1:26" s="13" customFormat="1" ht="15" x14ac:dyDescent="0.25">
      <c r="A108" s="12"/>
      <c r="B108" s="16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5"/>
      <c r="X108" s="44"/>
      <c r="Y108" s="44"/>
      <c r="Z108" s="45"/>
    </row>
    <row r="109" spans="1:26" s="13" customFormat="1" ht="15" x14ac:dyDescent="0.25">
      <c r="A109" s="12"/>
      <c r="B109" s="16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5"/>
      <c r="X109" s="44"/>
      <c r="Y109" s="44"/>
      <c r="Z109" s="45"/>
    </row>
    <row r="110" spans="1:26" s="13" customFormat="1" ht="15" x14ac:dyDescent="0.25">
      <c r="A110" s="12"/>
      <c r="B110" s="16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5"/>
      <c r="X110" s="44"/>
      <c r="Y110" s="44"/>
      <c r="Z110" s="45"/>
    </row>
    <row r="111" spans="1:26" s="13" customFormat="1" ht="15" x14ac:dyDescent="0.25">
      <c r="A111" s="12"/>
      <c r="B111" s="16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5"/>
      <c r="X111" s="44"/>
      <c r="Y111" s="44"/>
      <c r="Z111" s="45"/>
    </row>
    <row r="112" spans="1:26" s="13" customFormat="1" ht="15" x14ac:dyDescent="0.25">
      <c r="A112" s="12"/>
      <c r="B112" s="16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5"/>
      <c r="X112" s="44"/>
      <c r="Y112" s="44"/>
      <c r="Z112" s="45"/>
    </row>
    <row r="113" spans="1:26" s="13" customFormat="1" ht="15" x14ac:dyDescent="0.25">
      <c r="A113" s="12"/>
      <c r="B113" s="16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5"/>
      <c r="X113" s="44"/>
      <c r="Y113" s="44"/>
      <c r="Z113" s="45"/>
    </row>
    <row r="114" spans="1:26" s="13" customFormat="1" ht="15" x14ac:dyDescent="0.25">
      <c r="A114" s="12"/>
      <c r="B114" s="16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5"/>
      <c r="X114" s="44"/>
      <c r="Y114" s="44"/>
      <c r="Z114" s="45"/>
    </row>
    <row r="115" spans="1:26" s="13" customFormat="1" ht="15" x14ac:dyDescent="0.25">
      <c r="A115" s="12"/>
      <c r="B115" s="16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5"/>
      <c r="X115" s="44"/>
      <c r="Y115" s="44"/>
      <c r="Z115" s="45"/>
    </row>
    <row r="116" spans="1:26" s="13" customFormat="1" ht="15" x14ac:dyDescent="0.25">
      <c r="A116" s="12"/>
      <c r="B116" s="16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5"/>
      <c r="X116" s="44"/>
      <c r="Y116" s="44"/>
      <c r="Z116" s="45"/>
    </row>
    <row r="117" spans="1:26" s="13" customFormat="1" ht="15" x14ac:dyDescent="0.25">
      <c r="A117" s="12"/>
      <c r="B117" s="16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5"/>
      <c r="X117" s="44"/>
      <c r="Y117" s="44"/>
      <c r="Z117" s="45"/>
    </row>
    <row r="118" spans="1:26" s="13" customFormat="1" ht="15" x14ac:dyDescent="0.25">
      <c r="A118" s="12"/>
      <c r="B118" s="16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5"/>
      <c r="X118" s="44"/>
      <c r="Y118" s="44"/>
      <c r="Z118" s="45"/>
    </row>
    <row r="119" spans="1:26" s="13" customFormat="1" ht="15" x14ac:dyDescent="0.25">
      <c r="A119" s="12"/>
      <c r="B119" s="16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5"/>
      <c r="X119" s="44"/>
      <c r="Y119" s="44"/>
      <c r="Z119" s="45"/>
    </row>
    <row r="120" spans="1:26" s="13" customFormat="1" ht="15" x14ac:dyDescent="0.25">
      <c r="A120" s="12"/>
      <c r="B120" s="16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5"/>
      <c r="X120" s="44"/>
      <c r="Y120" s="44"/>
      <c r="Z120" s="45"/>
    </row>
    <row r="121" spans="1:26" s="13" customFormat="1" ht="15" x14ac:dyDescent="0.25">
      <c r="A121" s="12"/>
      <c r="B121" s="16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5"/>
      <c r="X121" s="44"/>
      <c r="Y121" s="44"/>
      <c r="Z121" s="45"/>
    </row>
    <row r="122" spans="1:26" s="13" customFormat="1" ht="15" x14ac:dyDescent="0.25">
      <c r="A122" s="12"/>
      <c r="B122" s="16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5"/>
      <c r="X122" s="44"/>
      <c r="Y122" s="44"/>
      <c r="Z122" s="45"/>
    </row>
    <row r="123" spans="1:26" s="13" customFormat="1" ht="15" x14ac:dyDescent="0.25">
      <c r="A123" s="12"/>
      <c r="B123" s="16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5"/>
      <c r="X123" s="44"/>
      <c r="Y123" s="44"/>
      <c r="Z123" s="45"/>
    </row>
    <row r="124" spans="1:26" s="13" customFormat="1" ht="15" x14ac:dyDescent="0.25">
      <c r="A124" s="12"/>
      <c r="B124" s="16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5"/>
      <c r="X124" s="44"/>
      <c r="Y124" s="44"/>
      <c r="Z124" s="45"/>
    </row>
    <row r="125" spans="1:26" s="13" customFormat="1" ht="15" x14ac:dyDescent="0.25">
      <c r="A125" s="12"/>
      <c r="B125" s="16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5"/>
      <c r="X125" s="44"/>
      <c r="Y125" s="44"/>
      <c r="Z125" s="45"/>
    </row>
    <row r="126" spans="1:26" ht="15" x14ac:dyDescent="0.25">
      <c r="B126" s="16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5"/>
      <c r="X126" s="44"/>
      <c r="Y126" s="44"/>
    </row>
    <row r="127" spans="1:26" ht="15" x14ac:dyDescent="0.25">
      <c r="B127" s="16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5"/>
      <c r="X127" s="44"/>
      <c r="Y127" s="44"/>
    </row>
    <row r="128" spans="1:26" ht="15" x14ac:dyDescent="0.25">
      <c r="B128" s="16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5"/>
      <c r="X128" s="44"/>
      <c r="Y128" s="44"/>
    </row>
    <row r="129" spans="6:25" ht="15" x14ac:dyDescent="0.25">
      <c r="F129" s="47"/>
      <c r="X129" s="44"/>
      <c r="Y129" s="44"/>
    </row>
    <row r="130" spans="6:25" ht="15" x14ac:dyDescent="0.25">
      <c r="F130" s="48"/>
      <c r="X130" s="44"/>
      <c r="Y130" s="44"/>
    </row>
    <row r="131" spans="6:25" ht="15" x14ac:dyDescent="0.25">
      <c r="F131" s="47"/>
      <c r="X131" s="44"/>
      <c r="Y131" s="44"/>
    </row>
  </sheetData>
  <mergeCells count="15">
    <mergeCell ref="B2:W2"/>
    <mergeCell ref="B3:W3"/>
    <mergeCell ref="B4:D4"/>
    <mergeCell ref="S42:S43"/>
    <mergeCell ref="T42:T43"/>
    <mergeCell ref="E40:H41"/>
    <mergeCell ref="K40:N41"/>
    <mergeCell ref="Q40:T41"/>
    <mergeCell ref="F42:F43"/>
    <mergeCell ref="G42:G43"/>
    <mergeCell ref="H42:H43"/>
    <mergeCell ref="L42:L43"/>
    <mergeCell ref="M42:M43"/>
    <mergeCell ref="N42:N43"/>
    <mergeCell ref="R42:R43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C329A7-5F7F-4063-9B90-870651E099E1}">
  <dimension ref="A1:AC255"/>
  <sheetViews>
    <sheetView zoomScale="85" zoomScaleNormal="85" workbookViewId="0">
      <selection activeCell="D27" sqref="D27:D28"/>
    </sheetView>
  </sheetViews>
  <sheetFormatPr defaultColWidth="0" defaultRowHeight="15" customHeight="1" zeroHeight="1" x14ac:dyDescent="0.25"/>
  <cols>
    <col min="1" max="1" width="10.42578125" style="99" customWidth="1"/>
    <col min="2" max="2" width="20.140625" style="99" customWidth="1"/>
    <col min="3" max="3" width="51.5703125" style="99" customWidth="1"/>
    <col min="4" max="4" width="21.140625" style="99" customWidth="1"/>
    <col min="5" max="5" width="15.85546875" style="99" customWidth="1"/>
    <col min="6" max="24" width="9.140625" style="99" customWidth="1"/>
    <col min="25" max="26" width="9.140625" style="115" hidden="1" customWidth="1"/>
    <col min="27" max="27" width="17.28515625" style="115" hidden="1" customWidth="1"/>
    <col min="28" max="29" width="16.7109375" style="115" hidden="1" customWidth="1"/>
    <col min="30" max="16384" width="9.140625" style="115" hidden="1"/>
  </cols>
  <sheetData>
    <row r="1" spans="1:24" s="99" customFormat="1" ht="15.75" thickBot="1" x14ac:dyDescent="0.3">
      <c r="C1" s="100"/>
      <c r="D1" s="101"/>
      <c r="E1" s="100"/>
      <c r="F1" s="100"/>
      <c r="G1" s="100"/>
      <c r="H1" s="100"/>
      <c r="I1" s="100"/>
      <c r="J1" s="100"/>
      <c r="K1" s="100"/>
      <c r="L1" s="100"/>
      <c r="M1" s="100"/>
      <c r="N1" s="100"/>
      <c r="O1" s="100"/>
      <c r="P1" s="100"/>
      <c r="Q1" s="100"/>
      <c r="R1" s="100"/>
    </row>
    <row r="2" spans="1:24" s="13" customFormat="1" ht="40.5" customHeight="1" x14ac:dyDescent="0.25">
      <c r="A2" s="99"/>
      <c r="B2" s="159" t="s">
        <v>164</v>
      </c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1"/>
      <c r="X2" s="99"/>
    </row>
    <row r="3" spans="1:24" s="13" customFormat="1" ht="19.5" thickBot="1" x14ac:dyDescent="0.3">
      <c r="A3" s="99"/>
      <c r="B3" s="162" t="s">
        <v>191</v>
      </c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4"/>
      <c r="X3" s="99"/>
    </row>
    <row r="4" spans="1:24" s="13" customFormat="1" ht="19.5" thickBot="1" x14ac:dyDescent="0.35">
      <c r="A4" s="99"/>
      <c r="B4" s="102"/>
      <c r="C4" s="103"/>
      <c r="D4" s="14"/>
      <c r="E4" s="104"/>
      <c r="F4" s="105"/>
      <c r="G4" s="105"/>
      <c r="H4" s="14"/>
      <c r="I4" s="14"/>
      <c r="J4" s="14"/>
      <c r="K4" s="14"/>
      <c r="L4" s="14"/>
      <c r="M4" s="14"/>
      <c r="N4" s="14"/>
      <c r="O4" s="14"/>
      <c r="P4" s="14"/>
      <c r="Q4" s="14"/>
      <c r="R4" s="165" t="s">
        <v>126</v>
      </c>
      <c r="S4" s="166"/>
      <c r="T4" s="166"/>
      <c r="U4" s="166"/>
      <c r="V4" s="166"/>
      <c r="W4" s="167"/>
      <c r="X4" s="99"/>
    </row>
    <row r="5" spans="1:24" s="13" customFormat="1" x14ac:dyDescent="0.25">
      <c r="A5" s="99"/>
      <c r="B5" s="16"/>
      <c r="C5" s="14"/>
      <c r="D5" s="104"/>
      <c r="E5" s="10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5"/>
      <c r="X5" s="99"/>
    </row>
    <row r="6" spans="1:24" s="13" customFormat="1" x14ac:dyDescent="0.25">
      <c r="A6" s="99"/>
      <c r="B6" s="16"/>
      <c r="C6" s="14"/>
      <c r="D6" s="10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5"/>
      <c r="X6" s="99"/>
    </row>
    <row r="7" spans="1:24" s="13" customFormat="1" ht="59.25" thickBot="1" x14ac:dyDescent="0.3">
      <c r="A7" s="99"/>
      <c r="B7" s="16"/>
      <c r="C7" s="106" t="s">
        <v>165</v>
      </c>
      <c r="D7" s="106" t="s">
        <v>166</v>
      </c>
      <c r="E7" s="106" t="s">
        <v>167</v>
      </c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5"/>
      <c r="X7" s="99"/>
    </row>
    <row r="8" spans="1:24" s="13" customFormat="1" ht="19.5" thickTop="1" x14ac:dyDescent="0.3">
      <c r="A8" s="99"/>
      <c r="B8" s="16"/>
      <c r="C8" s="118" t="s">
        <v>189</v>
      </c>
      <c r="D8" s="124">
        <v>48</v>
      </c>
      <c r="E8" s="119">
        <v>1</v>
      </c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5"/>
      <c r="X8" s="99"/>
    </row>
    <row r="9" spans="1:24" s="13" customFormat="1" ht="18.75" x14ac:dyDescent="0.3">
      <c r="A9" s="99"/>
      <c r="B9" s="16"/>
      <c r="C9" s="120" t="s">
        <v>190</v>
      </c>
      <c r="D9" s="125">
        <v>46.5</v>
      </c>
      <c r="E9" s="121">
        <v>1</v>
      </c>
      <c r="F9" s="14"/>
      <c r="G9" s="14"/>
      <c r="H9" s="14"/>
      <c r="I9" s="14"/>
      <c r="J9" s="14" t="str">
        <f>'Operatorzy zestawienie '!$C8</f>
        <v>EEZ Sp. z o.o.</v>
      </c>
      <c r="K9" s="14">
        <f>'Operatorzy zestawienie '!$D8</f>
        <v>48</v>
      </c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5"/>
      <c r="X9" s="99"/>
    </row>
    <row r="10" spans="1:24" s="13" customFormat="1" ht="18.75" x14ac:dyDescent="0.3">
      <c r="A10" s="99"/>
      <c r="B10" s="16"/>
      <c r="C10" s="122" t="s">
        <v>186</v>
      </c>
      <c r="D10" s="126">
        <v>7.5</v>
      </c>
      <c r="E10" s="123">
        <v>1</v>
      </c>
      <c r="F10" s="14"/>
      <c r="G10" s="14"/>
      <c r="H10" s="14"/>
      <c r="I10" s="14"/>
      <c r="J10" s="14" t="str">
        <f>'Operatorzy zestawienie '!$C9</f>
        <v>Elektrownia Wiatrowa Kresy I Spółka z ograniczoną odpowiedzialnością</v>
      </c>
      <c r="K10" s="14">
        <f>'Operatorzy zestawienie '!$D9</f>
        <v>46.5</v>
      </c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5"/>
      <c r="X10" s="99"/>
    </row>
    <row r="11" spans="1:24" s="13" customFormat="1" ht="18.75" x14ac:dyDescent="0.3">
      <c r="A11" s="99"/>
      <c r="B11" s="16"/>
      <c r="C11" s="120" t="s">
        <v>188</v>
      </c>
      <c r="D11" s="125">
        <v>4</v>
      </c>
      <c r="E11" s="121">
        <v>1</v>
      </c>
      <c r="F11" s="14"/>
      <c r="G11" s="14"/>
      <c r="H11" s="14"/>
      <c r="I11" s="14"/>
      <c r="J11" s="14" t="str">
        <f>'Operatorzy zestawienie '!$C10</f>
        <v>Baltic Wind Spółka Jawna Marianna Mazur, Marek Dawidowski</v>
      </c>
      <c r="K11" s="14">
        <f>'Operatorzy zestawienie '!$D10</f>
        <v>7.5</v>
      </c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5"/>
      <c r="X11" s="99"/>
    </row>
    <row r="12" spans="1:24" s="13" customFormat="1" ht="18.75" x14ac:dyDescent="0.3">
      <c r="A12" s="99"/>
      <c r="B12" s="16"/>
      <c r="C12" s="122" t="s">
        <v>180</v>
      </c>
      <c r="D12" s="126">
        <v>3.07</v>
      </c>
      <c r="E12" s="123">
        <v>1</v>
      </c>
      <c r="F12" s="14"/>
      <c r="G12" s="14"/>
      <c r="H12" s="14"/>
      <c r="I12" s="14"/>
      <c r="J12" s="14" t="str">
        <f>'Operatorzy zestawienie '!$C11</f>
        <v>DL Energia Spółka z ograniczoną odpowiedzialnością Spółka Komandytowa</v>
      </c>
      <c r="K12" s="14">
        <f>'Operatorzy zestawienie '!$D11</f>
        <v>4</v>
      </c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5"/>
      <c r="X12" s="99"/>
    </row>
    <row r="13" spans="1:24" s="13" customFormat="1" ht="18.75" x14ac:dyDescent="0.3">
      <c r="A13" s="99"/>
      <c r="B13" s="16"/>
      <c r="C13" s="120" t="s">
        <v>185</v>
      </c>
      <c r="D13" s="125">
        <v>2</v>
      </c>
      <c r="E13" s="121">
        <v>1</v>
      </c>
      <c r="F13" s="14"/>
      <c r="G13" s="14"/>
      <c r="H13" s="14"/>
      <c r="I13" s="14"/>
      <c r="J13" s="14" t="str">
        <f>'Operatorzy zestawienie '!$C12</f>
        <v>ELEKTRIO Marian Jóźwiak, Jarosław Zdziarski s.c.</v>
      </c>
      <c r="K13" s="14">
        <f>'Operatorzy zestawienie '!$D12</f>
        <v>3.07</v>
      </c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5"/>
      <c r="X13" s="99"/>
    </row>
    <row r="14" spans="1:24" s="13" customFormat="1" ht="18.75" x14ac:dyDescent="0.3">
      <c r="A14" s="99"/>
      <c r="B14" s="16"/>
      <c r="C14" s="122" t="s">
        <v>176</v>
      </c>
      <c r="D14" s="126">
        <v>2</v>
      </c>
      <c r="E14" s="123">
        <v>1</v>
      </c>
      <c r="F14" s="14"/>
      <c r="G14" s="14"/>
      <c r="H14" s="14"/>
      <c r="I14" s="14"/>
      <c r="J14" s="14" t="str">
        <f>'Operatorzy zestawienie '!$C13</f>
        <v>AM Energia Wiatrowa Spółka z ograniczoną odpowiedzialnością</v>
      </c>
      <c r="K14" s="14">
        <f>'Operatorzy zestawienie '!$D13</f>
        <v>2</v>
      </c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5"/>
      <c r="X14" s="99"/>
    </row>
    <row r="15" spans="1:24" s="13" customFormat="1" ht="18.75" x14ac:dyDescent="0.3">
      <c r="A15" s="99"/>
      <c r="B15" s="16"/>
      <c r="C15" s="120" t="s">
        <v>184</v>
      </c>
      <c r="D15" s="125">
        <v>1.65</v>
      </c>
      <c r="E15" s="121">
        <v>1</v>
      </c>
      <c r="F15" s="14"/>
      <c r="G15" s="14"/>
      <c r="H15" s="14"/>
      <c r="I15" s="14"/>
      <c r="J15" s="14" t="str">
        <f>'Operatorzy zestawienie '!$C14</f>
        <v>BIKO Piotr Kubista</v>
      </c>
      <c r="K15" s="14">
        <f>'Operatorzy zestawienie '!$D14</f>
        <v>2</v>
      </c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5"/>
      <c r="X15" s="99"/>
    </row>
    <row r="16" spans="1:24" s="13" customFormat="1" ht="18.75" x14ac:dyDescent="0.3">
      <c r="A16" s="99"/>
      <c r="B16" s="16"/>
      <c r="C16" s="122" t="s">
        <v>187</v>
      </c>
      <c r="D16" s="126">
        <v>1.6</v>
      </c>
      <c r="E16" s="123">
        <v>1</v>
      </c>
      <c r="F16" s="14"/>
      <c r="G16" s="14"/>
      <c r="H16" s="14"/>
      <c r="I16" s="14"/>
      <c r="J16" s="14" t="str">
        <f>'Operatorzy zestawienie '!$C15</f>
        <v>Agrowatt Spółka z ograniczoną odpowiedzialnością</v>
      </c>
      <c r="K16" s="14">
        <f>'Operatorzy zestawienie '!$D15</f>
        <v>1.65</v>
      </c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5"/>
      <c r="X16" s="99"/>
    </row>
    <row r="17" spans="1:24" s="13" customFormat="1" ht="18.75" x14ac:dyDescent="0.3">
      <c r="A17" s="99"/>
      <c r="B17" s="16"/>
      <c r="C17" s="120" t="s">
        <v>183</v>
      </c>
      <c r="D17" s="125">
        <v>1.5</v>
      </c>
      <c r="E17" s="121">
        <v>1</v>
      </c>
      <c r="F17" s="14"/>
      <c r="G17" s="14"/>
      <c r="H17" s="14"/>
      <c r="I17" s="14"/>
      <c r="J17" s="14" t="str">
        <f>'Operatorzy zestawienie '!$C16</f>
        <v>Centrum Innowacji Spółka z ograniczoną odpowiedzialnością</v>
      </c>
      <c r="K17" s="14">
        <f>'Operatorzy zestawienie '!$D16</f>
        <v>1.6</v>
      </c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5"/>
      <c r="X17" s="99"/>
    </row>
    <row r="18" spans="1:24" s="13" customFormat="1" ht="18.75" x14ac:dyDescent="0.3">
      <c r="A18" s="99"/>
      <c r="B18" s="16"/>
      <c r="C18" s="127"/>
      <c r="D18" s="128"/>
      <c r="E18" s="129"/>
      <c r="F18" s="14"/>
      <c r="G18" s="14"/>
      <c r="H18" s="14"/>
      <c r="I18" s="14"/>
      <c r="J18" s="14" t="str">
        <f>'Operatorzy zestawienie '!$C17</f>
        <v>Agro Wind Energia Spółka z ograniczoną odpowiedzialnością</v>
      </c>
      <c r="K18" s="14">
        <f>'Operatorzy zestawienie '!$D17</f>
        <v>1.5</v>
      </c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5"/>
      <c r="X18" s="99"/>
    </row>
    <row r="19" spans="1:24" s="13" customFormat="1" ht="18.75" x14ac:dyDescent="0.3">
      <c r="A19" s="99"/>
      <c r="B19" s="16"/>
      <c r="C19" s="130"/>
      <c r="D19" s="131"/>
      <c r="E19" s="132"/>
      <c r="F19" s="14"/>
      <c r="G19" s="14"/>
      <c r="H19" s="14"/>
      <c r="I19" s="14"/>
      <c r="J19" s="14">
        <f>'Operatorzy zestawienie '!$C18</f>
        <v>0</v>
      </c>
      <c r="K19" s="14">
        <f>'Operatorzy zestawienie '!$D18</f>
        <v>0</v>
      </c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5"/>
      <c r="X19" s="99"/>
    </row>
    <row r="20" spans="1:24" s="13" customFormat="1" ht="18.75" x14ac:dyDescent="0.3">
      <c r="A20" s="99"/>
      <c r="B20" s="16"/>
      <c r="C20" s="127"/>
      <c r="D20" s="133"/>
      <c r="E20" s="134"/>
      <c r="F20" s="14"/>
      <c r="G20" s="14"/>
      <c r="H20" s="14"/>
      <c r="I20" s="14"/>
      <c r="J20" s="14">
        <f>'Operatorzy zestawienie '!$C19</f>
        <v>0</v>
      </c>
      <c r="K20" s="14">
        <f>'Operatorzy zestawienie '!$D19</f>
        <v>0</v>
      </c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5"/>
      <c r="X20" s="99"/>
    </row>
    <row r="21" spans="1:24" s="13" customFormat="1" ht="18.75" x14ac:dyDescent="0.3">
      <c r="A21" s="99"/>
      <c r="B21" s="16"/>
      <c r="C21" s="130"/>
      <c r="D21" s="131"/>
      <c r="E21" s="132"/>
      <c r="F21" s="14"/>
      <c r="G21" s="14"/>
      <c r="H21" s="14"/>
      <c r="I21" s="14"/>
      <c r="J21" s="14">
        <f>'Operatorzy zestawienie '!$C20</f>
        <v>0</v>
      </c>
      <c r="K21" s="14">
        <f>'Operatorzy zestawienie '!$D20</f>
        <v>0</v>
      </c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5"/>
      <c r="X21" s="99"/>
    </row>
    <row r="22" spans="1:24" s="13" customFormat="1" ht="18.75" x14ac:dyDescent="0.3">
      <c r="A22" s="99"/>
      <c r="B22" s="16"/>
      <c r="C22" s="127"/>
      <c r="D22" s="128"/>
      <c r="E22" s="129"/>
      <c r="F22" s="14"/>
      <c r="G22" s="14"/>
      <c r="H22" s="14"/>
      <c r="I22" s="14"/>
      <c r="J22" s="14">
        <f>'Operatorzy zestawienie '!$C21</f>
        <v>0</v>
      </c>
      <c r="K22" s="14">
        <f>'Operatorzy zestawienie '!$D21</f>
        <v>0</v>
      </c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5"/>
      <c r="X22" s="99"/>
    </row>
    <row r="23" spans="1:24" s="13" customFormat="1" ht="18.75" x14ac:dyDescent="0.3">
      <c r="A23" s="99"/>
      <c r="B23" s="16"/>
      <c r="C23" s="130"/>
      <c r="D23" s="131"/>
      <c r="E23" s="132"/>
      <c r="F23" s="14"/>
      <c r="G23" s="14"/>
      <c r="H23" s="14"/>
      <c r="I23" s="14"/>
      <c r="J23" s="14">
        <f>'Operatorzy zestawienie '!$C22</f>
        <v>0</v>
      </c>
      <c r="K23" s="14">
        <f>'Operatorzy zestawienie '!$D22</f>
        <v>0</v>
      </c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5"/>
      <c r="X23" s="99"/>
    </row>
    <row r="24" spans="1:24" s="13" customFormat="1" ht="18.75" x14ac:dyDescent="0.3">
      <c r="A24" s="99"/>
      <c r="B24" s="16"/>
      <c r="C24" s="127"/>
      <c r="D24" s="133"/>
      <c r="E24" s="134"/>
      <c r="F24" s="14"/>
      <c r="G24" s="14"/>
      <c r="H24" s="14"/>
      <c r="I24" s="14"/>
      <c r="J24" s="14">
        <f>'Operatorzy zestawienie '!$C23</f>
        <v>0</v>
      </c>
      <c r="K24" s="14">
        <f>'Operatorzy zestawienie '!$D23</f>
        <v>0</v>
      </c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5"/>
      <c r="X24" s="99"/>
    </row>
    <row r="25" spans="1:24" s="13" customFormat="1" ht="18.75" x14ac:dyDescent="0.3">
      <c r="A25" s="99"/>
      <c r="B25" s="16"/>
      <c r="C25" s="130"/>
      <c r="D25" s="131"/>
      <c r="E25" s="132"/>
      <c r="F25" s="14"/>
      <c r="G25" s="14"/>
      <c r="H25" s="14"/>
      <c r="I25" s="14"/>
      <c r="J25" s="14">
        <f>'Operatorzy zestawienie '!$C24</f>
        <v>0</v>
      </c>
      <c r="K25" s="14">
        <f>'Operatorzy zestawienie '!$D24</f>
        <v>0</v>
      </c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5"/>
      <c r="X25" s="99"/>
    </row>
    <row r="26" spans="1:24" s="13" customFormat="1" ht="18.75" x14ac:dyDescent="0.3">
      <c r="A26" s="99"/>
      <c r="B26" s="16"/>
      <c r="C26" s="135"/>
      <c r="D26" s="133"/>
      <c r="E26" s="134"/>
      <c r="F26" s="14"/>
      <c r="G26" s="14"/>
      <c r="H26" s="14"/>
      <c r="I26" s="14"/>
      <c r="J26" s="14">
        <f>'Operatorzy zestawienie '!$C25</f>
        <v>0</v>
      </c>
      <c r="K26" s="14">
        <f>'Operatorzy zestawienie '!$D25</f>
        <v>0</v>
      </c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5"/>
      <c r="X26" s="99"/>
    </row>
    <row r="27" spans="1:24" s="13" customFormat="1" ht="18.75" x14ac:dyDescent="0.3">
      <c r="A27" s="99"/>
      <c r="B27" s="16"/>
      <c r="C27" s="136"/>
      <c r="D27" s="137"/>
      <c r="E27" s="138"/>
      <c r="F27" s="14"/>
      <c r="G27" s="14"/>
      <c r="H27" s="14"/>
      <c r="I27" s="14"/>
      <c r="J27" s="14">
        <f>'Operatorzy zestawienie '!$C26</f>
        <v>0</v>
      </c>
      <c r="K27" s="14">
        <f>'Operatorzy zestawienie '!$D26</f>
        <v>0</v>
      </c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5"/>
      <c r="X27" s="99"/>
    </row>
    <row r="28" spans="1:24" s="13" customFormat="1" ht="18.75" x14ac:dyDescent="0.3">
      <c r="A28" s="99"/>
      <c r="B28" s="16"/>
      <c r="C28" s="135"/>
      <c r="D28" s="133"/>
      <c r="E28" s="134"/>
      <c r="F28" s="14"/>
      <c r="G28" s="14"/>
      <c r="H28" s="14"/>
      <c r="I28" s="14"/>
      <c r="J28" s="14" t="str">
        <f>'Operatorzy zestawienie '!$C54</f>
        <v>Pozostałe projekty zidentyfikowanych operatorów</v>
      </c>
      <c r="K28" s="14">
        <f>'Operatorzy zestawienie '!$D54</f>
        <v>0</v>
      </c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5"/>
      <c r="X28" s="99"/>
    </row>
    <row r="29" spans="1:24" s="13" customFormat="1" ht="18.75" x14ac:dyDescent="0.3">
      <c r="A29" s="99"/>
      <c r="B29" s="16"/>
      <c r="C29" s="136"/>
      <c r="D29" s="137"/>
      <c r="E29" s="138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5"/>
      <c r="X29" s="99"/>
    </row>
    <row r="30" spans="1:24" s="13" customFormat="1" ht="18.75" x14ac:dyDescent="0.3">
      <c r="A30" s="99"/>
      <c r="B30" s="16"/>
      <c r="C30" s="135"/>
      <c r="D30" s="133"/>
      <c r="E30" s="13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5"/>
      <c r="X30" s="99"/>
    </row>
    <row r="31" spans="1:24" s="13" customFormat="1" ht="18.75" x14ac:dyDescent="0.3">
      <c r="A31" s="99"/>
      <c r="B31" s="16"/>
      <c r="C31" s="136"/>
      <c r="D31" s="137"/>
      <c r="E31" s="138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5"/>
      <c r="X31" s="99"/>
    </row>
    <row r="32" spans="1:24" s="13" customFormat="1" ht="18.75" x14ac:dyDescent="0.3">
      <c r="A32" s="99"/>
      <c r="B32" s="16"/>
      <c r="C32" s="135"/>
      <c r="D32" s="133"/>
      <c r="E32" s="13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5"/>
      <c r="X32" s="99"/>
    </row>
    <row r="33" spans="1:24" s="13" customFormat="1" ht="18.75" x14ac:dyDescent="0.3">
      <c r="A33" s="99"/>
      <c r="B33" s="16"/>
      <c r="C33" s="136"/>
      <c r="D33" s="137"/>
      <c r="E33" s="138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5"/>
      <c r="X33" s="99"/>
    </row>
    <row r="34" spans="1:24" s="13" customFormat="1" ht="18.75" x14ac:dyDescent="0.3">
      <c r="A34" s="99"/>
      <c r="B34" s="16"/>
      <c r="C34" s="136"/>
      <c r="D34" s="137"/>
      <c r="E34" s="138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5"/>
      <c r="X34" s="99"/>
    </row>
    <row r="35" spans="1:24" s="13" customFormat="1" ht="18.75" x14ac:dyDescent="0.3">
      <c r="A35" s="99"/>
      <c r="B35" s="16"/>
      <c r="C35" s="136"/>
      <c r="D35" s="137"/>
      <c r="E35" s="138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5"/>
      <c r="X35" s="99"/>
    </row>
    <row r="36" spans="1:24" s="13" customFormat="1" ht="18.75" x14ac:dyDescent="0.3">
      <c r="A36" s="99"/>
      <c r="B36" s="16"/>
      <c r="C36" s="135"/>
      <c r="D36" s="133"/>
      <c r="E36" s="13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5"/>
      <c r="X36" s="99"/>
    </row>
    <row r="37" spans="1:24" s="13" customFormat="1" ht="18.75" x14ac:dyDescent="0.3">
      <c r="A37" s="99"/>
      <c r="B37" s="16"/>
      <c r="C37" s="136"/>
      <c r="D37" s="137"/>
      <c r="E37" s="138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5"/>
      <c r="X37" s="99"/>
    </row>
    <row r="38" spans="1:24" s="13" customFormat="1" ht="18.75" x14ac:dyDescent="0.3">
      <c r="A38" s="99"/>
      <c r="B38" s="16"/>
      <c r="C38" s="135"/>
      <c r="D38" s="133"/>
      <c r="E38" s="13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5"/>
      <c r="X38" s="99"/>
    </row>
    <row r="39" spans="1:24" s="13" customFormat="1" ht="18.75" x14ac:dyDescent="0.3">
      <c r="A39" s="99"/>
      <c r="B39" s="16"/>
      <c r="C39" s="136"/>
      <c r="D39" s="137"/>
      <c r="E39" s="138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5"/>
      <c r="X39" s="99"/>
    </row>
    <row r="40" spans="1:24" s="13" customFormat="1" ht="18.75" x14ac:dyDescent="0.3">
      <c r="A40" s="99"/>
      <c r="B40" s="16"/>
      <c r="C40" s="136"/>
      <c r="D40" s="137"/>
      <c r="E40" s="138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5"/>
      <c r="X40" s="99"/>
    </row>
    <row r="41" spans="1:24" s="13" customFormat="1" ht="18.75" x14ac:dyDescent="0.3">
      <c r="A41" s="99"/>
      <c r="B41" s="16"/>
      <c r="C41" s="136"/>
      <c r="D41" s="137"/>
      <c r="E41" s="138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5"/>
      <c r="X41" s="99"/>
    </row>
    <row r="42" spans="1:24" s="13" customFormat="1" ht="18.75" x14ac:dyDescent="0.3">
      <c r="A42" s="99"/>
      <c r="B42" s="16"/>
      <c r="C42" s="135"/>
      <c r="D42" s="133"/>
      <c r="E42" s="13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5"/>
      <c r="X42" s="99"/>
    </row>
    <row r="43" spans="1:24" s="13" customFormat="1" ht="18.75" x14ac:dyDescent="0.3">
      <c r="A43" s="99"/>
      <c r="B43" s="16"/>
      <c r="C43" s="136"/>
      <c r="D43" s="137"/>
      <c r="E43" s="138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5"/>
      <c r="X43" s="99"/>
    </row>
    <row r="44" spans="1:24" s="13" customFormat="1" ht="18.75" x14ac:dyDescent="0.3">
      <c r="A44" s="99"/>
      <c r="B44" s="16"/>
      <c r="C44" s="135"/>
      <c r="D44" s="133"/>
      <c r="E44" s="13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5"/>
      <c r="X44" s="99"/>
    </row>
    <row r="45" spans="1:24" s="13" customFormat="1" ht="18.75" x14ac:dyDescent="0.3">
      <c r="A45" s="99"/>
      <c r="B45" s="16"/>
      <c r="C45" s="136"/>
      <c r="D45" s="137"/>
      <c r="E45" s="138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5"/>
      <c r="X45" s="99"/>
    </row>
    <row r="46" spans="1:24" s="13" customFormat="1" ht="18.75" x14ac:dyDescent="0.3">
      <c r="A46" s="99"/>
      <c r="B46" s="16"/>
      <c r="C46" s="135"/>
      <c r="D46" s="133"/>
      <c r="E46" s="13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5"/>
      <c r="X46" s="99"/>
    </row>
    <row r="47" spans="1:24" s="13" customFormat="1" ht="18.75" x14ac:dyDescent="0.3">
      <c r="A47" s="99"/>
      <c r="B47" s="16"/>
      <c r="C47" s="136"/>
      <c r="D47" s="137"/>
      <c r="E47" s="138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5"/>
      <c r="X47" s="99"/>
    </row>
    <row r="48" spans="1:24" s="13" customFormat="1" ht="18.75" x14ac:dyDescent="0.3">
      <c r="A48" s="99"/>
      <c r="B48" s="16"/>
      <c r="C48" s="136"/>
      <c r="D48" s="137"/>
      <c r="E48" s="138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5"/>
      <c r="X48" s="99"/>
    </row>
    <row r="49" spans="1:24" s="13" customFormat="1" ht="18.75" x14ac:dyDescent="0.3">
      <c r="A49" s="99"/>
      <c r="B49" s="16"/>
      <c r="C49" s="136"/>
      <c r="D49" s="137"/>
      <c r="E49" s="138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5"/>
      <c r="X49" s="99"/>
    </row>
    <row r="50" spans="1:24" s="13" customFormat="1" ht="18.75" x14ac:dyDescent="0.3">
      <c r="A50" s="99"/>
      <c r="B50" s="16"/>
      <c r="C50" s="139"/>
      <c r="D50" s="140"/>
      <c r="E50" s="141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5"/>
      <c r="X50" s="99"/>
    </row>
    <row r="51" spans="1:24" s="13" customFormat="1" ht="18.75" x14ac:dyDescent="0.3">
      <c r="A51" s="99"/>
      <c r="B51" s="16"/>
      <c r="C51" s="139"/>
      <c r="D51" s="140"/>
      <c r="E51" s="141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5"/>
      <c r="X51" s="99"/>
    </row>
    <row r="52" spans="1:24" s="13" customFormat="1" x14ac:dyDescent="0.25">
      <c r="A52" s="99"/>
      <c r="B52" s="16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5"/>
      <c r="X52" s="99"/>
    </row>
    <row r="53" spans="1:24" s="13" customFormat="1" x14ac:dyDescent="0.25">
      <c r="A53" s="99"/>
      <c r="B53" s="16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5"/>
      <c r="X53" s="99"/>
    </row>
    <row r="54" spans="1:24" s="13" customFormat="1" ht="19.5" thickBot="1" x14ac:dyDescent="0.3">
      <c r="A54" s="99"/>
      <c r="B54" s="16"/>
      <c r="C54" s="107" t="s">
        <v>168</v>
      </c>
      <c r="D54" s="108">
        <f>D55-SUM(D8:D51)</f>
        <v>0</v>
      </c>
      <c r="E54" s="109">
        <f>E55-SUM(E8:E51)</f>
        <v>0</v>
      </c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5"/>
      <c r="X54" s="99"/>
    </row>
    <row r="55" spans="1:24" s="13" customFormat="1" ht="42" customHeight="1" thickBot="1" x14ac:dyDescent="0.3">
      <c r="A55" s="99"/>
      <c r="B55" s="16"/>
      <c r="C55" s="110" t="s">
        <v>169</v>
      </c>
      <c r="D55" s="111">
        <f>Analiza!V10</f>
        <v>117.82</v>
      </c>
      <c r="E55" s="112">
        <f>Analiza!V9</f>
        <v>10</v>
      </c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5"/>
      <c r="X55" s="99"/>
    </row>
    <row r="56" spans="1:24" s="13" customFormat="1" ht="15.75" thickTop="1" x14ac:dyDescent="0.25">
      <c r="A56" s="99"/>
      <c r="B56" s="16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5"/>
      <c r="X56" s="99"/>
    </row>
    <row r="57" spans="1:24" s="13" customFormat="1" x14ac:dyDescent="0.25">
      <c r="A57" s="99"/>
      <c r="B57" s="16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5"/>
      <c r="X57" s="99"/>
    </row>
    <row r="58" spans="1:24" s="13" customFormat="1" x14ac:dyDescent="0.25">
      <c r="A58" s="99"/>
      <c r="B58" s="16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5"/>
      <c r="X58" s="99"/>
    </row>
    <row r="59" spans="1:24" s="13" customFormat="1" x14ac:dyDescent="0.25">
      <c r="A59" s="99"/>
      <c r="B59" s="16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5"/>
      <c r="X59" s="99"/>
    </row>
    <row r="60" spans="1:24" s="13" customFormat="1" x14ac:dyDescent="0.25">
      <c r="A60" s="99"/>
      <c r="B60" s="16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5"/>
      <c r="X60" s="99"/>
    </row>
    <row r="61" spans="1:24" s="13" customFormat="1" x14ac:dyDescent="0.25">
      <c r="A61" s="99"/>
      <c r="B61" s="16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5"/>
      <c r="X61" s="99"/>
    </row>
    <row r="62" spans="1:24" s="13" customFormat="1" x14ac:dyDescent="0.25">
      <c r="A62" s="99"/>
      <c r="B62" s="16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5"/>
      <c r="X62" s="99"/>
    </row>
    <row r="63" spans="1:24" s="13" customFormat="1" x14ac:dyDescent="0.25">
      <c r="A63" s="99"/>
      <c r="B63" s="16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5"/>
      <c r="X63" s="99"/>
    </row>
    <row r="64" spans="1:24" s="13" customFormat="1" x14ac:dyDescent="0.25">
      <c r="A64" s="99"/>
      <c r="B64" s="16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5"/>
      <c r="X64" s="99"/>
    </row>
    <row r="65" spans="1:24" s="13" customFormat="1" x14ac:dyDescent="0.25">
      <c r="A65" s="99"/>
      <c r="B65" s="16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5"/>
      <c r="X65" s="99"/>
    </row>
    <row r="66" spans="1:24" s="13" customFormat="1" x14ac:dyDescent="0.25">
      <c r="A66" s="99"/>
      <c r="B66" s="16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5"/>
      <c r="X66" s="99"/>
    </row>
    <row r="67" spans="1:24" s="13" customFormat="1" x14ac:dyDescent="0.25">
      <c r="A67" s="99"/>
      <c r="B67" s="16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5"/>
      <c r="X67" s="99"/>
    </row>
    <row r="68" spans="1:24" s="13" customFormat="1" x14ac:dyDescent="0.25">
      <c r="A68" s="99"/>
      <c r="B68" s="16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5"/>
      <c r="X68" s="99"/>
    </row>
    <row r="69" spans="1:24" s="13" customFormat="1" x14ac:dyDescent="0.25">
      <c r="A69" s="99"/>
      <c r="B69" s="16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5"/>
      <c r="X69" s="99"/>
    </row>
    <row r="70" spans="1:24" s="13" customFormat="1" x14ac:dyDescent="0.25">
      <c r="A70" s="99"/>
      <c r="B70" s="16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5"/>
      <c r="X70" s="99"/>
    </row>
    <row r="71" spans="1:24" s="13" customFormat="1" x14ac:dyDescent="0.25">
      <c r="A71" s="99"/>
      <c r="B71" s="16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5"/>
      <c r="X71" s="99"/>
    </row>
    <row r="72" spans="1:24" s="13" customFormat="1" x14ac:dyDescent="0.25">
      <c r="A72" s="99"/>
      <c r="B72" s="16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5"/>
      <c r="X72" s="99"/>
    </row>
    <row r="73" spans="1:24" s="13" customFormat="1" x14ac:dyDescent="0.25">
      <c r="A73" s="99"/>
      <c r="B73" s="16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5"/>
      <c r="X73" s="99"/>
    </row>
    <row r="74" spans="1:24" s="13" customFormat="1" x14ac:dyDescent="0.25">
      <c r="A74" s="99"/>
      <c r="B74" s="16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5"/>
      <c r="X74" s="99"/>
    </row>
    <row r="75" spans="1:24" s="13" customFormat="1" x14ac:dyDescent="0.25">
      <c r="A75" s="99"/>
      <c r="B75" s="16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5"/>
      <c r="X75" s="99"/>
    </row>
    <row r="76" spans="1:24" s="13" customFormat="1" x14ac:dyDescent="0.25">
      <c r="A76" s="99"/>
      <c r="B76" s="16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5"/>
      <c r="X76" s="99"/>
    </row>
    <row r="77" spans="1:24" s="13" customFormat="1" x14ac:dyDescent="0.25">
      <c r="A77" s="99"/>
      <c r="B77" s="16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5"/>
      <c r="X77" s="99"/>
    </row>
    <row r="78" spans="1:24" s="13" customFormat="1" ht="15.75" thickBot="1" x14ac:dyDescent="0.3">
      <c r="A78" s="99"/>
      <c r="B78" s="113"/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51"/>
      <c r="U78" s="114"/>
      <c r="V78" s="51"/>
      <c r="W78" s="52"/>
      <c r="X78" s="99"/>
    </row>
    <row r="79" spans="1:24" s="99" customFormat="1" x14ac:dyDescent="0.25"/>
    <row r="80" spans="1:24" ht="15" customHeight="1" x14ac:dyDescent="0.25"/>
    <row r="228" x14ac:dyDescent="0.25"/>
    <row r="229" x14ac:dyDescent="0.25"/>
    <row r="239" x14ac:dyDescent="0.25"/>
    <row r="240" x14ac:dyDescent="0.25"/>
    <row r="241" x14ac:dyDescent="0.25"/>
    <row r="242" x14ac:dyDescent="0.25"/>
    <row r="243" x14ac:dyDescent="0.25"/>
    <row r="244" x14ac:dyDescent="0.25"/>
    <row r="251" x14ac:dyDescent="0.25"/>
    <row r="252" x14ac:dyDescent="0.25"/>
    <row r="253" x14ac:dyDescent="0.25"/>
    <row r="254" x14ac:dyDescent="0.25"/>
    <row r="255" ht="15" customHeight="1" x14ac:dyDescent="0.25"/>
  </sheetData>
  <mergeCells count="3">
    <mergeCell ref="B2:W2"/>
    <mergeCell ref="B3:W3"/>
    <mergeCell ref="R4:W4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586442-714B-485A-B60E-BE37CA6898D0}">
  <dimension ref="A1:AF102"/>
  <sheetViews>
    <sheetView topLeftCell="A23" zoomScale="90" zoomScaleNormal="90" workbookViewId="0">
      <selection activeCell="B2" sqref="B2:P2"/>
    </sheetView>
  </sheetViews>
  <sheetFormatPr defaultColWidth="0" defaultRowHeight="0" customHeight="1" zeroHeight="1" x14ac:dyDescent="0.25"/>
  <cols>
    <col min="1" max="1" width="4.140625" style="12" customWidth="1"/>
    <col min="2" max="2" width="10.85546875" style="12" customWidth="1"/>
    <col min="3" max="3" width="22.7109375" style="12" customWidth="1"/>
    <col min="4" max="4" width="28.85546875" style="12" customWidth="1"/>
    <col min="5" max="5" width="15.7109375" style="12" customWidth="1"/>
    <col min="6" max="6" width="21.85546875" style="12" customWidth="1"/>
    <col min="7" max="7" width="17.42578125" style="12" customWidth="1"/>
    <col min="8" max="8" width="17.85546875" style="12" customWidth="1"/>
    <col min="9" max="9" width="12.7109375" style="12" customWidth="1"/>
    <col min="10" max="10" width="13.7109375" style="12" customWidth="1"/>
    <col min="11" max="11" width="14.42578125" style="12" customWidth="1"/>
    <col min="12" max="12" width="19.28515625" style="12" bestFit="1" customWidth="1"/>
    <col min="13" max="13" width="16.140625" style="12" customWidth="1"/>
    <col min="14" max="14" width="15.7109375" style="12" customWidth="1"/>
    <col min="15" max="15" width="13.7109375" style="12" customWidth="1"/>
    <col min="16" max="16" width="9.140625" style="12" customWidth="1"/>
    <col min="17" max="17" width="5.7109375" style="12" customWidth="1"/>
    <col min="18" max="18" width="10.5703125" style="12" hidden="1" customWidth="1"/>
    <col min="19" max="19" width="9.140625" style="12" hidden="1" customWidth="1"/>
    <col min="20" max="20" width="10" style="12" hidden="1" customWidth="1"/>
    <col min="21" max="21" width="9.140625" style="12" hidden="1" customWidth="1"/>
    <col min="22" max="22" width="18.7109375" style="12" hidden="1" customWidth="1"/>
    <col min="23" max="23" width="10.5703125" style="12" hidden="1" customWidth="1"/>
    <col min="24" max="24" width="9.140625" style="12" hidden="1" customWidth="1"/>
    <col min="25" max="25" width="10" style="12" hidden="1" customWidth="1"/>
    <col min="26" max="26" width="9.140625" style="12" hidden="1" customWidth="1"/>
    <col min="27" max="32" width="18.7109375" style="12" hidden="1" customWidth="1"/>
    <col min="33" max="16384" width="9.140625" style="12" hidden="1"/>
  </cols>
  <sheetData>
    <row r="1" spans="1:17" ht="15" x14ac:dyDescent="0.25"/>
    <row r="2" spans="1:17" s="13" customFormat="1" ht="42" customHeight="1" x14ac:dyDescent="0.25">
      <c r="A2" s="12"/>
      <c r="B2" s="149" t="s">
        <v>170</v>
      </c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2"/>
    </row>
    <row r="3" spans="1:17" s="13" customFormat="1" ht="8.25" customHeight="1" thickBot="1" x14ac:dyDescent="0.3">
      <c r="A3" s="12"/>
      <c r="B3" s="168"/>
      <c r="C3" s="168"/>
      <c r="D3" s="168"/>
      <c r="E3" s="168"/>
      <c r="F3" s="168"/>
      <c r="G3" s="168"/>
      <c r="H3" s="168"/>
      <c r="I3" s="168"/>
      <c r="J3" s="168"/>
      <c r="K3" s="168"/>
      <c r="L3" s="168"/>
      <c r="M3" s="168"/>
      <c r="N3" s="168"/>
      <c r="O3" s="168"/>
      <c r="P3" s="168"/>
      <c r="Q3" s="12"/>
    </row>
    <row r="4" spans="1:17" s="13" customFormat="1" ht="15.75" thickBot="1" x14ac:dyDescent="0.3">
      <c r="A4" s="12"/>
      <c r="B4" s="151" t="s">
        <v>126</v>
      </c>
      <c r="C4" s="152"/>
      <c r="D4" s="153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5"/>
      <c r="Q4" s="12"/>
    </row>
    <row r="5" spans="1:17" s="13" customFormat="1" ht="15" x14ac:dyDescent="0.25">
      <c r="A5" s="12"/>
      <c r="B5" s="16"/>
      <c r="C5" s="14"/>
      <c r="D5" s="14"/>
      <c r="E5" s="17"/>
      <c r="F5" s="14"/>
      <c r="G5" s="14"/>
      <c r="H5" s="14"/>
      <c r="I5" s="14"/>
      <c r="J5" s="14"/>
      <c r="K5" s="14"/>
      <c r="L5" s="14"/>
      <c r="M5" s="14"/>
      <c r="N5" s="14"/>
      <c r="O5" s="14"/>
      <c r="P5" s="15"/>
      <c r="Q5" s="12"/>
    </row>
    <row r="6" spans="1:17" s="13" customFormat="1" ht="15" x14ac:dyDescent="0.25">
      <c r="A6" s="12"/>
      <c r="B6" s="16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5"/>
      <c r="Q6" s="12"/>
    </row>
    <row r="7" spans="1:17" s="13" customFormat="1" ht="15" x14ac:dyDescent="0.25">
      <c r="A7" s="12"/>
      <c r="B7" s="16"/>
      <c r="C7" s="14"/>
      <c r="D7" s="14"/>
      <c r="E7" s="17"/>
      <c r="F7" s="14"/>
      <c r="G7" s="14"/>
      <c r="H7" s="14"/>
      <c r="I7" s="14"/>
      <c r="J7" s="14"/>
      <c r="K7" s="14"/>
      <c r="L7" s="14"/>
      <c r="M7" s="14"/>
      <c r="N7" s="14"/>
      <c r="O7" s="14"/>
      <c r="P7" s="15"/>
      <c r="Q7" s="12"/>
    </row>
    <row r="8" spans="1:17" s="13" customFormat="1" ht="15" x14ac:dyDescent="0.25">
      <c r="A8" s="12"/>
      <c r="B8" s="16"/>
      <c r="C8" s="14"/>
      <c r="D8" s="14"/>
      <c r="E8" s="18"/>
      <c r="F8" s="18"/>
      <c r="G8" s="18"/>
      <c r="H8" s="18"/>
      <c r="I8" s="14"/>
      <c r="J8" s="14"/>
      <c r="K8" s="14"/>
      <c r="L8" s="14"/>
      <c r="M8" s="14"/>
      <c r="N8" s="14"/>
      <c r="O8" s="18"/>
      <c r="P8" s="15"/>
      <c r="Q8" s="12"/>
    </row>
    <row r="9" spans="1:17" s="13" customFormat="1" ht="15" x14ac:dyDescent="0.25">
      <c r="A9" s="12"/>
      <c r="B9" s="16"/>
      <c r="C9" s="14"/>
      <c r="D9" s="14"/>
      <c r="E9" s="18"/>
      <c r="F9" s="18"/>
      <c r="G9" s="18"/>
      <c r="H9" s="18"/>
      <c r="I9" s="14"/>
      <c r="J9" s="14"/>
      <c r="K9" s="14"/>
      <c r="L9" s="14"/>
      <c r="M9" s="14"/>
      <c r="N9" s="14"/>
      <c r="O9" s="18"/>
      <c r="P9" s="15"/>
      <c r="Q9" s="12"/>
    </row>
    <row r="10" spans="1:17" s="13" customFormat="1" ht="52.5" thickBot="1" x14ac:dyDescent="0.3">
      <c r="A10" s="12"/>
      <c r="B10" s="16"/>
      <c r="C10" s="14"/>
      <c r="D10" s="61" t="s">
        <v>121</v>
      </c>
      <c r="E10" s="19">
        <v>2015</v>
      </c>
      <c r="F10" s="19">
        <v>2016</v>
      </c>
      <c r="G10" s="19">
        <v>2017</v>
      </c>
      <c r="H10" s="19">
        <v>2018</v>
      </c>
      <c r="I10" s="20">
        <v>2019</v>
      </c>
      <c r="J10" s="20">
        <v>2020</v>
      </c>
      <c r="K10" s="20">
        <v>2021</v>
      </c>
      <c r="L10" s="20">
        <v>2022</v>
      </c>
      <c r="M10" s="20">
        <v>2023</v>
      </c>
      <c r="N10" s="14"/>
      <c r="O10" s="18"/>
      <c r="P10" s="15"/>
      <c r="Q10" s="12"/>
    </row>
    <row r="11" spans="1:17" s="13" customFormat="1" ht="17.25" thickTop="1" thickBot="1" x14ac:dyDescent="0.3">
      <c r="A11" s="12"/>
      <c r="B11" s="16"/>
      <c r="C11" s="14"/>
      <c r="D11" s="62" t="s">
        <v>122</v>
      </c>
      <c r="E11" s="26">
        <v>86.715739999999997</v>
      </c>
      <c r="F11" s="26">
        <v>187.59958</v>
      </c>
      <c r="G11" s="26">
        <v>261.79728499999999</v>
      </c>
      <c r="H11" s="26">
        <v>505.65713067682481</v>
      </c>
      <c r="I11" s="26">
        <v>1529.2</v>
      </c>
      <c r="J11" s="26">
        <v>3961.4</v>
      </c>
      <c r="K11" s="26">
        <v>7681.4</v>
      </c>
      <c r="L11" s="26">
        <v>12114.7</v>
      </c>
      <c r="M11" s="26">
        <v>17057.099999999999</v>
      </c>
      <c r="N11" s="63" t="s">
        <v>123</v>
      </c>
      <c r="O11" s="18"/>
      <c r="P11" s="15"/>
      <c r="Q11" s="12"/>
    </row>
    <row r="12" spans="1:17" s="13" customFormat="1" ht="16.5" thickBot="1" x14ac:dyDescent="0.3">
      <c r="A12" s="12"/>
      <c r="B12" s="16"/>
      <c r="C12" s="14"/>
      <c r="D12" s="62" t="s">
        <v>92</v>
      </c>
      <c r="E12" s="26">
        <v>212.49700000000001</v>
      </c>
      <c r="F12" s="26">
        <v>233.96700000000001</v>
      </c>
      <c r="G12" s="26">
        <v>235.37299999999999</v>
      </c>
      <c r="H12" s="26">
        <v>237.61799999999999</v>
      </c>
      <c r="I12" s="26">
        <v>225.2</v>
      </c>
      <c r="J12" s="26">
        <v>240.6</v>
      </c>
      <c r="K12" s="26">
        <v>249.5</v>
      </c>
      <c r="L12" s="26">
        <v>271.7</v>
      </c>
      <c r="M12" s="26">
        <v>293.8</v>
      </c>
      <c r="N12" s="63" t="s">
        <v>123</v>
      </c>
      <c r="O12" s="14"/>
      <c r="P12" s="15"/>
      <c r="Q12" s="12"/>
    </row>
    <row r="13" spans="1:17" s="13" customFormat="1" ht="16.5" thickBot="1" x14ac:dyDescent="0.3">
      <c r="A13" s="12"/>
      <c r="B13" s="16"/>
      <c r="C13" s="14"/>
      <c r="D13" s="62" t="s">
        <v>93</v>
      </c>
      <c r="E13" s="26">
        <v>1122.67</v>
      </c>
      <c r="F13" s="26">
        <v>1281.0650000000001</v>
      </c>
      <c r="G13" s="26">
        <v>1362.03</v>
      </c>
      <c r="H13" s="26">
        <v>1362.87</v>
      </c>
      <c r="I13" s="26">
        <v>812.9</v>
      </c>
      <c r="J13" s="26">
        <v>815.2</v>
      </c>
      <c r="K13" s="64">
        <v>819.5</v>
      </c>
      <c r="L13" s="26">
        <v>849.3</v>
      </c>
      <c r="M13" s="26">
        <v>981.6</v>
      </c>
      <c r="N13" s="63" t="s">
        <v>123</v>
      </c>
      <c r="O13" s="14"/>
      <c r="P13" s="15"/>
      <c r="Q13" s="12"/>
    </row>
    <row r="14" spans="1:17" s="13" customFormat="1" ht="16.5" thickBot="1" x14ac:dyDescent="0.3">
      <c r="A14" s="12"/>
      <c r="B14" s="16"/>
      <c r="C14" s="14"/>
      <c r="D14" s="62" t="s">
        <v>94</v>
      </c>
      <c r="E14" s="26">
        <v>4582.0360000000001</v>
      </c>
      <c r="F14" s="26">
        <v>5807.4160000000002</v>
      </c>
      <c r="G14" s="26">
        <v>5848.6710000000003</v>
      </c>
      <c r="H14" s="26">
        <v>5864.4430000000002</v>
      </c>
      <c r="I14" s="26">
        <v>5868.9</v>
      </c>
      <c r="J14" s="26">
        <v>6327.9</v>
      </c>
      <c r="K14" s="26">
        <v>7007.7</v>
      </c>
      <c r="L14" s="26">
        <v>8129.5</v>
      </c>
      <c r="M14" s="26">
        <v>9428.2999999999993</v>
      </c>
      <c r="N14" s="63" t="s">
        <v>123</v>
      </c>
      <c r="O14" s="14"/>
      <c r="P14" s="15"/>
      <c r="Q14" s="12"/>
    </row>
    <row r="15" spans="1:17" s="13" customFormat="1" ht="16.5" thickBot="1" x14ac:dyDescent="0.3">
      <c r="A15" s="12"/>
      <c r="B15" s="16"/>
      <c r="C15" s="14"/>
      <c r="D15" s="62" t="s">
        <v>95</v>
      </c>
      <c r="E15" s="26">
        <v>981.79899999999998</v>
      </c>
      <c r="F15" s="26">
        <v>993.995</v>
      </c>
      <c r="G15" s="26">
        <v>988.37699999999995</v>
      </c>
      <c r="H15" s="26">
        <v>981.50400000000002</v>
      </c>
      <c r="I15" s="26">
        <v>978.1</v>
      </c>
      <c r="J15" s="26">
        <v>980.6</v>
      </c>
      <c r="K15" s="26">
        <v>983.9</v>
      </c>
      <c r="L15" s="26">
        <v>985.2</v>
      </c>
      <c r="M15" s="26">
        <v>979.1</v>
      </c>
      <c r="N15" s="63" t="s">
        <v>123</v>
      </c>
      <c r="O15" s="14"/>
      <c r="P15" s="15"/>
      <c r="Q15" s="12"/>
    </row>
    <row r="16" spans="1:17" s="13" customFormat="1" ht="22.5" customHeight="1" x14ac:dyDescent="0.25">
      <c r="A16" s="12"/>
      <c r="B16" s="16"/>
      <c r="C16" s="14"/>
      <c r="D16" s="14"/>
      <c r="E16" s="14"/>
      <c r="F16" s="14"/>
      <c r="G16" s="30"/>
      <c r="H16" s="14"/>
      <c r="I16" s="29"/>
      <c r="J16" s="29"/>
      <c r="K16" s="29"/>
      <c r="L16" s="65"/>
      <c r="M16" s="65" t="s">
        <v>171</v>
      </c>
      <c r="N16" s="14"/>
      <c r="O16" s="14"/>
      <c r="P16" s="15"/>
      <c r="Q16" s="12"/>
    </row>
    <row r="17" spans="1:17" s="13" customFormat="1" ht="21" customHeight="1" x14ac:dyDescent="0.25">
      <c r="A17" s="12"/>
      <c r="B17" s="16"/>
      <c r="C17" s="14"/>
      <c r="D17" s="14"/>
      <c r="E17" s="14"/>
      <c r="F17" s="14"/>
      <c r="G17" s="14"/>
      <c r="H17" s="30"/>
      <c r="I17" s="14"/>
      <c r="J17" s="29"/>
      <c r="K17" s="29"/>
      <c r="L17" s="29"/>
      <c r="M17" s="65"/>
      <c r="N17" s="14"/>
      <c r="O17" s="14"/>
      <c r="P17" s="15"/>
      <c r="Q17" s="12"/>
    </row>
    <row r="18" spans="1:17" s="13" customFormat="1" ht="33.75" customHeight="1" x14ac:dyDescent="0.25">
      <c r="A18" s="12"/>
      <c r="B18" s="16"/>
      <c r="C18" s="14"/>
      <c r="D18" s="14"/>
      <c r="E18" s="14"/>
      <c r="F18" s="14"/>
      <c r="G18" s="14"/>
      <c r="H18" s="30"/>
      <c r="I18" s="14"/>
      <c r="J18" s="29"/>
      <c r="K18" s="29"/>
      <c r="L18" s="29"/>
      <c r="M18" s="65"/>
      <c r="N18" s="14"/>
      <c r="O18" s="14"/>
      <c r="P18" s="15"/>
      <c r="Q18" s="12"/>
    </row>
    <row r="19" spans="1:17" s="13" customFormat="1" ht="15" x14ac:dyDescent="0.25">
      <c r="A19" s="12"/>
      <c r="B19" s="16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5"/>
      <c r="Q19" s="12"/>
    </row>
    <row r="20" spans="1:17" s="13" customFormat="1" ht="15" x14ac:dyDescent="0.25">
      <c r="A20" s="12"/>
      <c r="B20" s="16"/>
      <c r="C20" s="14"/>
      <c r="D20" s="14"/>
      <c r="E20" s="14"/>
      <c r="F20" s="14"/>
      <c r="G20" s="14"/>
      <c r="H20" s="14"/>
      <c r="I20" s="14"/>
      <c r="J20" s="31"/>
      <c r="K20" s="14"/>
      <c r="L20" s="14"/>
      <c r="M20" s="14"/>
      <c r="N20" s="14"/>
      <c r="O20" s="14"/>
      <c r="P20" s="15"/>
      <c r="Q20" s="12"/>
    </row>
    <row r="21" spans="1:17" s="13" customFormat="1" ht="15" x14ac:dyDescent="0.25">
      <c r="A21" s="12"/>
      <c r="B21" s="16"/>
      <c r="C21" s="14"/>
      <c r="D21" s="14"/>
      <c r="E21" s="14"/>
      <c r="F21" s="14"/>
      <c r="G21" s="31"/>
      <c r="H21" s="32"/>
      <c r="I21" s="14"/>
      <c r="J21" s="31"/>
      <c r="K21" s="14"/>
      <c r="L21" s="14"/>
      <c r="M21" s="33"/>
      <c r="N21" s="33"/>
      <c r="O21" s="33"/>
      <c r="P21" s="15"/>
      <c r="Q21" s="12"/>
    </row>
    <row r="22" spans="1:17" s="13" customFormat="1" ht="41.25" customHeight="1" x14ac:dyDescent="0.25">
      <c r="A22" s="12"/>
      <c r="B22" s="16"/>
      <c r="C22" s="14"/>
      <c r="D22" s="14"/>
      <c r="E22" s="14"/>
      <c r="F22" s="14"/>
      <c r="G22" s="31"/>
      <c r="H22" s="32"/>
      <c r="I22" s="14"/>
      <c r="J22" s="31"/>
      <c r="K22" s="14"/>
      <c r="L22" s="14"/>
      <c r="M22" s="33"/>
      <c r="N22" s="34"/>
      <c r="O22" s="34"/>
      <c r="P22" s="15"/>
      <c r="Q22" s="12"/>
    </row>
    <row r="23" spans="1:17" s="13" customFormat="1" ht="15" x14ac:dyDescent="0.25">
      <c r="A23" s="12"/>
      <c r="B23" s="16"/>
      <c r="C23" s="14"/>
      <c r="D23" s="14"/>
      <c r="E23" s="14"/>
      <c r="F23" s="14"/>
      <c r="G23" s="31"/>
      <c r="H23" s="32"/>
      <c r="I23" s="14"/>
      <c r="J23" s="31"/>
      <c r="K23" s="14"/>
      <c r="L23" s="14"/>
      <c r="M23" s="33"/>
      <c r="N23" s="35"/>
      <c r="O23" s="36"/>
      <c r="P23" s="15"/>
      <c r="Q23" s="12"/>
    </row>
    <row r="24" spans="1:17" s="13" customFormat="1" ht="15" x14ac:dyDescent="0.25">
      <c r="A24" s="12"/>
      <c r="B24" s="16"/>
      <c r="C24" s="14"/>
      <c r="D24" s="14"/>
      <c r="E24" s="14"/>
      <c r="F24" s="14"/>
      <c r="G24" s="31"/>
      <c r="H24" s="14"/>
      <c r="I24" s="14"/>
      <c r="J24" s="31"/>
      <c r="K24" s="14"/>
      <c r="L24" s="14"/>
      <c r="M24" s="33"/>
      <c r="N24" s="35"/>
      <c r="O24" s="36"/>
      <c r="P24" s="15"/>
      <c r="Q24" s="12"/>
    </row>
    <row r="25" spans="1:17" s="13" customFormat="1" ht="28.5" customHeight="1" x14ac:dyDescent="0.25">
      <c r="A25" s="12"/>
      <c r="B25" s="16"/>
      <c r="C25" s="14"/>
      <c r="D25" s="14"/>
      <c r="E25" s="14"/>
      <c r="F25" s="14"/>
      <c r="G25" s="14"/>
      <c r="H25" s="14"/>
      <c r="I25" s="14"/>
      <c r="J25" s="31"/>
      <c r="K25" s="14"/>
      <c r="L25" s="14"/>
      <c r="M25" s="33"/>
      <c r="N25" s="35"/>
      <c r="O25" s="36"/>
      <c r="P25" s="15"/>
      <c r="Q25" s="12"/>
    </row>
    <row r="26" spans="1:17" s="13" customFormat="1" ht="14.25" customHeight="1" x14ac:dyDescent="0.25">
      <c r="A26" s="12"/>
      <c r="B26" s="16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5"/>
      <c r="Q26" s="12"/>
    </row>
    <row r="27" spans="1:17" s="13" customFormat="1" ht="15" customHeight="1" x14ac:dyDescent="0.25">
      <c r="A27" s="12"/>
      <c r="B27" s="16"/>
      <c r="C27" s="14"/>
      <c r="D27" s="14"/>
      <c r="E27" s="14"/>
      <c r="F27" s="38"/>
      <c r="G27" s="38"/>
      <c r="H27" s="38"/>
      <c r="I27" s="38"/>
      <c r="J27" s="37"/>
      <c r="K27" s="37"/>
      <c r="L27" s="37"/>
      <c r="M27" s="14"/>
      <c r="N27" s="14"/>
      <c r="O27" s="14"/>
      <c r="P27" s="15"/>
      <c r="Q27" s="12"/>
    </row>
    <row r="28" spans="1:17" s="13" customFormat="1" ht="21.75" customHeight="1" x14ac:dyDescent="0.25">
      <c r="A28" s="12"/>
      <c r="B28" s="16"/>
      <c r="C28" s="14"/>
      <c r="D28" s="14"/>
      <c r="E28" s="14"/>
      <c r="F28" s="38"/>
      <c r="G28" s="38"/>
      <c r="H28" s="38"/>
      <c r="I28" s="38"/>
      <c r="J28" s="37"/>
      <c r="K28" s="37"/>
      <c r="L28" s="37"/>
      <c r="M28" s="14"/>
      <c r="N28" s="14"/>
      <c r="O28" s="14"/>
      <c r="P28" s="15"/>
      <c r="Q28" s="12"/>
    </row>
    <row r="29" spans="1:17" s="13" customFormat="1" ht="15" x14ac:dyDescent="0.25">
      <c r="A29" s="12"/>
      <c r="B29" s="16"/>
      <c r="C29" s="14"/>
      <c r="D29" s="14"/>
      <c r="E29" s="14"/>
      <c r="F29" s="38"/>
      <c r="G29" s="38"/>
      <c r="H29" s="38"/>
      <c r="I29" s="38"/>
      <c r="J29" s="37"/>
      <c r="K29" s="37"/>
      <c r="L29" s="37"/>
      <c r="M29" s="14"/>
      <c r="N29" s="14"/>
      <c r="O29" s="14"/>
      <c r="P29" s="15"/>
      <c r="Q29" s="12"/>
    </row>
    <row r="30" spans="1:17" s="13" customFormat="1" ht="15" x14ac:dyDescent="0.25">
      <c r="A30" s="12"/>
      <c r="B30" s="16"/>
      <c r="C30" s="14"/>
      <c r="D30" s="14"/>
      <c r="E30" s="14"/>
      <c r="F30" s="38"/>
      <c r="G30" s="38"/>
      <c r="H30" s="38"/>
      <c r="I30" s="38"/>
      <c r="J30" s="37"/>
      <c r="K30" s="37"/>
      <c r="L30" s="37"/>
      <c r="M30" s="14"/>
      <c r="N30" s="14"/>
      <c r="O30" s="14"/>
      <c r="P30" s="15"/>
      <c r="Q30" s="12"/>
    </row>
    <row r="31" spans="1:17" s="13" customFormat="1" ht="15" x14ac:dyDescent="0.25">
      <c r="A31" s="12"/>
      <c r="B31" s="16"/>
      <c r="C31" s="14"/>
      <c r="D31" s="14"/>
      <c r="E31" s="14"/>
      <c r="F31" s="38"/>
      <c r="G31" s="38"/>
      <c r="H31" s="38"/>
      <c r="I31" s="38"/>
      <c r="J31" s="37"/>
      <c r="K31" s="37"/>
      <c r="L31" s="37"/>
      <c r="M31" s="14"/>
      <c r="N31" s="14"/>
      <c r="O31" s="14"/>
      <c r="P31" s="15"/>
      <c r="Q31" s="12"/>
    </row>
    <row r="32" spans="1:17" s="13" customFormat="1" ht="15" x14ac:dyDescent="0.25">
      <c r="A32" s="12"/>
      <c r="B32" s="16"/>
      <c r="C32" s="14"/>
      <c r="D32" s="14"/>
      <c r="E32" s="14"/>
      <c r="F32" s="38"/>
      <c r="G32" s="38"/>
      <c r="H32" s="38"/>
      <c r="I32" s="38"/>
      <c r="J32" s="66"/>
      <c r="K32" s="14"/>
      <c r="L32" s="37"/>
      <c r="M32" s="14"/>
      <c r="N32" s="14"/>
      <c r="O32" s="14"/>
      <c r="P32" s="15"/>
      <c r="Q32" s="12"/>
    </row>
    <row r="33" spans="1:17" s="13" customFormat="1" ht="15" x14ac:dyDescent="0.25">
      <c r="A33" s="12"/>
      <c r="B33" s="16"/>
      <c r="C33" s="14"/>
      <c r="D33" s="14"/>
      <c r="E33" s="14"/>
      <c r="F33" s="38"/>
      <c r="G33" s="14"/>
      <c r="H33" s="37"/>
      <c r="I33" s="67"/>
      <c r="J33" s="66"/>
      <c r="K33" s="14"/>
      <c r="L33" s="37"/>
      <c r="M33" s="14"/>
      <c r="N33" s="14"/>
      <c r="O33" s="14"/>
      <c r="P33" s="15"/>
      <c r="Q33" s="12"/>
    </row>
    <row r="34" spans="1:17" s="13" customFormat="1" ht="15" x14ac:dyDescent="0.25">
      <c r="A34" s="12"/>
      <c r="B34" s="16"/>
      <c r="C34" s="14"/>
      <c r="D34" s="14"/>
      <c r="E34" s="14"/>
      <c r="F34" s="38"/>
      <c r="G34" s="14"/>
      <c r="H34" s="37"/>
      <c r="I34" s="67"/>
      <c r="J34" s="66"/>
      <c r="K34" s="14"/>
      <c r="L34" s="37"/>
      <c r="M34" s="14"/>
      <c r="N34" s="14"/>
      <c r="O34" s="14"/>
      <c r="P34" s="15"/>
      <c r="Q34" s="12"/>
    </row>
    <row r="35" spans="1:17" s="13" customFormat="1" ht="15" x14ac:dyDescent="0.25">
      <c r="A35" s="12"/>
      <c r="B35" s="16"/>
      <c r="C35" s="14"/>
      <c r="D35" s="14"/>
      <c r="E35" s="14"/>
      <c r="F35" s="38"/>
      <c r="G35" s="14"/>
      <c r="H35" s="37"/>
      <c r="I35" s="67"/>
      <c r="J35" s="66"/>
      <c r="K35" s="14"/>
      <c r="L35" s="37"/>
      <c r="M35" s="14"/>
      <c r="N35" s="14"/>
      <c r="O35" s="14"/>
      <c r="P35" s="15"/>
      <c r="Q35" s="12"/>
    </row>
    <row r="36" spans="1:17" s="13" customFormat="1" ht="15" x14ac:dyDescent="0.25">
      <c r="A36" s="12"/>
      <c r="B36" s="16"/>
      <c r="C36" s="14"/>
      <c r="D36" s="14"/>
      <c r="E36" s="14"/>
      <c r="F36" s="38"/>
      <c r="G36" s="14"/>
      <c r="H36" s="37"/>
      <c r="I36" s="67"/>
      <c r="J36" s="66"/>
      <c r="K36" s="14"/>
      <c r="L36" s="37"/>
      <c r="M36" s="14"/>
      <c r="N36" s="14"/>
      <c r="O36" s="14"/>
      <c r="P36" s="15"/>
      <c r="Q36" s="12"/>
    </row>
    <row r="37" spans="1:17" s="13" customFormat="1" ht="15" x14ac:dyDescent="0.25">
      <c r="A37" s="12"/>
      <c r="B37" s="16"/>
      <c r="C37" s="14"/>
      <c r="D37" s="14"/>
      <c r="E37" s="14"/>
      <c r="F37" s="38"/>
      <c r="G37" s="14"/>
      <c r="H37" s="37"/>
      <c r="I37" s="67"/>
      <c r="J37" s="66"/>
      <c r="K37" s="14"/>
      <c r="L37" s="37"/>
      <c r="M37" s="14"/>
      <c r="N37" s="14"/>
      <c r="O37" s="14"/>
      <c r="P37" s="15"/>
      <c r="Q37" s="12"/>
    </row>
    <row r="38" spans="1:17" s="13" customFormat="1" ht="15" x14ac:dyDescent="0.25">
      <c r="A38" s="12"/>
      <c r="B38" s="16"/>
      <c r="C38" s="14"/>
      <c r="D38" s="14"/>
      <c r="E38" s="14"/>
      <c r="F38" s="38"/>
      <c r="G38" s="14"/>
      <c r="H38" s="37"/>
      <c r="I38" s="67"/>
      <c r="J38" s="66"/>
      <c r="K38" s="14"/>
      <c r="L38" s="37"/>
      <c r="M38" s="14"/>
      <c r="N38" s="14"/>
      <c r="O38" s="14"/>
      <c r="P38" s="15"/>
      <c r="Q38" s="12"/>
    </row>
    <row r="39" spans="1:17" s="13" customFormat="1" ht="15" x14ac:dyDescent="0.25">
      <c r="A39" s="12"/>
      <c r="B39" s="16"/>
      <c r="C39" s="14"/>
      <c r="D39" s="14"/>
      <c r="E39" s="14"/>
      <c r="F39" s="38"/>
      <c r="G39" s="14"/>
      <c r="H39" s="37"/>
      <c r="I39" s="67"/>
      <c r="J39" s="66"/>
      <c r="K39" s="14"/>
      <c r="L39" s="37"/>
      <c r="M39" s="14"/>
      <c r="N39" s="14"/>
      <c r="O39" s="14"/>
      <c r="P39" s="15"/>
      <c r="Q39" s="12"/>
    </row>
    <row r="40" spans="1:17" s="13" customFormat="1" ht="15" x14ac:dyDescent="0.25">
      <c r="A40" s="12"/>
      <c r="B40" s="16"/>
      <c r="C40" s="14"/>
      <c r="D40" s="14"/>
      <c r="E40" s="14"/>
      <c r="F40" s="38"/>
      <c r="G40" s="14"/>
      <c r="H40" s="37"/>
      <c r="I40" s="67"/>
      <c r="J40" s="66"/>
      <c r="K40" s="14"/>
      <c r="L40" s="37"/>
      <c r="M40" s="14"/>
      <c r="N40" s="14"/>
      <c r="O40" s="14"/>
      <c r="P40" s="15"/>
      <c r="Q40" s="12"/>
    </row>
    <row r="41" spans="1:17" s="13" customFormat="1" ht="15" x14ac:dyDescent="0.25">
      <c r="A41" s="12"/>
      <c r="B41" s="16"/>
      <c r="C41" s="14"/>
      <c r="D41" s="14"/>
      <c r="E41" s="14"/>
      <c r="F41" s="38"/>
      <c r="G41" s="14"/>
      <c r="H41" s="37"/>
      <c r="I41" s="67"/>
      <c r="J41" s="66"/>
      <c r="K41" s="14"/>
      <c r="L41" s="37"/>
      <c r="M41" s="14"/>
      <c r="N41" s="14"/>
      <c r="O41" s="14"/>
      <c r="P41" s="15"/>
      <c r="Q41" s="12"/>
    </row>
    <row r="42" spans="1:17" s="13" customFormat="1" ht="15" x14ac:dyDescent="0.25">
      <c r="A42" s="12"/>
      <c r="B42" s="16"/>
      <c r="C42" s="14"/>
      <c r="D42" s="14"/>
      <c r="E42" s="14"/>
      <c r="F42" s="38"/>
      <c r="G42" s="14"/>
      <c r="H42" s="37"/>
      <c r="I42" s="67"/>
      <c r="J42" s="66"/>
      <c r="K42" s="14"/>
      <c r="L42" s="37"/>
      <c r="M42" s="14"/>
      <c r="N42" s="14"/>
      <c r="O42" s="14"/>
      <c r="P42" s="15"/>
      <c r="Q42" s="12"/>
    </row>
    <row r="43" spans="1:17" s="13" customFormat="1" ht="15" x14ac:dyDescent="0.25">
      <c r="A43" s="12"/>
      <c r="B43" s="16"/>
      <c r="C43" s="14"/>
      <c r="D43" s="14"/>
      <c r="E43" s="14"/>
      <c r="F43" s="38"/>
      <c r="G43" s="14"/>
      <c r="H43" s="37"/>
      <c r="I43" s="67"/>
      <c r="J43" s="66"/>
      <c r="K43" s="14"/>
      <c r="L43" s="37"/>
      <c r="M43" s="14"/>
      <c r="N43" s="14"/>
      <c r="O43" s="14"/>
      <c r="P43" s="15"/>
      <c r="Q43" s="12"/>
    </row>
    <row r="44" spans="1:17" s="13" customFormat="1" ht="15" x14ac:dyDescent="0.25">
      <c r="A44" s="12"/>
      <c r="B44" s="16"/>
      <c r="C44" s="14"/>
      <c r="D44" s="14"/>
      <c r="E44" s="14"/>
      <c r="F44" s="38"/>
      <c r="G44" s="14"/>
      <c r="H44" s="37"/>
      <c r="I44" s="67"/>
      <c r="J44" s="66"/>
      <c r="K44" s="14"/>
      <c r="L44" s="37"/>
      <c r="M44" s="14"/>
      <c r="N44" s="14"/>
      <c r="O44" s="14"/>
      <c r="P44" s="15"/>
      <c r="Q44" s="12"/>
    </row>
    <row r="45" spans="1:17" s="13" customFormat="1" ht="15" x14ac:dyDescent="0.25">
      <c r="A45" s="12"/>
      <c r="B45" s="16"/>
      <c r="C45" s="14"/>
      <c r="D45" s="14"/>
      <c r="E45" s="14"/>
      <c r="F45" s="38"/>
      <c r="G45" s="14"/>
      <c r="H45" s="37"/>
      <c r="I45" s="67"/>
      <c r="J45" s="66"/>
      <c r="K45" s="14"/>
      <c r="L45" s="37"/>
      <c r="M45" s="14"/>
      <c r="N45" s="14"/>
      <c r="O45" s="14"/>
      <c r="P45" s="15"/>
      <c r="Q45" s="12"/>
    </row>
    <row r="46" spans="1:17" s="13" customFormat="1" ht="18.75" x14ac:dyDescent="0.25">
      <c r="A46" s="12"/>
      <c r="B46" s="16"/>
      <c r="C46" s="14"/>
      <c r="D46" s="14"/>
      <c r="E46" s="14"/>
      <c r="F46" s="38"/>
      <c r="G46" s="14"/>
      <c r="H46" s="37"/>
      <c r="I46" s="67"/>
      <c r="J46" s="66"/>
      <c r="K46" s="14"/>
      <c r="L46" s="37"/>
      <c r="M46" s="39"/>
      <c r="N46" s="39"/>
      <c r="O46" s="39"/>
      <c r="P46" s="68"/>
      <c r="Q46" s="12"/>
    </row>
    <row r="47" spans="1:17" s="13" customFormat="1" ht="15" x14ac:dyDescent="0.25">
      <c r="A47" s="12"/>
      <c r="B47" s="16"/>
      <c r="C47" s="14"/>
      <c r="D47" s="14"/>
      <c r="E47" s="14"/>
      <c r="F47" s="14"/>
      <c r="G47" s="14"/>
      <c r="H47" s="14"/>
      <c r="I47" s="37"/>
      <c r="J47" s="18"/>
      <c r="K47" s="40"/>
      <c r="L47" s="40"/>
      <c r="M47" s="14"/>
      <c r="N47" s="14"/>
      <c r="O47" s="14"/>
      <c r="P47" s="15"/>
      <c r="Q47" s="12"/>
    </row>
    <row r="48" spans="1:17" s="13" customFormat="1" ht="15" x14ac:dyDescent="0.25">
      <c r="A48" s="12"/>
      <c r="B48" s="16"/>
      <c r="C48" s="14"/>
      <c r="D48" s="14"/>
      <c r="E48" s="14"/>
      <c r="F48" s="14"/>
      <c r="G48" s="14"/>
      <c r="H48" s="14"/>
      <c r="I48" s="41"/>
      <c r="J48" s="18"/>
      <c r="K48" s="35"/>
      <c r="L48" s="35"/>
      <c r="M48" s="14"/>
      <c r="N48" s="14"/>
      <c r="O48" s="14"/>
      <c r="P48" s="15"/>
      <c r="Q48" s="12"/>
    </row>
    <row r="49" spans="1:18" s="13" customFormat="1" ht="15" x14ac:dyDescent="0.25">
      <c r="A49" s="12"/>
      <c r="B49" s="16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5"/>
      <c r="Q49" s="44"/>
      <c r="R49" s="45"/>
    </row>
    <row r="50" spans="1:18" s="13" customFormat="1" ht="15" customHeight="1" thickBot="1" x14ac:dyDescent="0.3">
      <c r="A50" s="12"/>
      <c r="B50" s="16"/>
      <c r="C50" s="14"/>
      <c r="D50" s="14"/>
      <c r="E50" s="14"/>
      <c r="F50" s="20" t="s">
        <v>96</v>
      </c>
      <c r="G50" s="54" t="s">
        <v>17</v>
      </c>
      <c r="H50" s="54" t="s">
        <v>92</v>
      </c>
      <c r="I50" s="54" t="s">
        <v>93</v>
      </c>
      <c r="J50" s="54" t="s">
        <v>94</v>
      </c>
      <c r="K50" s="54" t="s">
        <v>95</v>
      </c>
      <c r="L50" s="14"/>
      <c r="M50" s="14"/>
      <c r="N50" s="14"/>
      <c r="O50" s="14"/>
      <c r="P50" s="15"/>
      <c r="Q50" s="44"/>
      <c r="R50" s="45"/>
    </row>
    <row r="51" spans="1:18" s="13" customFormat="1" ht="17.25" thickTop="1" thickBot="1" x14ac:dyDescent="0.3">
      <c r="A51" s="12"/>
      <c r="B51" s="16"/>
      <c r="C51" s="14"/>
      <c r="D51" s="14"/>
      <c r="E51" s="14"/>
      <c r="F51" s="62" t="s">
        <v>90</v>
      </c>
      <c r="G51" s="26">
        <f>M11</f>
        <v>17057.099999999999</v>
      </c>
      <c r="H51" s="26">
        <f>M12</f>
        <v>293.8</v>
      </c>
      <c r="I51" s="26">
        <f>M13</f>
        <v>981.6</v>
      </c>
      <c r="J51" s="26">
        <f>M14</f>
        <v>9428.2999999999993</v>
      </c>
      <c r="K51" s="26">
        <f>M15</f>
        <v>979.1</v>
      </c>
      <c r="L51" s="14"/>
      <c r="M51" s="14"/>
      <c r="N51" s="14"/>
      <c r="O51" s="14"/>
      <c r="P51" s="15"/>
      <c r="Q51" s="44"/>
      <c r="R51" s="45"/>
    </row>
    <row r="52" spans="1:18" s="13" customFormat="1" ht="15" x14ac:dyDescent="0.25">
      <c r="A52" s="12"/>
      <c r="B52" s="16"/>
      <c r="C52" s="14"/>
      <c r="D52" s="14"/>
      <c r="E52" s="14"/>
      <c r="F52" s="14"/>
      <c r="G52" s="55"/>
      <c r="H52" s="55"/>
      <c r="I52" s="55"/>
      <c r="J52" s="55"/>
      <c r="K52" s="55"/>
      <c r="L52" s="14"/>
      <c r="M52" s="14"/>
      <c r="N52" s="14"/>
      <c r="O52" s="14"/>
      <c r="P52" s="15"/>
      <c r="Q52" s="44"/>
      <c r="R52" s="45"/>
    </row>
    <row r="53" spans="1:18" s="13" customFormat="1" ht="15" x14ac:dyDescent="0.25">
      <c r="A53" s="12"/>
      <c r="B53" s="16"/>
      <c r="C53" s="14"/>
      <c r="D53" s="14"/>
      <c r="E53" s="14"/>
      <c r="F53" s="14"/>
      <c r="G53" s="55"/>
      <c r="H53" s="55"/>
      <c r="I53" s="55"/>
      <c r="J53" s="55"/>
      <c r="K53" s="55"/>
      <c r="L53" s="14"/>
      <c r="M53" s="14"/>
      <c r="N53" s="14"/>
      <c r="O53" s="14"/>
      <c r="P53" s="15"/>
      <c r="Q53" s="44"/>
      <c r="R53" s="45"/>
    </row>
    <row r="54" spans="1:18" s="13" customFormat="1" ht="15" x14ac:dyDescent="0.25">
      <c r="A54" s="12"/>
      <c r="B54" s="16"/>
      <c r="C54" s="14"/>
      <c r="D54" s="14"/>
      <c r="E54" s="14"/>
      <c r="F54" s="14"/>
      <c r="G54" s="55"/>
      <c r="H54" s="55"/>
      <c r="I54" s="55"/>
      <c r="J54" s="55"/>
      <c r="K54" s="55"/>
      <c r="L54" s="14"/>
      <c r="M54" s="14"/>
      <c r="N54" s="14"/>
      <c r="O54" s="14"/>
      <c r="P54" s="15"/>
      <c r="Q54" s="44"/>
      <c r="R54" s="45"/>
    </row>
    <row r="55" spans="1:18" s="13" customFormat="1" ht="15" x14ac:dyDescent="0.25">
      <c r="A55" s="12"/>
      <c r="B55" s="16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5"/>
      <c r="Q55" s="44"/>
      <c r="R55" s="45"/>
    </row>
    <row r="56" spans="1:18" s="13" customFormat="1" ht="15" x14ac:dyDescent="0.25">
      <c r="A56" s="12"/>
      <c r="B56" s="16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5"/>
      <c r="Q56" s="44"/>
      <c r="R56" s="45"/>
    </row>
    <row r="57" spans="1:18" s="13" customFormat="1" ht="15" x14ac:dyDescent="0.25">
      <c r="A57" s="12"/>
      <c r="B57" s="16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5"/>
      <c r="Q57" s="44"/>
      <c r="R57" s="45"/>
    </row>
    <row r="58" spans="1:18" s="13" customFormat="1" ht="15" x14ac:dyDescent="0.25">
      <c r="A58" s="12"/>
      <c r="B58" s="16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5"/>
      <c r="Q58" s="44"/>
      <c r="R58" s="45"/>
    </row>
    <row r="59" spans="1:18" s="13" customFormat="1" ht="15" x14ac:dyDescent="0.25">
      <c r="A59" s="12"/>
      <c r="B59" s="16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5"/>
      <c r="Q59" s="44"/>
      <c r="R59" s="45"/>
    </row>
    <row r="60" spans="1:18" s="13" customFormat="1" ht="15" x14ac:dyDescent="0.25">
      <c r="A60" s="12"/>
      <c r="B60" s="16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5"/>
      <c r="Q60" s="44"/>
      <c r="R60" s="45"/>
    </row>
    <row r="61" spans="1:18" s="13" customFormat="1" ht="15" x14ac:dyDescent="0.25">
      <c r="A61" s="12"/>
      <c r="B61" s="16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5"/>
      <c r="Q61" s="44"/>
      <c r="R61" s="45"/>
    </row>
    <row r="62" spans="1:18" s="13" customFormat="1" ht="15" x14ac:dyDescent="0.25">
      <c r="A62" s="12"/>
      <c r="B62" s="16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5"/>
      <c r="Q62" s="44"/>
      <c r="R62" s="45"/>
    </row>
    <row r="63" spans="1:18" s="13" customFormat="1" ht="15" x14ac:dyDescent="0.25">
      <c r="A63" s="12"/>
      <c r="B63" s="16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5"/>
      <c r="Q63" s="44"/>
      <c r="R63" s="45"/>
    </row>
    <row r="64" spans="1:18" s="13" customFormat="1" ht="15" x14ac:dyDescent="0.25">
      <c r="A64" s="12"/>
      <c r="B64" s="16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5"/>
      <c r="Q64" s="44"/>
      <c r="R64" s="45"/>
    </row>
    <row r="65" spans="1:18" s="13" customFormat="1" ht="15" x14ac:dyDescent="0.25">
      <c r="A65" s="12"/>
      <c r="B65" s="16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5"/>
      <c r="Q65" s="44"/>
      <c r="R65" s="45"/>
    </row>
    <row r="66" spans="1:18" s="13" customFormat="1" ht="15" x14ac:dyDescent="0.25">
      <c r="A66" s="12"/>
      <c r="B66" s="16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5"/>
      <c r="Q66" s="44"/>
      <c r="R66" s="45"/>
    </row>
    <row r="67" spans="1:18" s="13" customFormat="1" ht="15" x14ac:dyDescent="0.25">
      <c r="A67" s="12"/>
      <c r="B67" s="16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5"/>
      <c r="Q67" s="44"/>
      <c r="R67" s="45"/>
    </row>
    <row r="68" spans="1:18" s="13" customFormat="1" ht="15" x14ac:dyDescent="0.25">
      <c r="A68" s="12"/>
      <c r="B68" s="16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5"/>
      <c r="Q68" s="44"/>
      <c r="R68" s="45"/>
    </row>
    <row r="69" spans="1:18" s="13" customFormat="1" ht="15" x14ac:dyDescent="0.25">
      <c r="A69" s="12"/>
      <c r="B69" s="16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5"/>
      <c r="Q69" s="44"/>
      <c r="R69" s="45"/>
    </row>
    <row r="70" spans="1:18" s="13" customFormat="1" ht="15" x14ac:dyDescent="0.25">
      <c r="A70" s="12"/>
      <c r="B70" s="16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5"/>
      <c r="Q70" s="44"/>
      <c r="R70" s="45"/>
    </row>
    <row r="71" spans="1:18" s="13" customFormat="1" ht="15" x14ac:dyDescent="0.25">
      <c r="A71" s="12"/>
      <c r="B71" s="16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5"/>
      <c r="Q71" s="44"/>
      <c r="R71" s="45"/>
    </row>
    <row r="72" spans="1:18" s="13" customFormat="1" ht="15" x14ac:dyDescent="0.25">
      <c r="A72" s="12"/>
      <c r="B72" s="16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5"/>
      <c r="Q72" s="44"/>
      <c r="R72" s="45"/>
    </row>
    <row r="73" spans="1:18" s="13" customFormat="1" ht="15" x14ac:dyDescent="0.25">
      <c r="A73" s="12"/>
      <c r="B73" s="16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5"/>
      <c r="Q73" s="44"/>
      <c r="R73" s="45"/>
    </row>
    <row r="74" spans="1:18" s="13" customFormat="1" ht="15" x14ac:dyDescent="0.25">
      <c r="A74" s="12"/>
      <c r="B74" s="16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5"/>
      <c r="Q74" s="44"/>
      <c r="R74" s="45"/>
    </row>
    <row r="75" spans="1:18" ht="15" x14ac:dyDescent="0.25">
      <c r="B75" s="16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5"/>
      <c r="Q75" s="44"/>
      <c r="R75" s="44"/>
    </row>
    <row r="76" spans="1:18" ht="15" x14ac:dyDescent="0.25">
      <c r="B76" s="16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5"/>
      <c r="Q76" s="44"/>
      <c r="R76" s="44"/>
    </row>
    <row r="77" spans="1:18" ht="15" x14ac:dyDescent="0.25">
      <c r="B77" s="16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5"/>
      <c r="Q77" s="44"/>
      <c r="R77" s="44"/>
    </row>
    <row r="78" spans="1:18" ht="15" x14ac:dyDescent="0.25">
      <c r="B78" s="16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5"/>
      <c r="Q78" s="44"/>
      <c r="R78" s="44"/>
    </row>
    <row r="79" spans="1:18" ht="15" x14ac:dyDescent="0.25">
      <c r="B79" s="16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5"/>
      <c r="Q79" s="44"/>
      <c r="R79" s="44"/>
    </row>
    <row r="80" spans="1:18" ht="15" x14ac:dyDescent="0.25">
      <c r="B80" s="16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5"/>
      <c r="Q80" s="44"/>
      <c r="R80" s="44"/>
    </row>
    <row r="81" spans="2:18" ht="15" x14ac:dyDescent="0.25">
      <c r="B81" s="16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5"/>
      <c r="Q81" s="44"/>
      <c r="R81" s="44"/>
    </row>
    <row r="82" spans="2:18" ht="15" x14ac:dyDescent="0.25">
      <c r="B82" s="16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5"/>
      <c r="Q82" s="44"/>
      <c r="R82" s="44"/>
    </row>
    <row r="83" spans="2:18" ht="15" x14ac:dyDescent="0.25">
      <c r="B83" s="16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5"/>
      <c r="Q83" s="44"/>
      <c r="R83" s="44"/>
    </row>
    <row r="84" spans="2:18" ht="15" x14ac:dyDescent="0.25">
      <c r="B84" s="16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5"/>
      <c r="Q84" s="44"/>
      <c r="R84" s="44"/>
    </row>
    <row r="85" spans="2:18" ht="15" x14ac:dyDescent="0.25">
      <c r="B85" s="16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5"/>
      <c r="Q85" s="44"/>
      <c r="R85" s="44"/>
    </row>
    <row r="86" spans="2:18" ht="15" x14ac:dyDescent="0.25">
      <c r="B86" s="16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5"/>
      <c r="Q86" s="44"/>
      <c r="R86" s="44"/>
    </row>
    <row r="87" spans="2:18" ht="15" x14ac:dyDescent="0.25">
      <c r="B87" s="16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5"/>
      <c r="Q87" s="44"/>
      <c r="R87" s="44"/>
    </row>
    <row r="88" spans="2:18" ht="15.75" thickBot="1" x14ac:dyDescent="0.3">
      <c r="B88" s="49"/>
      <c r="C88" s="50"/>
      <c r="D88" s="51"/>
      <c r="E88" s="51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2"/>
    </row>
    <row r="89" spans="2:18" s="53" customFormat="1" ht="15" x14ac:dyDescent="0.25"/>
    <row r="90" spans="2:18" s="53" customFormat="1" ht="15" x14ac:dyDescent="0.25"/>
    <row r="91" spans="2:18" s="53" customFormat="1" ht="15" x14ac:dyDescent="0.25"/>
    <row r="92" spans="2:18" s="53" customFormat="1" ht="15" x14ac:dyDescent="0.25"/>
    <row r="93" spans="2:18" s="53" customFormat="1" ht="15" x14ac:dyDescent="0.25"/>
    <row r="94" spans="2:18" s="53" customFormat="1" ht="15" x14ac:dyDescent="0.25"/>
    <row r="95" spans="2:18" s="53" customFormat="1" ht="15" x14ac:dyDescent="0.25"/>
    <row r="96" spans="2:18" s="53" customFormat="1" ht="15" x14ac:dyDescent="0.25"/>
    <row r="97" s="53" customFormat="1" ht="15" x14ac:dyDescent="0.25"/>
    <row r="98" s="53" customFormat="1" ht="15" x14ac:dyDescent="0.25"/>
    <row r="99" s="53" customFormat="1" ht="15" x14ac:dyDescent="0.25"/>
    <row r="100" s="53" customFormat="1" ht="15" x14ac:dyDescent="0.25"/>
    <row r="101" ht="15" x14ac:dyDescent="0.25"/>
    <row r="102" ht="15" x14ac:dyDescent="0.25"/>
  </sheetData>
  <mergeCells count="3">
    <mergeCell ref="B2:P2"/>
    <mergeCell ref="B3:P3"/>
    <mergeCell ref="B4:D4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F72"/>
  <sheetViews>
    <sheetView tabSelected="1" topLeftCell="B1" zoomScale="70" zoomScaleNormal="70" workbookViewId="0">
      <selection activeCell="I5" sqref="I5"/>
    </sheetView>
  </sheetViews>
  <sheetFormatPr defaultColWidth="0" defaultRowHeight="0" customHeight="1" zeroHeight="1" x14ac:dyDescent="0.25"/>
  <cols>
    <col min="1" max="1" width="4.140625" style="12" customWidth="1"/>
    <col min="2" max="16" width="20.42578125" style="12" customWidth="1"/>
    <col min="17" max="17" width="5.7109375" style="12" customWidth="1"/>
    <col min="18" max="18" width="10.5703125" style="12" hidden="1" customWidth="1"/>
    <col min="19" max="19" width="9.140625" style="12" hidden="1" customWidth="1"/>
    <col min="20" max="20" width="10" style="12" hidden="1" customWidth="1"/>
    <col min="21" max="21" width="9.140625" style="12" hidden="1" customWidth="1"/>
    <col min="22" max="22" width="18.7109375" style="12" hidden="1" customWidth="1"/>
    <col min="23" max="23" width="10.5703125" style="12" hidden="1" customWidth="1"/>
    <col min="24" max="24" width="9.140625" style="12" hidden="1" customWidth="1"/>
    <col min="25" max="25" width="10" style="12" hidden="1" customWidth="1"/>
    <col min="26" max="26" width="9.140625" style="12" hidden="1" customWidth="1"/>
    <col min="27" max="32" width="18.7109375" style="12" hidden="1" customWidth="1"/>
    <col min="33" max="16384" width="9.140625" style="12" hidden="1"/>
  </cols>
  <sheetData>
    <row r="1" spans="1:18" ht="15" x14ac:dyDescent="0.25"/>
    <row r="2" spans="1:18" s="13" customFormat="1" ht="46.5" x14ac:dyDescent="0.25">
      <c r="A2" s="12"/>
      <c r="B2" s="169" t="s">
        <v>99</v>
      </c>
      <c r="C2" s="169"/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2"/>
    </row>
    <row r="3" spans="1:18" s="13" customFormat="1" ht="27" customHeight="1" thickBot="1" x14ac:dyDescent="0.3">
      <c r="A3" s="12"/>
      <c r="B3" s="170" t="s">
        <v>192</v>
      </c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  <c r="N3" s="170"/>
      <c r="O3" s="170"/>
      <c r="P3" s="170"/>
      <c r="Q3" s="12"/>
    </row>
    <row r="4" spans="1:18" s="13" customFormat="1" ht="21.75" thickBot="1" x14ac:dyDescent="0.3">
      <c r="A4" s="12"/>
      <c r="B4" s="171" t="s">
        <v>128</v>
      </c>
      <c r="C4" s="172"/>
      <c r="D4" s="173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5"/>
      <c r="Q4" s="12"/>
    </row>
    <row r="5" spans="1:18" s="13" customFormat="1" ht="15" x14ac:dyDescent="0.25">
      <c r="A5" s="12"/>
      <c r="B5" s="16"/>
      <c r="C5" s="14"/>
      <c r="D5" s="14"/>
      <c r="E5" s="17"/>
      <c r="F5" s="14"/>
      <c r="G5" s="14"/>
      <c r="H5" s="14"/>
      <c r="I5" s="14"/>
      <c r="J5" s="14"/>
      <c r="K5" s="14"/>
      <c r="L5" s="14"/>
      <c r="M5" s="14"/>
      <c r="N5" s="14"/>
      <c r="O5" s="14"/>
      <c r="P5" s="15"/>
      <c r="Q5" s="12"/>
    </row>
    <row r="6" spans="1:18" s="13" customFormat="1" ht="15" x14ac:dyDescent="0.25">
      <c r="A6" s="12"/>
      <c r="B6" s="16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5"/>
      <c r="Q6" s="44"/>
      <c r="R6" s="45"/>
    </row>
    <row r="7" spans="1:18" s="13" customFormat="1" ht="15" x14ac:dyDescent="0.25">
      <c r="A7" s="12"/>
      <c r="B7" s="16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5"/>
      <c r="Q7" s="44"/>
      <c r="R7" s="45"/>
    </row>
    <row r="8" spans="1:18" s="13" customFormat="1" ht="33.75" x14ac:dyDescent="0.5">
      <c r="A8" s="12"/>
      <c r="B8" s="16"/>
      <c r="C8" s="14"/>
      <c r="D8" s="58"/>
      <c r="E8" s="14"/>
      <c r="F8" s="14"/>
      <c r="G8" s="14"/>
      <c r="H8" s="14"/>
      <c r="I8" s="14"/>
      <c r="J8" s="14"/>
      <c r="K8" s="59"/>
      <c r="L8" s="14"/>
      <c r="M8" s="14"/>
      <c r="N8" s="14"/>
      <c r="O8" s="14"/>
      <c r="P8" s="15"/>
      <c r="Q8" s="44"/>
      <c r="R8" s="45"/>
    </row>
    <row r="9" spans="1:18" s="13" customFormat="1" ht="15" x14ac:dyDescent="0.25">
      <c r="A9" s="12"/>
      <c r="B9" s="16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5"/>
      <c r="Q9" s="44"/>
      <c r="R9" s="45"/>
    </row>
    <row r="10" spans="1:18" s="13" customFormat="1" ht="15" x14ac:dyDescent="0.25">
      <c r="A10" s="12"/>
      <c r="B10" s="16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5"/>
      <c r="Q10" s="44"/>
      <c r="R10" s="45"/>
    </row>
    <row r="11" spans="1:18" s="13" customFormat="1" ht="15" x14ac:dyDescent="0.25">
      <c r="A11" s="12"/>
      <c r="B11" s="16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5"/>
      <c r="Q11" s="44"/>
      <c r="R11" s="45"/>
    </row>
    <row r="12" spans="1:18" s="13" customFormat="1" ht="15" x14ac:dyDescent="0.25">
      <c r="A12" s="12"/>
      <c r="B12" s="16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5"/>
      <c r="Q12" s="44"/>
      <c r="R12" s="45"/>
    </row>
    <row r="13" spans="1:18" s="13" customFormat="1" ht="15" x14ac:dyDescent="0.25">
      <c r="A13" s="12"/>
      <c r="B13" s="16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5"/>
      <c r="Q13" s="44"/>
      <c r="R13" s="45"/>
    </row>
    <row r="14" spans="1:18" s="13" customFormat="1" ht="15" x14ac:dyDescent="0.25">
      <c r="A14" s="12"/>
      <c r="B14" s="16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5"/>
      <c r="Q14" s="44"/>
      <c r="R14" s="45"/>
    </row>
    <row r="15" spans="1:18" s="13" customFormat="1" ht="15" x14ac:dyDescent="0.25">
      <c r="A15" s="12"/>
      <c r="B15" s="16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5"/>
      <c r="Q15" s="44"/>
      <c r="R15" s="45"/>
    </row>
    <row r="16" spans="1:18" s="13" customFormat="1" ht="15" x14ac:dyDescent="0.25">
      <c r="A16" s="12"/>
      <c r="B16" s="16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5"/>
      <c r="Q16" s="44"/>
      <c r="R16" s="45"/>
    </row>
    <row r="17" spans="1:18" s="13" customFormat="1" ht="15" x14ac:dyDescent="0.25">
      <c r="A17" s="12"/>
      <c r="B17" s="16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5"/>
      <c r="Q17" s="44"/>
      <c r="R17" s="45"/>
    </row>
    <row r="18" spans="1:18" s="13" customFormat="1" ht="15" x14ac:dyDescent="0.25">
      <c r="A18" s="12"/>
      <c r="B18" s="16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5"/>
      <c r="Q18" s="44"/>
      <c r="R18" s="45"/>
    </row>
    <row r="19" spans="1:18" s="13" customFormat="1" ht="15" x14ac:dyDescent="0.25">
      <c r="A19" s="12"/>
      <c r="B19" s="16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5"/>
      <c r="Q19" s="44"/>
      <c r="R19" s="45"/>
    </row>
    <row r="20" spans="1:18" s="13" customFormat="1" ht="15" x14ac:dyDescent="0.25">
      <c r="A20" s="12"/>
      <c r="B20" s="16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5"/>
      <c r="Q20" s="44"/>
      <c r="R20" s="45"/>
    </row>
    <row r="21" spans="1:18" s="13" customFormat="1" ht="15" x14ac:dyDescent="0.25">
      <c r="A21" s="12"/>
      <c r="B21" s="16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5"/>
      <c r="Q21" s="44"/>
      <c r="R21" s="45"/>
    </row>
    <row r="22" spans="1:18" s="13" customFormat="1" ht="15" x14ac:dyDescent="0.25">
      <c r="A22" s="12"/>
      <c r="B22" s="16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5"/>
      <c r="Q22" s="44"/>
      <c r="R22" s="45"/>
    </row>
    <row r="23" spans="1:18" s="13" customFormat="1" ht="15" x14ac:dyDescent="0.25">
      <c r="A23" s="12"/>
      <c r="B23" s="16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5"/>
      <c r="Q23" s="44"/>
      <c r="R23" s="45"/>
    </row>
    <row r="24" spans="1:18" s="13" customFormat="1" ht="15" x14ac:dyDescent="0.25">
      <c r="A24" s="12"/>
      <c r="B24" s="16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5"/>
      <c r="Q24" s="44"/>
      <c r="R24" s="45"/>
    </row>
    <row r="25" spans="1:18" s="13" customFormat="1" ht="15" x14ac:dyDescent="0.25">
      <c r="A25" s="12"/>
      <c r="B25" s="16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5"/>
      <c r="Q25" s="44"/>
      <c r="R25" s="45"/>
    </row>
    <row r="26" spans="1:18" s="13" customFormat="1" ht="15" x14ac:dyDescent="0.25">
      <c r="A26" s="12"/>
      <c r="B26" s="16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5"/>
      <c r="Q26" s="44"/>
      <c r="R26" s="45"/>
    </row>
    <row r="27" spans="1:18" s="13" customFormat="1" ht="15" x14ac:dyDescent="0.25">
      <c r="A27" s="12"/>
      <c r="B27" s="16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5"/>
      <c r="Q27" s="44"/>
      <c r="R27" s="45"/>
    </row>
    <row r="28" spans="1:18" s="13" customFormat="1" ht="15" x14ac:dyDescent="0.25">
      <c r="A28" s="12"/>
      <c r="B28" s="16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5"/>
      <c r="Q28" s="44"/>
      <c r="R28" s="45"/>
    </row>
    <row r="29" spans="1:18" ht="15" x14ac:dyDescent="0.25">
      <c r="B29" s="16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5"/>
      <c r="Q29" s="44"/>
      <c r="R29" s="44"/>
    </row>
    <row r="30" spans="1:18" ht="15" x14ac:dyDescent="0.25">
      <c r="B30" s="16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5"/>
      <c r="Q30" s="44"/>
      <c r="R30" s="44"/>
    </row>
    <row r="31" spans="1:18" ht="15" x14ac:dyDescent="0.25">
      <c r="B31" s="16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5"/>
      <c r="Q31" s="44"/>
      <c r="R31" s="44"/>
    </row>
    <row r="32" spans="1:18" ht="15" x14ac:dyDescent="0.25">
      <c r="B32" s="16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5"/>
      <c r="Q32" s="44"/>
      <c r="R32" s="44"/>
    </row>
    <row r="33" spans="2:18" ht="15" x14ac:dyDescent="0.25">
      <c r="B33" s="16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5"/>
      <c r="Q33" s="44"/>
      <c r="R33" s="44"/>
    </row>
    <row r="34" spans="2:18" ht="15" x14ac:dyDescent="0.25">
      <c r="B34" s="16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5"/>
      <c r="Q34" s="44"/>
      <c r="R34" s="44"/>
    </row>
    <row r="35" spans="2:18" ht="15" x14ac:dyDescent="0.25">
      <c r="B35" s="16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5"/>
      <c r="Q35" s="44"/>
      <c r="R35" s="44"/>
    </row>
    <row r="36" spans="2:18" ht="15" x14ac:dyDescent="0.25">
      <c r="B36" s="16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5"/>
      <c r="Q36" s="44"/>
      <c r="R36" s="44"/>
    </row>
    <row r="37" spans="2:18" ht="15" x14ac:dyDescent="0.25">
      <c r="B37" s="16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5"/>
      <c r="Q37" s="44"/>
      <c r="R37" s="44"/>
    </row>
    <row r="38" spans="2:18" ht="15" x14ac:dyDescent="0.25">
      <c r="B38" s="16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5"/>
      <c r="Q38" s="44"/>
      <c r="R38" s="44"/>
    </row>
    <row r="39" spans="2:18" ht="15" x14ac:dyDescent="0.25">
      <c r="B39" s="16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5"/>
      <c r="Q39" s="44"/>
      <c r="R39" s="44"/>
    </row>
    <row r="40" spans="2:18" ht="15" x14ac:dyDescent="0.25">
      <c r="B40" s="16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5"/>
      <c r="Q40" s="44"/>
      <c r="R40" s="44"/>
    </row>
    <row r="41" spans="2:18" ht="15" x14ac:dyDescent="0.25">
      <c r="B41" s="16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5"/>
      <c r="Q41" s="44"/>
      <c r="R41" s="44"/>
    </row>
    <row r="42" spans="2:18" ht="15" x14ac:dyDescent="0.25">
      <c r="B42" s="16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5"/>
      <c r="Q42" s="44"/>
      <c r="R42" s="44"/>
    </row>
    <row r="43" spans="2:18" ht="15" x14ac:dyDescent="0.25">
      <c r="B43" s="16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5"/>
      <c r="Q43" s="44"/>
      <c r="R43" s="44"/>
    </row>
    <row r="44" spans="2:18" ht="15" x14ac:dyDescent="0.25">
      <c r="B44" s="16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5"/>
      <c r="Q44" s="44"/>
      <c r="R44" s="44"/>
    </row>
    <row r="45" spans="2:18" ht="15" x14ac:dyDescent="0.25">
      <c r="B45" s="16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5"/>
      <c r="Q45" s="44"/>
      <c r="R45" s="44"/>
    </row>
    <row r="46" spans="2:18" ht="15" x14ac:dyDescent="0.25">
      <c r="B46" s="16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5"/>
      <c r="Q46" s="44"/>
      <c r="R46" s="44"/>
    </row>
    <row r="47" spans="2:18" ht="15" x14ac:dyDescent="0.25">
      <c r="B47" s="16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5"/>
      <c r="Q47" s="44"/>
      <c r="R47" s="44"/>
    </row>
    <row r="48" spans="2:18" ht="15" x14ac:dyDescent="0.25">
      <c r="B48" s="16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5"/>
      <c r="Q48" s="44"/>
      <c r="R48" s="44"/>
    </row>
    <row r="49" spans="2:18" ht="15" x14ac:dyDescent="0.25">
      <c r="B49" s="16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5"/>
      <c r="Q49" s="44"/>
      <c r="R49" s="44"/>
    </row>
    <row r="50" spans="2:18" ht="15" x14ac:dyDescent="0.25">
      <c r="B50" s="16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5"/>
      <c r="Q50" s="44"/>
      <c r="R50" s="44"/>
    </row>
    <row r="51" spans="2:18" ht="15" x14ac:dyDescent="0.25">
      <c r="B51" s="16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5"/>
      <c r="Q51" s="44"/>
      <c r="R51" s="44"/>
    </row>
    <row r="52" spans="2:18" ht="15" x14ac:dyDescent="0.25">
      <c r="B52" s="16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5"/>
      <c r="Q52" s="44"/>
      <c r="R52" s="44"/>
    </row>
    <row r="53" spans="2:18" ht="15" x14ac:dyDescent="0.25">
      <c r="B53" s="16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5"/>
      <c r="Q53" s="44"/>
      <c r="R53" s="44"/>
    </row>
    <row r="54" spans="2:18" ht="15" x14ac:dyDescent="0.25">
      <c r="B54" s="16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5"/>
      <c r="Q54" s="44"/>
      <c r="R54" s="44"/>
    </row>
    <row r="55" spans="2:18" ht="15" x14ac:dyDescent="0.25">
      <c r="B55" s="16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5"/>
      <c r="Q55" s="44"/>
      <c r="R55" s="44"/>
    </row>
    <row r="56" spans="2:18" ht="15" x14ac:dyDescent="0.25">
      <c r="B56" s="16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5"/>
      <c r="Q56" s="44"/>
      <c r="R56" s="44"/>
    </row>
    <row r="57" spans="2:18" ht="15" x14ac:dyDescent="0.25">
      <c r="B57" s="16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5"/>
      <c r="Q57" s="44"/>
      <c r="R57" s="44"/>
    </row>
    <row r="58" spans="2:18" ht="15.75" thickBot="1" x14ac:dyDescent="0.3">
      <c r="B58" s="49"/>
      <c r="C58" s="50"/>
      <c r="D58" s="51"/>
      <c r="E58" s="51"/>
      <c r="F58" s="51"/>
      <c r="G58" s="51"/>
      <c r="H58" s="51"/>
      <c r="I58" s="51"/>
      <c r="J58" s="51"/>
      <c r="K58" s="51"/>
      <c r="L58" s="51"/>
      <c r="M58" s="51"/>
      <c r="N58" s="51"/>
      <c r="O58" s="51"/>
      <c r="P58" s="52"/>
    </row>
    <row r="59" spans="2:18" s="53" customFormat="1" ht="15" x14ac:dyDescent="0.25"/>
    <row r="60" spans="2:18" s="53" customFormat="1" ht="15" x14ac:dyDescent="0.25"/>
    <row r="61" spans="2:18" s="53" customFormat="1" ht="15" x14ac:dyDescent="0.25"/>
    <row r="62" spans="2:18" s="53" customFormat="1" ht="15" x14ac:dyDescent="0.25"/>
    <row r="63" spans="2:18" s="53" customFormat="1" ht="15" x14ac:dyDescent="0.25"/>
    <row r="64" spans="2:18" s="53" customFormat="1" ht="15" x14ac:dyDescent="0.25"/>
    <row r="65" s="53" customFormat="1" ht="15" x14ac:dyDescent="0.25"/>
    <row r="66" s="53" customFormat="1" ht="15" x14ac:dyDescent="0.25"/>
    <row r="67" s="53" customFormat="1" ht="15" x14ac:dyDescent="0.25"/>
    <row r="68" s="53" customFormat="1" ht="15" x14ac:dyDescent="0.25"/>
    <row r="69" s="53" customFormat="1" ht="15" x14ac:dyDescent="0.25"/>
    <row r="70" s="53" customFormat="1" ht="15" x14ac:dyDescent="0.25"/>
    <row r="71" ht="15" x14ac:dyDescent="0.25"/>
    <row r="72" ht="15" x14ac:dyDescent="0.25"/>
  </sheetData>
  <mergeCells count="3">
    <mergeCell ref="B2:P2"/>
    <mergeCell ref="B3:P3"/>
    <mergeCell ref="B4:D4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7</vt:i4>
      </vt:variant>
    </vt:vector>
  </HeadingPairs>
  <TitlesOfParts>
    <vt:vector size="7" baseType="lpstr">
      <vt:lpstr>Wstęp</vt:lpstr>
      <vt:lpstr>Farmy</vt:lpstr>
      <vt:lpstr>Małe instalacje</vt:lpstr>
      <vt:lpstr>Analiza</vt:lpstr>
      <vt:lpstr>Operatorzy zestawienie </vt:lpstr>
      <vt:lpstr>Wiatr na tle innych OZE</vt:lpstr>
      <vt:lpstr>Mapy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Klaudia Kania</dc:creator>
  <cp:lastModifiedBy>Marta Skowrońska</cp:lastModifiedBy>
  <cp:lastPrinted>2019-10-29T08:11:19Z</cp:lastPrinted>
  <dcterms:created xsi:type="dcterms:W3CDTF">2019-09-25T08:29:33Z</dcterms:created>
  <dcterms:modified xsi:type="dcterms:W3CDTF">2024-12-05T09:52:14Z</dcterms:modified>
</cp:coreProperties>
</file>