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P:\Projekty\Realizowane\Produkty i analizy IEO\BAZY\SKLEP - aktualne\Funkcjonujące instalacje wiatr, czerwiec 2025\"/>
    </mc:Choice>
  </mc:AlternateContent>
  <xr:revisionPtr revIDLastSave="0" documentId="8_{F2C09FEF-6DA9-4474-BB75-87D119BD3B1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stęp" sheetId="15" r:id="rId1"/>
    <sheet name="Farmy" sheetId="18" r:id="rId2"/>
    <sheet name="Małe instalacje" sheetId="14" r:id="rId3"/>
    <sheet name="Analiza" sheetId="16" r:id="rId4"/>
    <sheet name="Operatorzy zestawienie " sheetId="17" r:id="rId5"/>
    <sheet name="Wiatr na tle innych OZE" sheetId="19" r:id="rId6"/>
    <sheet name="Mapy" sheetId="11" r:id="rId7"/>
  </sheets>
  <externalReferences>
    <externalReference r:id="rId8"/>
  </externalReferences>
  <definedNames>
    <definedName name="_xlnm._FilterDatabase" localSheetId="1" hidden="1">Farmy!$B$6:$R$16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Analiza!$H$42</definedName>
    <definedName name="_xlchart.v5.4" hidden="1">Analiza!$T$44:$T$59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Analiza!$S$42</definedName>
    <definedName name="_xlchart.v5.9" hidden="1">Analiza!$S$44:$S$59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" i="19" l="1"/>
  <c r="J51" i="19"/>
  <c r="I51" i="19"/>
  <c r="H51" i="19"/>
  <c r="G51" i="19"/>
  <c r="N106" i="16"/>
  <c r="K106" i="16"/>
  <c r="L106" i="16"/>
  <c r="M106" i="16"/>
  <c r="J106" i="16"/>
  <c r="N105" i="16"/>
  <c r="K105" i="16"/>
  <c r="L105" i="16"/>
  <c r="M105" i="16"/>
  <c r="J105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44" i="16"/>
  <c r="V10" i="16" l="1"/>
  <c r="V9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E14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E10" i="16"/>
  <c r="E15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E9" i="16"/>
  <c r="E19" i="16" l="1"/>
  <c r="F7" i="16"/>
  <c r="G7" i="16" s="1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R7" i="16" s="1"/>
  <c r="S7" i="16" s="1"/>
  <c r="T7" i="16" s="1"/>
  <c r="U7" i="16" s="1"/>
  <c r="F6" i="16"/>
  <c r="E11" i="16" l="1"/>
  <c r="E16" i="16"/>
  <c r="G6" i="16"/>
  <c r="H6" i="16" s="1"/>
  <c r="G15" i="16"/>
  <c r="F15" i="16"/>
  <c r="E20" i="16"/>
  <c r="J28" i="17"/>
  <c r="K27" i="17"/>
  <c r="J27" i="17"/>
  <c r="K26" i="17"/>
  <c r="J26" i="17"/>
  <c r="K25" i="17"/>
  <c r="J25" i="17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K15" i="17"/>
  <c r="J15" i="17"/>
  <c r="K14" i="17"/>
  <c r="J14" i="17"/>
  <c r="K13" i="17"/>
  <c r="J13" i="17"/>
  <c r="K12" i="17"/>
  <c r="J12" i="17"/>
  <c r="K11" i="17"/>
  <c r="J11" i="17"/>
  <c r="K10" i="17"/>
  <c r="J10" i="17"/>
  <c r="K9" i="17"/>
  <c r="J9" i="17"/>
  <c r="V106" i="16"/>
  <c r="V105" i="16"/>
  <c r="S106" i="16"/>
  <c r="T106" i="16"/>
  <c r="U106" i="16"/>
  <c r="S105" i="16"/>
  <c r="T105" i="16"/>
  <c r="U105" i="16"/>
  <c r="F106" i="16"/>
  <c r="E106" i="16"/>
  <c r="Q106" i="16" s="1"/>
  <c r="F105" i="16"/>
  <c r="E105" i="16"/>
  <c r="Q105" i="16" s="1"/>
  <c r="M45" i="16"/>
  <c r="M46" i="16"/>
  <c r="M47" i="16"/>
  <c r="M48" i="16"/>
  <c r="M49" i="16"/>
  <c r="M50" i="16"/>
  <c r="M51" i="16"/>
  <c r="S51" i="16" s="1"/>
  <c r="M52" i="16"/>
  <c r="M53" i="16"/>
  <c r="M54" i="16"/>
  <c r="M55" i="16"/>
  <c r="M56" i="16"/>
  <c r="M57" i="16"/>
  <c r="M58" i="16"/>
  <c r="M59" i="16"/>
  <c r="M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44" i="16"/>
  <c r="V14" i="16"/>
  <c r="V15" i="16"/>
  <c r="D55" i="17"/>
  <c r="D54" i="17" s="1"/>
  <c r="K28" i="17" s="1"/>
  <c r="E55" i="17"/>
  <c r="E54" i="17" s="1"/>
  <c r="N52" i="16" l="1"/>
  <c r="E21" i="16"/>
  <c r="N50" i="16"/>
  <c r="N49" i="16"/>
  <c r="G16" i="16"/>
  <c r="N54" i="16"/>
  <c r="S53" i="16"/>
  <c r="S54" i="16"/>
  <c r="G19" i="16"/>
  <c r="F19" i="16"/>
  <c r="N51" i="16"/>
  <c r="H15" i="16"/>
  <c r="H20" i="16" s="1"/>
  <c r="I6" i="16"/>
  <c r="I15" i="16" s="1"/>
  <c r="H19" i="16"/>
  <c r="F16" i="16"/>
  <c r="G11" i="16"/>
  <c r="H11" i="16"/>
  <c r="G20" i="16"/>
  <c r="J6" i="16"/>
  <c r="F20" i="16"/>
  <c r="F11" i="16"/>
  <c r="R46" i="16"/>
  <c r="N55" i="16"/>
  <c r="R51" i="16"/>
  <c r="T51" i="16" s="1"/>
  <c r="S55" i="16"/>
  <c r="S46" i="16"/>
  <c r="H49" i="16"/>
  <c r="H46" i="16"/>
  <c r="R48" i="16"/>
  <c r="R55" i="16"/>
  <c r="R54" i="16"/>
  <c r="R53" i="16"/>
  <c r="T53" i="16" s="1"/>
  <c r="R52" i="16"/>
  <c r="H53" i="16"/>
  <c r="H52" i="16"/>
  <c r="R49" i="16"/>
  <c r="H48" i="16"/>
  <c r="R106" i="16"/>
  <c r="R105" i="16"/>
  <c r="N46" i="16"/>
  <c r="S59" i="16"/>
  <c r="S47" i="16"/>
  <c r="S58" i="16"/>
  <c r="S50" i="16"/>
  <c r="N59" i="16"/>
  <c r="N47" i="16"/>
  <c r="R59" i="16"/>
  <c r="R47" i="16"/>
  <c r="N48" i="16"/>
  <c r="R58" i="16"/>
  <c r="R57" i="16"/>
  <c r="N45" i="16"/>
  <c r="N57" i="16"/>
  <c r="N58" i="16"/>
  <c r="R56" i="16"/>
  <c r="N56" i="16"/>
  <c r="R44" i="16"/>
  <c r="N44" i="16"/>
  <c r="H56" i="16"/>
  <c r="H50" i="16"/>
  <c r="R50" i="16"/>
  <c r="H54" i="16"/>
  <c r="H58" i="16"/>
  <c r="H57" i="16"/>
  <c r="H45" i="16"/>
  <c r="R45" i="16"/>
  <c r="H44" i="16"/>
  <c r="V19" i="16"/>
  <c r="V16" i="16"/>
  <c r="V20" i="16"/>
  <c r="S45" i="16"/>
  <c r="S57" i="16"/>
  <c r="H47" i="16"/>
  <c r="H51" i="16"/>
  <c r="H55" i="16"/>
  <c r="H59" i="16"/>
  <c r="S44" i="16"/>
  <c r="S52" i="16"/>
  <c r="S56" i="16"/>
  <c r="S49" i="16"/>
  <c r="S48" i="16"/>
  <c r="N53" i="16"/>
  <c r="V11" i="16"/>
  <c r="T54" i="16" l="1"/>
  <c r="G21" i="16"/>
  <c r="T55" i="16"/>
  <c r="F21" i="16"/>
  <c r="T48" i="16"/>
  <c r="T46" i="16"/>
  <c r="H21" i="16"/>
  <c r="H16" i="16"/>
  <c r="I19" i="16"/>
  <c r="K6" i="16"/>
  <c r="J15" i="16"/>
  <c r="I16" i="16"/>
  <c r="T52" i="16"/>
  <c r="T49" i="16"/>
  <c r="T50" i="16"/>
  <c r="T47" i="16"/>
  <c r="T57" i="16"/>
  <c r="T59" i="16"/>
  <c r="V21" i="16"/>
  <c r="T58" i="16"/>
  <c r="T44" i="16"/>
  <c r="T56" i="16"/>
  <c r="T45" i="16"/>
  <c r="I11" i="16" l="1"/>
  <c r="I20" i="16"/>
  <c r="J16" i="16"/>
  <c r="J19" i="16"/>
  <c r="L6" i="16"/>
  <c r="K15" i="16"/>
  <c r="I21" i="16"/>
  <c r="J11" i="16"/>
  <c r="J20" i="16"/>
  <c r="J21" i="16" s="1"/>
  <c r="K19" i="16" l="1"/>
  <c r="K20" i="16"/>
  <c r="K11" i="16"/>
  <c r="K16" i="16"/>
  <c r="M6" i="16"/>
  <c r="L15" i="16"/>
  <c r="K21" i="16" l="1"/>
  <c r="L16" i="16"/>
  <c r="L19" i="16"/>
  <c r="N6" i="16"/>
  <c r="M15" i="16"/>
  <c r="L20" i="16"/>
  <c r="L11" i="16"/>
  <c r="L21" i="16" l="1"/>
  <c r="M19" i="16"/>
  <c r="M16" i="16"/>
  <c r="M20" i="16"/>
  <c r="M11" i="16"/>
  <c r="O6" i="16"/>
  <c r="N15" i="16"/>
  <c r="N16" i="16" l="1"/>
  <c r="M21" i="16"/>
  <c r="N19" i="16"/>
  <c r="N20" i="16"/>
  <c r="N11" i="16"/>
  <c r="P6" i="16"/>
  <c r="O15" i="16"/>
  <c r="N21" i="16" l="1"/>
  <c r="O16" i="16"/>
  <c r="O19" i="16"/>
  <c r="O20" i="16"/>
  <c r="O11" i="16"/>
  <c r="Q6" i="16"/>
  <c r="P15" i="16"/>
  <c r="O21" i="16" l="1"/>
  <c r="P19" i="16"/>
  <c r="P16" i="16"/>
  <c r="R6" i="16"/>
  <c r="Q15" i="16"/>
  <c r="P11" i="16"/>
  <c r="P20" i="16"/>
  <c r="P21" i="16" l="1"/>
  <c r="Q16" i="16"/>
  <c r="Q19" i="16"/>
  <c r="Q11" i="16"/>
  <c r="Q20" i="16"/>
  <c r="Q21" i="16" s="1"/>
  <c r="S6" i="16"/>
  <c r="R15" i="16"/>
  <c r="R16" i="16" l="1"/>
  <c r="R19" i="16"/>
  <c r="R11" i="16"/>
  <c r="R20" i="16"/>
  <c r="R21" i="16" s="1"/>
  <c r="T6" i="16"/>
  <c r="S15" i="16"/>
  <c r="S16" i="16" l="1"/>
  <c r="S11" i="16"/>
  <c r="S20" i="16"/>
  <c r="S19" i="16"/>
  <c r="U6" i="16"/>
  <c r="T15" i="16"/>
  <c r="T19" i="16" l="1"/>
  <c r="T20" i="16"/>
  <c r="T11" i="16"/>
  <c r="U15" i="16"/>
  <c r="T16" i="16"/>
  <c r="S21" i="16"/>
  <c r="T21" i="16" l="1"/>
  <c r="U19" i="16"/>
  <c r="U20" i="16"/>
  <c r="U21" i="16" s="1"/>
  <c r="U11" i="16"/>
  <c r="U16" i="16"/>
</calcChain>
</file>

<file path=xl/sharedStrings.xml><?xml version="1.0" encoding="utf-8"?>
<sst xmlns="http://schemas.openxmlformats.org/spreadsheetml/2006/main" count="410" uniqueCount="196">
  <si>
    <t>Rodzaj instalacji</t>
  </si>
  <si>
    <t>Gmina</t>
  </si>
  <si>
    <t>Powiat</t>
  </si>
  <si>
    <t>Inwestor</t>
  </si>
  <si>
    <t>Adres</t>
  </si>
  <si>
    <t>NIP</t>
  </si>
  <si>
    <t>Kod pocztowy</t>
  </si>
  <si>
    <t>DataOd</t>
  </si>
  <si>
    <t>DataDo</t>
  </si>
  <si>
    <t>Miejscowość</t>
  </si>
  <si>
    <t>Moc [MW]</t>
  </si>
  <si>
    <t>wiatr</t>
  </si>
  <si>
    <t>dolnośląskie</t>
  </si>
  <si>
    <t>wielkopolskie</t>
  </si>
  <si>
    <t>opolskie</t>
  </si>
  <si>
    <t>PV</t>
  </si>
  <si>
    <t>mazowieckie</t>
  </si>
  <si>
    <t>kujawsko-pomorskie</t>
  </si>
  <si>
    <t>śląskie</t>
  </si>
  <si>
    <t>golubsko-dobrzyński</t>
  </si>
  <si>
    <t>rypiński</t>
  </si>
  <si>
    <t>Lisewo</t>
  </si>
  <si>
    <t>Golub-Dobrzyń</t>
  </si>
  <si>
    <t>Więcbork</t>
  </si>
  <si>
    <t>sępoleński</t>
  </si>
  <si>
    <t>lubuskie</t>
  </si>
  <si>
    <t>podkarpackie</t>
  </si>
  <si>
    <t>małopolskie</t>
  </si>
  <si>
    <t>Warszawa</t>
  </si>
  <si>
    <t>chełmiński</t>
  </si>
  <si>
    <t>podlaskie</t>
  </si>
  <si>
    <t>lubelskie</t>
  </si>
  <si>
    <t>87-721</t>
  </si>
  <si>
    <t>Raciążek</t>
  </si>
  <si>
    <t>86-022</t>
  </si>
  <si>
    <t>Dobrcz</t>
  </si>
  <si>
    <t>Kikół</t>
  </si>
  <si>
    <t>"SOLBET" Spółka z ograniczoną odpowiedzialnością</t>
  </si>
  <si>
    <t>86-050</t>
  </si>
  <si>
    <t>Solec Kujawski</t>
  </si>
  <si>
    <t>Małe Czyste</t>
  </si>
  <si>
    <t>łódzkie</t>
  </si>
  <si>
    <t>Moszczenica</t>
  </si>
  <si>
    <t>zachodniopomorskie</t>
  </si>
  <si>
    <t>Sławno</t>
  </si>
  <si>
    <t>warmińsko-mazurskie</t>
  </si>
  <si>
    <t>Poznań</t>
  </si>
  <si>
    <t>Koło</t>
  </si>
  <si>
    <t>kolski</t>
  </si>
  <si>
    <t>61-612</t>
  </si>
  <si>
    <t>wąbrzeski</t>
  </si>
  <si>
    <t>pomorskie</t>
  </si>
  <si>
    <t>Książki</t>
  </si>
  <si>
    <t>piotrkowski</t>
  </si>
  <si>
    <t>lipnowski</t>
  </si>
  <si>
    <t>Stolno</t>
  </si>
  <si>
    <t>świętokrzyskie</t>
  </si>
  <si>
    <t>starogardzki</t>
  </si>
  <si>
    <t>Darłowo</t>
  </si>
  <si>
    <t>Słupsk</t>
  </si>
  <si>
    <t>słupski</t>
  </si>
  <si>
    <t>76-200</t>
  </si>
  <si>
    <t>Runowo Krajeńskie</t>
  </si>
  <si>
    <t>77-200</t>
  </si>
  <si>
    <t>Sokołów Podlaski</t>
  </si>
  <si>
    <t>sokołowski</t>
  </si>
  <si>
    <t>16-400</t>
  </si>
  <si>
    <t>Suwałki</t>
  </si>
  <si>
    <t>ul. Leśna 17B</t>
  </si>
  <si>
    <t>Wysoka</t>
  </si>
  <si>
    <t>00-807</t>
  </si>
  <si>
    <t>03-921</t>
  </si>
  <si>
    <t>aleksandrowski</t>
  </si>
  <si>
    <t>Płock</t>
  </si>
  <si>
    <t>32-700</t>
  </si>
  <si>
    <t>Bochnia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</si>
  <si>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</si>
  <si>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</si>
  <si>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</si>
  <si>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</si>
  <si>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</si>
  <si>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</si>
  <si>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 xml:space="preserve">Baza powstała na podstawie danych z koncesji wystawianych przez Urząd Regulacji Energetyki przedsiębiorstwom wytwarzającym energię elektryczną. </t>
  </si>
  <si>
    <t>liczba</t>
  </si>
  <si>
    <t>moc [MW]</t>
  </si>
  <si>
    <t xml:space="preserve">Funkcjonujące Farmy Wiatrowe w Polsce </t>
  </si>
  <si>
    <t>suma</t>
  </si>
  <si>
    <t>BIOGAZ</t>
  </si>
  <si>
    <t>BIOMASA</t>
  </si>
  <si>
    <t>WIATR</t>
  </si>
  <si>
    <t>WODA</t>
  </si>
  <si>
    <t>rodzaj instalacji</t>
  </si>
  <si>
    <t>Bierkowo</t>
  </si>
  <si>
    <t>Baza danych o instalacjach funkcjonujących i wytwarzających energię elektryczną</t>
  </si>
  <si>
    <t>Farmy wiatrowe na mapie</t>
  </si>
  <si>
    <t>stworzone za pomocą Google Maps. Po kliknięciu na grafikę otwiera się okno przeglądarki z interaktywną mapą.</t>
  </si>
  <si>
    <t>średnia moc instalacji [MW]</t>
  </si>
  <si>
    <t>Jeżyce</t>
  </si>
  <si>
    <t>Podzamcze</t>
  </si>
  <si>
    <t>Brzozów</t>
  </si>
  <si>
    <t>Jarnuty</t>
  </si>
  <si>
    <t>Łomża</t>
  </si>
  <si>
    <t>łomżyński</t>
  </si>
  <si>
    <t>Chojny</t>
  </si>
  <si>
    <t>Żałe</t>
  </si>
  <si>
    <t>Brzuze</t>
  </si>
  <si>
    <t>Wałdowo</t>
  </si>
  <si>
    <t>Rękoraj Wieś</t>
  </si>
  <si>
    <t>09-407</t>
  </si>
  <si>
    <t>ul. Londyńska 27</t>
  </si>
  <si>
    <t>ul.Londyńska 27</t>
  </si>
  <si>
    <t xml:space="preserve">Miejscowość inwestora </t>
  </si>
  <si>
    <t>Instalacje produkujące energię elektryczną [moc skumulowana]</t>
  </si>
  <si>
    <t>PV (wszystkie rodzaje)</t>
  </si>
  <si>
    <t>MW</t>
  </si>
  <si>
    <t>DataWydania (Data wpisu do rejestru)</t>
  </si>
  <si>
    <t>Al. Jerozolimskie 98</t>
  </si>
  <si>
    <t>ul. Stefana Starzyńskiego 3</t>
  </si>
  <si>
    <t>Zbiór powstał na podstawie danych o koncesjach na wytwarzanie energii elektrycznej udostępnianych przez Urząd Regulacji Energetyki</t>
  </si>
  <si>
    <t>Miejscowość inwestora</t>
  </si>
  <si>
    <t>Data wpisu do rejestru</t>
  </si>
  <si>
    <t>Data Od</t>
  </si>
  <si>
    <t>Link do koncesji</t>
  </si>
  <si>
    <t>bocheński</t>
  </si>
  <si>
    <t>mała instalacja</t>
  </si>
  <si>
    <t>Łopatki</t>
  </si>
  <si>
    <t>Niedźwiedź</t>
  </si>
  <si>
    <t>Kamlarki</t>
  </si>
  <si>
    <t>Podzamek Golubski</t>
  </si>
  <si>
    <t>STALPRODUKT S.A.</t>
  </si>
  <si>
    <t>Wygoda 69</t>
  </si>
  <si>
    <t>ul. Toruńska 71</t>
  </si>
  <si>
    <t>Wałdowo 40</t>
  </si>
  <si>
    <t>Strzelce Dolne 51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</si>
  <si>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wiatrowych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</si>
  <si>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Farmy</t>
  </si>
  <si>
    <t>średnia moc</t>
  </si>
  <si>
    <t xml:space="preserve">Małe instalacje </t>
  </si>
  <si>
    <t>Razem</t>
  </si>
  <si>
    <t>Rozkład farm w województwach</t>
  </si>
  <si>
    <t>Rozkład małych instalacji w województwach</t>
  </si>
  <si>
    <t>Rozkład wszystkich instalacji w województwach</t>
  </si>
  <si>
    <t>Małe instalacje z danego zakresu mocy</t>
  </si>
  <si>
    <t>&lt; 0,5 MW</t>
  </si>
  <si>
    <t>0,5 - 1 MW</t>
  </si>
  <si>
    <t>Farmy z danego zakresu mocy</t>
  </si>
  <si>
    <t>1-5 MW</t>
  </si>
  <si>
    <t>5-10 MW</t>
  </si>
  <si>
    <t>10-30 MW</t>
  </si>
  <si>
    <t>&gt; 30 MW</t>
  </si>
  <si>
    <t>Wszystkie instalacje</t>
  </si>
  <si>
    <t>Analizy statystyczne funkcjonujących instalacji wiatrowych</t>
  </si>
  <si>
    <t>ZESTAWIENIE DLA OPERATORÓW</t>
  </si>
  <si>
    <r>
      <t>Nazwa Operatora</t>
    </r>
    <r>
      <rPr>
        <b/>
        <sz val="16"/>
        <color theme="3"/>
        <rFont val="Calibri"/>
        <family val="2"/>
        <charset val="238"/>
        <scheme val="minor"/>
      </rPr>
      <t xml:space="preserve"> (spółki holdingowej)</t>
    </r>
  </si>
  <si>
    <t>Całkowita Moc Projektów [MW]</t>
  </si>
  <si>
    <t>Liczba projektów</t>
  </si>
  <si>
    <t>Pozostałe projekty zidentyfikowanych operatorów</t>
  </si>
  <si>
    <t>łącznie zidentyfikowanych projektów</t>
  </si>
  <si>
    <t>Informacje o największych operatorów farm wiatrowych</t>
  </si>
  <si>
    <t>Farmy wiatrowe na tle innych źródeł OZE</t>
  </si>
  <si>
    <t>Spółka holdingowa</t>
  </si>
  <si>
    <t>Największy zbiór danych o dużych instalacjach wiatrowych wytwarzających już energię elektryczną</t>
  </si>
  <si>
    <t>"Agro Wind Energia" Spółka z ograniczoną odpowiedzialnością</t>
  </si>
  <si>
    <t>"Agrowatt" Spółka z ograniczoną odpowiedzialnością</t>
  </si>
  <si>
    <t>"AM Energia Wiatrowa" Spółka z ograniczoną odpowiedzialnością</t>
  </si>
  <si>
    <t>"Baltic Wind" Spółka Jawna Marianna Mazur, Marek Dawidowski</t>
  </si>
  <si>
    <t>"BIKO" Piotr Kubista</t>
  </si>
  <si>
    <t>"Centrum Innowacji" Spółka z ograniczoną odpowiedzialnością</t>
  </si>
  <si>
    <t>"DL Energia Spółka z ograniczoną odpowiedzialnością" Spółka Komandytowa</t>
  </si>
  <si>
    <t>EDP RENEWABLES</t>
  </si>
  <si>
    <t xml:space="preserve"> Ekologiczna Elektrownia Wiatrowa 4 Spółka z ograniczoną odpowiedzialnością</t>
  </si>
  <si>
    <t xml:space="preserve"> Ekologiczna Elektrownia Wiatrowa 5 Spółka z ograniczoną odpowiedzialnością</t>
  </si>
  <si>
    <t>"EDP RENEWABLES POLSKA" SPÓŁKA Z OGRANICZONĄ ODPOWIEDZIALNOŚCIĄ</t>
  </si>
  <si>
    <t>ul. Krzywickiego 13</t>
  </si>
  <si>
    <t>Podzamcze 14</t>
  </si>
  <si>
    <t>ul. Rubież 46</t>
  </si>
  <si>
    <t>Rękorajdobra</t>
  </si>
  <si>
    <t>Bobowo</t>
  </si>
  <si>
    <t>Stan bazy danych jest na 20.06.2025</t>
  </si>
  <si>
    <t xml:space="preserve">Copyright ©2025 IEO. Wszelkie prawa zastrzeżone. </t>
  </si>
  <si>
    <t>Copyright ©2025 IEO. All rights reserved</t>
  </si>
  <si>
    <t>ENERGY INVEST GROUP</t>
  </si>
  <si>
    <t>AGRO WIND ENERGIA</t>
  </si>
  <si>
    <t>AGROWATT</t>
  </si>
  <si>
    <t>JM SPRINKLER HOLDING</t>
  </si>
  <si>
    <t>BALTIC WIND</t>
  </si>
  <si>
    <t>BIKO Piotr Kubista</t>
  </si>
  <si>
    <t>DAT INVEST</t>
  </si>
  <si>
    <t>DL ENERGIA</t>
  </si>
  <si>
    <t>2025 (VI)</t>
  </si>
  <si>
    <t xml:space="preserve">06.2025 - dane ARE </t>
  </si>
  <si>
    <t xml:space="preserve"> </t>
  </si>
  <si>
    <t>Redecz Wielki-Wieś</t>
  </si>
  <si>
    <t>Lubraniec </t>
  </si>
  <si>
    <t>włocławski 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</si>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</sst>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yyyy\-mm\-dd"/>
    <numFmt numFmtId="168" formatCode="_-* #,##0.0\ _z_ł_-;\-* #,##0.0\ _z_ł_-;_-* &quot;-&quot;??\ _z_ł_-;_-@_-"/>
  </numFmts>
  <fonts count="4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b/>
      <sz val="26"/>
      <color theme="4" tint="-0.49998474074526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36"/>
      <color theme="0"/>
      <name val="Calibri"/>
      <family val="2"/>
      <charset val="238"/>
      <scheme val="minor"/>
    </font>
    <font>
      <b/>
      <sz val="18"/>
      <color theme="3" tint="-0.499984740745262"/>
      <name val="Calibri"/>
      <family val="2"/>
      <charset val="238"/>
      <scheme val="minor"/>
    </font>
    <font>
      <b/>
      <sz val="26"/>
      <color theme="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7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11" fillId="8" borderId="4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59">
    <xf numFmtId="0" fontId="0" fillId="0" borderId="0" xfId="0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" fontId="4" fillId="5" borderId="0" xfId="1" applyNumberFormat="1" applyFont="1" applyFill="1" applyAlignment="1"/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" fillId="3" borderId="0" xfId="0" applyFont="1" applyFill="1" applyAlignment="1">
      <alignment wrapText="1"/>
    </xf>
    <xf numFmtId="0" fontId="0" fillId="5" borderId="0" xfId="0" applyFill="1"/>
    <xf numFmtId="0" fontId="0" fillId="7" borderId="0" xfId="0" applyFill="1"/>
    <xf numFmtId="0" fontId="0" fillId="4" borderId="0" xfId="0" applyFill="1"/>
    <xf numFmtId="0" fontId="14" fillId="9" borderId="0" xfId="8" applyFill="1"/>
    <xf numFmtId="0" fontId="14" fillId="10" borderId="0" xfId="8" applyFill="1"/>
    <xf numFmtId="0" fontId="14" fillId="5" borderId="0" xfId="8" applyFill="1"/>
    <xf numFmtId="0" fontId="14" fillId="5" borderId="10" xfId="8" applyFill="1" applyBorder="1"/>
    <xf numFmtId="0" fontId="14" fillId="5" borderId="11" xfId="8" applyFill="1" applyBorder="1"/>
    <xf numFmtId="0" fontId="1" fillId="0" borderId="0" xfId="2"/>
    <xf numFmtId="14" fontId="17" fillId="5" borderId="0" xfId="8" applyNumberFormat="1" applyFont="1" applyFill="1"/>
    <xf numFmtId="0" fontId="10" fillId="5" borderId="3" xfId="5" applyFill="1" applyAlignment="1">
      <alignment horizontal="center" vertical="center"/>
    </xf>
    <xf numFmtId="0" fontId="10" fillId="5" borderId="3" xfId="5" applyFill="1" applyAlignment="1">
      <alignment horizontal="center" vertical="center" wrapText="1"/>
    </xf>
    <xf numFmtId="0" fontId="18" fillId="5" borderId="1" xfId="3" applyFont="1" applyFill="1" applyAlignment="1">
      <alignment horizontal="center" vertical="center"/>
    </xf>
    <xf numFmtId="0" fontId="14" fillId="11" borderId="0" xfId="8" applyFill="1" applyAlignment="1">
      <alignment horizontal="right" vertical="center"/>
    </xf>
    <xf numFmtId="166" fontId="0" fillId="11" borderId="0" xfId="9" applyNumberFormat="1" applyFont="1" applyFill="1" applyBorder="1" applyAlignment="1">
      <alignment horizontal="center" vertical="center"/>
    </xf>
    <xf numFmtId="166" fontId="20" fillId="11" borderId="0" xfId="9" applyNumberFormat="1" applyFont="1" applyFill="1" applyBorder="1" applyAlignment="1">
      <alignment horizontal="center" vertical="center"/>
    </xf>
    <xf numFmtId="0" fontId="14" fillId="5" borderId="13" xfId="8" applyFill="1" applyBorder="1" applyAlignment="1">
      <alignment horizontal="right" vertical="center"/>
    </xf>
    <xf numFmtId="164" fontId="0" fillId="5" borderId="13" xfId="9" applyFont="1" applyFill="1" applyBorder="1" applyAlignment="1">
      <alignment horizontal="center" vertical="center"/>
    </xf>
    <xf numFmtId="164" fontId="2" fillId="5" borderId="13" xfId="9" applyFont="1" applyFill="1" applyBorder="1" applyAlignment="1">
      <alignment horizontal="center" vertical="center"/>
    </xf>
    <xf numFmtId="0" fontId="1" fillId="5" borderId="0" xfId="8" applyFont="1" applyFill="1"/>
    <xf numFmtId="166" fontId="14" fillId="5" borderId="0" xfId="8" applyNumberFormat="1" applyFill="1"/>
    <xf numFmtId="164" fontId="14" fillId="5" borderId="0" xfId="8" applyNumberFormat="1" applyFill="1"/>
    <xf numFmtId="2" fontId="14" fillId="5" borderId="0" xfId="8" applyNumberFormat="1" applyFill="1" applyAlignment="1">
      <alignment vertical="center"/>
    </xf>
    <xf numFmtId="9" fontId="0" fillId="5" borderId="0" xfId="10" applyFont="1" applyFill="1" applyBorder="1"/>
    <xf numFmtId="0" fontId="21" fillId="5" borderId="0" xfId="8" applyFont="1" applyFill="1" applyAlignment="1">
      <alignment vertical="center"/>
    </xf>
    <xf numFmtId="0" fontId="22" fillId="5" borderId="0" xfId="8" applyFont="1" applyFill="1" applyAlignment="1">
      <alignment horizontal="center" vertical="center" wrapText="1"/>
    </xf>
    <xf numFmtId="4" fontId="21" fillId="5" borderId="0" xfId="8" applyNumberFormat="1" applyFont="1" applyFill="1" applyAlignment="1">
      <alignment horizontal="center" vertical="center"/>
    </xf>
    <xf numFmtId="2" fontId="21" fillId="5" borderId="0" xfId="10" applyNumberFormat="1" applyFont="1" applyFill="1" applyBorder="1" applyAlignment="1">
      <alignment horizontal="center" vertical="center"/>
    </xf>
    <xf numFmtId="2" fontId="14" fillId="5" borderId="0" xfId="8" applyNumberFormat="1" applyFill="1"/>
    <xf numFmtId="0" fontId="8" fillId="5" borderId="0" xfId="6" applyFill="1" applyBorder="1"/>
    <xf numFmtId="0" fontId="16" fillId="5" borderId="0" xfId="8" applyFont="1" applyFill="1" applyAlignment="1">
      <alignment vertical="center"/>
    </xf>
    <xf numFmtId="0" fontId="21" fillId="5" borderId="0" xfId="8" applyFont="1" applyFill="1" applyAlignment="1">
      <alignment horizontal="center" vertical="center"/>
    </xf>
    <xf numFmtId="0" fontId="17" fillId="5" borderId="0" xfId="8" applyFont="1" applyFill="1" applyAlignment="1">
      <alignment horizontal="center" vertical="center"/>
    </xf>
    <xf numFmtId="0" fontId="9" fillId="5" borderId="0" xfId="8" applyFont="1" applyFill="1" applyAlignment="1">
      <alignment vertical="center"/>
    </xf>
    <xf numFmtId="0" fontId="9" fillId="5" borderId="0" xfId="8" applyFont="1" applyFill="1" applyAlignment="1">
      <alignment horizontal="center" vertical="center"/>
    </xf>
    <xf numFmtId="4" fontId="14" fillId="9" borderId="0" xfId="8" applyNumberFormat="1" applyFill="1"/>
    <xf numFmtId="4" fontId="14" fillId="10" borderId="0" xfId="8" applyNumberFormat="1" applyFill="1"/>
    <xf numFmtId="0" fontId="10" fillId="5" borderId="3" xfId="5" applyFill="1" applyAlignment="1">
      <alignment horizontal="left" vertical="center" wrapText="1"/>
    </xf>
    <xf numFmtId="0" fontId="14" fillId="9" borderId="0" xfId="8" applyFill="1" applyAlignment="1">
      <alignment horizontal="left" indent="1"/>
    </xf>
    <xf numFmtId="0" fontId="14" fillId="9" borderId="0" xfId="8" applyFill="1" applyAlignment="1">
      <alignment horizontal="left"/>
    </xf>
    <xf numFmtId="0" fontId="23" fillId="5" borderId="14" xfId="8" applyFont="1" applyFill="1" applyBorder="1"/>
    <xf numFmtId="0" fontId="23" fillId="5" borderId="15" xfId="8" applyFont="1" applyFill="1" applyBorder="1"/>
    <xf numFmtId="0" fontId="14" fillId="5" borderId="15" xfId="8" applyFill="1" applyBorder="1"/>
    <xf numFmtId="0" fontId="14" fillId="5" borderId="16" xfId="8" applyFill="1" applyBorder="1"/>
    <xf numFmtId="0" fontId="25" fillId="9" borderId="0" xfId="8" applyFont="1" applyFill="1"/>
    <xf numFmtId="0" fontId="10" fillId="11" borderId="3" xfId="5" applyFill="1" applyAlignment="1">
      <alignment horizontal="center" vertical="center" wrapText="1"/>
    </xf>
    <xf numFmtId="164" fontId="0" fillId="5" borderId="0" xfId="9" applyFont="1" applyFill="1" applyBorder="1" applyAlignment="1">
      <alignment horizontal="center" vertical="center"/>
    </xf>
    <xf numFmtId="0" fontId="19" fillId="12" borderId="12" xfId="8" applyFont="1" applyFill="1" applyBorder="1"/>
    <xf numFmtId="0" fontId="26" fillId="5" borderId="0" xfId="8" applyFont="1" applyFill="1"/>
    <xf numFmtId="0" fontId="29" fillId="5" borderId="0" xfId="8" applyFont="1" applyFill="1"/>
    <xf numFmtId="0" fontId="29" fillId="5" borderId="0" xfId="8" applyFont="1" applyFill="1" applyAlignment="1">
      <alignment horizontal="left"/>
    </xf>
    <xf numFmtId="0" fontId="17" fillId="5" borderId="0" xfId="8" applyFont="1" applyFill="1"/>
    <xf numFmtId="0" fontId="10" fillId="0" borderId="3" xfId="5" applyFill="1" applyAlignment="1">
      <alignment horizontal="left" vertical="center" wrapText="1"/>
    </xf>
    <xf numFmtId="0" fontId="19" fillId="6" borderId="12" xfId="8" applyFont="1" applyFill="1" applyBorder="1"/>
    <xf numFmtId="0" fontId="2" fillId="5" borderId="0" xfId="8" applyFont="1" applyFill="1"/>
    <xf numFmtId="164" fontId="0" fillId="0" borderId="13" xfId="9" applyFont="1" applyFill="1" applyBorder="1" applyAlignment="1">
      <alignment horizontal="center" vertical="center"/>
    </xf>
    <xf numFmtId="0" fontId="31" fillId="5" borderId="0" xfId="8" applyFont="1" applyFill="1" applyAlignment="1">
      <alignment vertical="top" wrapText="1"/>
    </xf>
    <xf numFmtId="2" fontId="32" fillId="5" borderId="0" xfId="8" applyNumberFormat="1" applyFont="1" applyFill="1"/>
    <xf numFmtId="0" fontId="32" fillId="5" borderId="0" xfId="8" applyFont="1" applyFill="1"/>
    <xf numFmtId="0" fontId="16" fillId="5" borderId="10" xfId="8" applyFont="1" applyFill="1" applyBorder="1" applyAlignment="1">
      <alignment vertical="center"/>
    </xf>
    <xf numFmtId="165" fontId="0" fillId="0" borderId="0" xfId="0" applyNumberFormat="1" applyAlignment="1">
      <alignment horizontal="center" vertical="center" wrapText="1"/>
    </xf>
    <xf numFmtId="1" fontId="0" fillId="0" borderId="0" xfId="1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0" fillId="5" borderId="0" xfId="0" applyFill="1" applyAlignment="1">
      <alignment horizontal="left" wrapText="1"/>
    </xf>
    <xf numFmtId="0" fontId="6" fillId="5" borderId="0" xfId="0" applyFont="1" applyFill="1" applyAlignment="1">
      <alignment horizontal="right" vertical="center" wrapText="1"/>
    </xf>
    <xf numFmtId="14" fontId="0" fillId="5" borderId="0" xfId="0" applyNumberFormat="1" applyFill="1"/>
    <xf numFmtId="0" fontId="3" fillId="5" borderId="0" xfId="0" applyFont="1" applyFill="1" applyAlignment="1">
      <alignment horizontal="right" vertical="center" wrapText="1"/>
    </xf>
    <xf numFmtId="1" fontId="4" fillId="5" borderId="0" xfId="1" applyNumberFormat="1" applyFont="1" applyFill="1" applyAlignment="1">
      <alignment horizontal="right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right" wrapText="1"/>
    </xf>
    <xf numFmtId="0" fontId="20" fillId="14" borderId="18" xfId="0" applyFont="1" applyFill="1" applyBorder="1" applyAlignment="1">
      <alignment horizontal="center" vertical="center" wrapText="1"/>
    </xf>
    <xf numFmtId="165" fontId="20" fillId="14" borderId="18" xfId="0" applyNumberFormat="1" applyFont="1" applyFill="1" applyBorder="1" applyAlignment="1">
      <alignment horizontal="center" vertical="center" wrapText="1"/>
    </xf>
    <xf numFmtId="0" fontId="20" fillId="14" borderId="18" xfId="0" applyFont="1" applyFill="1" applyBorder="1" applyAlignment="1">
      <alignment horizontal="center" vertical="center"/>
    </xf>
    <xf numFmtId="1" fontId="20" fillId="14" borderId="18" xfId="1" applyNumberFormat="1" applyFont="1" applyFill="1" applyBorder="1" applyAlignment="1">
      <alignment horizontal="center" vertical="center" wrapText="1"/>
    </xf>
    <xf numFmtId="14" fontId="20" fillId="14" borderId="18" xfId="0" applyNumberFormat="1" applyFont="1" applyFill="1" applyBorder="1" applyAlignment="1">
      <alignment horizontal="center" vertical="center" wrapText="1"/>
    </xf>
    <xf numFmtId="0" fontId="20" fillId="15" borderId="18" xfId="0" applyFont="1" applyFill="1" applyBorder="1" applyAlignment="1">
      <alignment horizontal="left" vertical="center" wrapText="1"/>
    </xf>
    <xf numFmtId="0" fontId="35" fillId="5" borderId="0" xfId="0" applyFont="1" applyFill="1"/>
    <xf numFmtId="0" fontId="35" fillId="0" borderId="0" xfId="0" applyFont="1"/>
    <xf numFmtId="0" fontId="35" fillId="5" borderId="0" xfId="0" applyFont="1" applyFill="1" applyAlignment="1">
      <alignment horizontal="left"/>
    </xf>
    <xf numFmtId="0" fontId="35" fillId="5" borderId="0" xfId="0" applyFont="1" applyFill="1" applyAlignment="1">
      <alignment horizontal="right"/>
    </xf>
    <xf numFmtId="14" fontId="35" fillId="5" borderId="0" xfId="0" applyNumberFormat="1" applyFont="1" applyFill="1"/>
    <xf numFmtId="0" fontId="14" fillId="5" borderId="0" xfId="8" applyFill="1" applyAlignment="1">
      <alignment horizontal="right"/>
    </xf>
    <xf numFmtId="164" fontId="14" fillId="5" borderId="0" xfId="8" applyNumberFormat="1" applyFill="1" applyAlignment="1">
      <alignment horizontal="right"/>
    </xf>
    <xf numFmtId="0" fontId="14" fillId="4" borderId="0" xfId="8" applyFill="1"/>
    <xf numFmtId="0" fontId="14" fillId="4" borderId="19" xfId="8" applyFill="1" applyBorder="1"/>
    <xf numFmtId="0" fontId="14" fillId="4" borderId="19" xfId="8" applyFill="1" applyBorder="1" applyAlignment="1">
      <alignment horizontal="center"/>
    </xf>
    <xf numFmtId="0" fontId="36" fillId="5" borderId="11" xfId="8" applyFont="1" applyFill="1" applyBorder="1"/>
    <xf numFmtId="0" fontId="36" fillId="5" borderId="0" xfId="8" applyFont="1" applyFill="1"/>
    <xf numFmtId="0" fontId="14" fillId="5" borderId="0" xfId="8" applyFill="1" applyAlignment="1">
      <alignment horizontal="center"/>
    </xf>
    <xf numFmtId="0" fontId="37" fillId="5" borderId="0" xfId="8" applyFont="1" applyFill="1"/>
    <xf numFmtId="0" fontId="7" fillId="5" borderId="23" xfId="3" applyFill="1" applyBorder="1" applyAlignment="1">
      <alignment horizontal="left" vertical="center" wrapText="1"/>
    </xf>
    <xf numFmtId="168" fontId="40" fillId="16" borderId="24" xfId="9" applyNumberFormat="1" applyFont="1" applyFill="1" applyBorder="1" applyAlignment="1">
      <alignment horizontal="right"/>
    </xf>
    <xf numFmtId="168" fontId="40" fillId="0" borderId="0" xfId="9" applyNumberFormat="1" applyFont="1" applyAlignment="1">
      <alignment horizontal="right"/>
    </xf>
    <xf numFmtId="168" fontId="40" fillId="16" borderId="0" xfId="9" applyNumberFormat="1" applyFont="1" applyFill="1" applyAlignment="1">
      <alignment horizontal="right"/>
    </xf>
    <xf numFmtId="0" fontId="41" fillId="5" borderId="2" xfId="4" applyFont="1" applyFill="1" applyAlignment="1">
      <alignment horizontal="left"/>
    </xf>
    <xf numFmtId="168" fontId="18" fillId="5" borderId="2" xfId="9" applyNumberFormat="1" applyFont="1" applyFill="1" applyBorder="1" applyAlignment="1">
      <alignment horizontal="right" vertical="center"/>
    </xf>
    <xf numFmtId="0" fontId="18" fillId="5" borderId="2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left" vertical="center"/>
    </xf>
    <xf numFmtId="168" fontId="10" fillId="5" borderId="3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right" vertical="center"/>
    </xf>
    <xf numFmtId="0" fontId="14" fillId="5" borderId="14" xfId="8" applyFill="1" applyBorder="1"/>
    <xf numFmtId="0" fontId="24" fillId="5" borderId="15" xfId="8" applyFont="1" applyFill="1" applyBorder="1" applyAlignment="1">
      <alignment horizontal="center" vertical="center"/>
    </xf>
    <xf numFmtId="0" fontId="14" fillId="11" borderId="0" xfId="8" applyFill="1"/>
    <xf numFmtId="0" fontId="19" fillId="12" borderId="0" xfId="8" applyFont="1" applyFill="1" applyAlignment="1">
      <alignment horizontal="center" vertical="center" wrapText="1"/>
    </xf>
    <xf numFmtId="0" fontId="19" fillId="12" borderId="12" xfId="8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0" fillId="16" borderId="24" xfId="8" applyFont="1" applyFill="1" applyBorder="1"/>
    <xf numFmtId="0" fontId="40" fillId="16" borderId="24" xfId="8" applyFont="1" applyFill="1" applyBorder="1" applyAlignment="1">
      <alignment horizontal="right"/>
    </xf>
    <xf numFmtId="0" fontId="40" fillId="0" borderId="0" xfId="8" applyFont="1"/>
    <xf numFmtId="0" fontId="40" fillId="0" borderId="0" xfId="8" applyFont="1" applyAlignment="1">
      <alignment horizontal="right"/>
    </xf>
    <xf numFmtId="0" fontId="40" fillId="16" borderId="0" xfId="8" applyFont="1" applyFill="1"/>
    <xf numFmtId="0" fontId="40" fillId="16" borderId="0" xfId="8" applyFont="1" applyFill="1" applyAlignment="1">
      <alignment horizontal="right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13" fillId="8" borderId="5" xfId="7" applyFont="1" applyBorder="1" applyAlignment="1">
      <alignment horizontal="center"/>
    </xf>
    <xf numFmtId="0" fontId="12" fillId="4" borderId="6" xfId="4" applyFont="1" applyFill="1" applyBorder="1" applyAlignment="1">
      <alignment horizontal="center"/>
    </xf>
    <xf numFmtId="0" fontId="5" fillId="2" borderId="0" xfId="0" applyFont="1" applyFill="1" applyAlignment="1">
      <alignment horizontal="left" wrapText="1"/>
    </xf>
    <xf numFmtId="14" fontId="5" fillId="2" borderId="0" xfId="0" applyNumberFormat="1" applyFont="1" applyFill="1" applyAlignment="1">
      <alignment horizontal="left" wrapText="1"/>
    </xf>
    <xf numFmtId="1" fontId="4" fillId="5" borderId="0" xfId="1" applyNumberFormat="1" applyFont="1" applyFill="1" applyAlignment="1">
      <alignment horizontal="left"/>
    </xf>
    <xf numFmtId="0" fontId="5" fillId="13" borderId="0" xfId="0" applyFont="1" applyFill="1" applyAlignment="1">
      <alignment horizontal="left" wrapText="1"/>
    </xf>
    <xf numFmtId="14" fontId="5" fillId="13" borderId="0" xfId="0" applyNumberFormat="1" applyFont="1" applyFill="1" applyAlignment="1">
      <alignment horizontal="left" wrapText="1"/>
    </xf>
    <xf numFmtId="1" fontId="34" fillId="5" borderId="0" xfId="1" applyNumberFormat="1" applyFont="1" applyFill="1" applyAlignment="1">
      <alignment horizontal="left"/>
    </xf>
    <xf numFmtId="0" fontId="15" fillId="7" borderId="0" xfId="8" applyFont="1" applyFill="1" applyAlignment="1">
      <alignment horizontal="center" vertical="center"/>
    </xf>
    <xf numFmtId="0" fontId="16" fillId="12" borderId="0" xfId="8" applyFont="1" applyFill="1" applyAlignment="1">
      <alignment horizontal="center" vertical="center"/>
    </xf>
    <xf numFmtId="0" fontId="20" fillId="5" borderId="7" xfId="8" applyFont="1" applyFill="1" applyBorder="1" applyAlignment="1">
      <alignment horizontal="center" vertical="center"/>
    </xf>
    <xf numFmtId="0" fontId="20" fillId="5" borderId="8" xfId="8" applyFont="1" applyFill="1" applyBorder="1" applyAlignment="1">
      <alignment horizontal="center" vertical="center"/>
    </xf>
    <xf numFmtId="0" fontId="20" fillId="5" borderId="9" xfId="8" applyFont="1" applyFill="1" applyBorder="1" applyAlignment="1">
      <alignment horizontal="center" vertical="center"/>
    </xf>
    <xf numFmtId="0" fontId="8" fillId="5" borderId="0" xfId="4" applyFill="1" applyBorder="1" applyAlignment="1">
      <alignment horizontal="center" vertical="center"/>
    </xf>
    <xf numFmtId="0" fontId="8" fillId="5" borderId="2" xfId="4" applyFill="1" applyAlignment="1">
      <alignment horizontal="center" vertical="center"/>
    </xf>
    <xf numFmtId="0" fontId="8" fillId="5" borderId="0" xfId="4" applyFill="1" applyBorder="1" applyAlignment="1">
      <alignment horizontal="center" vertical="center" wrapText="1"/>
    </xf>
    <xf numFmtId="0" fontId="8" fillId="5" borderId="2" xfId="4" applyFill="1" applyAlignment="1">
      <alignment horizontal="center" vertical="center" wrapText="1"/>
    </xf>
    <xf numFmtId="0" fontId="18" fillId="5" borderId="0" xfId="3" applyFont="1" applyFill="1" applyBorder="1" applyAlignment="1">
      <alignment horizontal="center" vertical="center" wrapText="1"/>
    </xf>
    <xf numFmtId="0" fontId="15" fillId="17" borderId="20" xfId="8" applyFont="1" applyFill="1" applyBorder="1" applyAlignment="1">
      <alignment horizontal="center" vertical="center"/>
    </xf>
    <xf numFmtId="0" fontId="15" fillId="17" borderId="21" xfId="8" applyFont="1" applyFill="1" applyBorder="1" applyAlignment="1">
      <alignment horizontal="center" vertical="center"/>
    </xf>
    <xf numFmtId="0" fontId="15" fillId="17" borderId="22" xfId="8" applyFont="1" applyFill="1" applyBorder="1" applyAlignment="1">
      <alignment horizontal="center" vertical="center"/>
    </xf>
    <xf numFmtId="0" fontId="5" fillId="18" borderId="11" xfId="8" applyFont="1" applyFill="1" applyBorder="1" applyAlignment="1">
      <alignment horizontal="center" vertical="center"/>
    </xf>
    <xf numFmtId="0" fontId="5" fillId="18" borderId="0" xfId="8" applyFont="1" applyFill="1" applyAlignment="1">
      <alignment horizontal="center" vertical="center"/>
    </xf>
    <xf numFmtId="0" fontId="5" fillId="18" borderId="10" xfId="8" applyFont="1" applyFill="1" applyBorder="1" applyAlignment="1">
      <alignment horizontal="center" vertical="center"/>
    </xf>
    <xf numFmtId="0" fontId="38" fillId="5" borderId="7" xfId="8" applyFont="1" applyFill="1" applyBorder="1" applyAlignment="1">
      <alignment horizontal="center"/>
    </xf>
    <xf numFmtId="0" fontId="38" fillId="5" borderId="8" xfId="8" applyFont="1" applyFill="1" applyBorder="1" applyAlignment="1">
      <alignment horizontal="center"/>
    </xf>
    <xf numFmtId="0" fontId="38" fillId="5" borderId="9" xfId="8" applyFont="1" applyFill="1" applyBorder="1" applyAlignment="1">
      <alignment horizontal="center"/>
    </xf>
    <xf numFmtId="0" fontId="16" fillId="6" borderId="0" xfId="8" applyFont="1" applyFill="1" applyAlignment="1">
      <alignment horizontal="center" vertical="center"/>
    </xf>
    <xf numFmtId="0" fontId="27" fillId="7" borderId="0" xfId="8" applyFont="1" applyFill="1" applyAlignment="1">
      <alignment horizontal="center" vertical="center"/>
    </xf>
    <xf numFmtId="0" fontId="28" fillId="12" borderId="0" xfId="8" applyFont="1" applyFill="1" applyAlignment="1">
      <alignment horizontal="center" vertical="center"/>
    </xf>
    <xf numFmtId="0" fontId="30" fillId="5" borderId="7" xfId="8" applyFont="1" applyFill="1" applyBorder="1" applyAlignment="1">
      <alignment horizontal="center" vertical="center"/>
    </xf>
    <xf numFmtId="0" fontId="30" fillId="5" borderId="8" xfId="8" applyFont="1" applyFill="1" applyBorder="1" applyAlignment="1">
      <alignment horizontal="center" vertical="center"/>
    </xf>
    <xf numFmtId="0" fontId="30" fillId="5" borderId="9" xfId="8" applyFont="1" applyFill="1" applyBorder="1" applyAlignment="1">
      <alignment horizontal="center" vertical="center"/>
    </xf>
  </cellXfs>
  <cellStyles count="11">
    <cellStyle name="Dane wyjściowe" xfId="7" builtinId="21"/>
    <cellStyle name="Dziesiętny" xfId="1" builtinId="3"/>
    <cellStyle name="Dziesiętny 2" xfId="9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8000000}"/>
    <cellStyle name="Normalny 3" xfId="8" xr:uid="{00000000-0005-0000-0000-000009000000}"/>
    <cellStyle name="Procentowy 2" xfId="10" xr:uid="{00000000-0005-0000-0000-00000A000000}"/>
  </cellStyles>
  <dxfs count="39"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Analiza!$E$15:$U$15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</c:v>
                </c:pt>
                <c:pt idx="3">
                  <c:v>1.7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6.8000000000000005E-2</c:v>
                </c:pt>
                <c:pt idx="8">
                  <c:v>0</c:v>
                </c:pt>
                <c:pt idx="9">
                  <c:v>2.5499999999999998</c:v>
                </c:pt>
                <c:pt idx="10">
                  <c:v>1.7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084-A280-8C96AF20A738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Analiza!$E$10:$U$10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3.6</c:v>
                </c:pt>
                <c:pt idx="7">
                  <c:v>5.65</c:v>
                </c:pt>
                <c:pt idx="8">
                  <c:v>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084-A280-8C96AF20A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37264099021302338"/>
          <c:y val="0.89718559352212646"/>
          <c:w val="0.25471801957395335"/>
          <c:h val="8.318866989470483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Skumulowana moc poszczególnych źródeł OZE na dzień 31.05.2025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'Wiatr na tle innych OZE'!$F$51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CE-408C-933B-A911E9D92564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CE-408C-933B-A911E9D92564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CE-408C-933B-A911E9D92564}"/>
              </c:ext>
            </c:extLst>
          </c:dPt>
          <c:dPt>
            <c:idx val="3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57CE-408C-933B-A911E9D92564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'Wiatr na tle innych OZE'!$G$50:$K$50</c:f>
              <c:strCache>
                <c:ptCount val="5"/>
                <c:pt idx="0">
                  <c:v>PV</c:v>
                </c:pt>
                <c:pt idx="1">
                  <c:v>BIOGAZ</c:v>
                </c:pt>
                <c:pt idx="2">
                  <c:v>BIOMASA</c:v>
                </c:pt>
                <c:pt idx="3">
                  <c:v>WIATR</c:v>
                </c:pt>
                <c:pt idx="4">
                  <c:v>WODA</c:v>
                </c:pt>
              </c:strCache>
            </c:strRef>
          </c:cat>
          <c:val>
            <c:numRef>
              <c:f>'Wiatr na tle innych OZE'!$G$51:$K$51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CE-408C-933B-A911E9D92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51232"/>
        <c:axId val="76752768"/>
      </c:barChart>
      <c:catAx>
        <c:axId val="7675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76752768"/>
        <c:crosses val="autoZero"/>
        <c:auto val="1"/>
        <c:lblAlgn val="ctr"/>
        <c:lblOffset val="100"/>
        <c:noMultiLvlLbl val="0"/>
      </c:catAx>
      <c:valAx>
        <c:axId val="76752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FFC000">
                <a:lumMod val="75000"/>
              </a:srgbClr>
            </a:solidFill>
          </a:ln>
        </c:spPr>
        <c:crossAx val="7675123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41A9-AB99-1A6EFE15B069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41A9-AB99-1A6EFE15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3991319641745811"/>
          <c:y val="0.91942434987953869"/>
          <c:w val="0.76690900235408721"/>
          <c:h val="6.177919304642094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7.6499999999999986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F-4A7C-9103-66EC7C3EDD8A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1.5</c:v>
                </c:pt>
                <c:pt idx="1">
                  <c:v>14.280000000000001</c:v>
                </c:pt>
                <c:pt idx="2">
                  <c:v>5.65</c:v>
                </c:pt>
                <c:pt idx="3">
                  <c:v>3</c:v>
                </c:pt>
                <c:pt idx="4">
                  <c:v>1.6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F-4A7C-9103-66EC7C3E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5678297602665198"/>
          <c:y val="0.93445112734360758"/>
          <c:w val="0.75698683585971593"/>
          <c:h val="6.353396218796009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wiatrowych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8F6B-4073-83D8-FEE4569F858D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8F6B-4073-83D8-FEE4569F858D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8F6B-4073-83D8-FEE4569F858D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8F6B-4073-83D8-FEE4569F858D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8F6B-4073-83D8-FEE4569F858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15.75</c:v>
                </c:pt>
                <c:pt idx="2">
                  <c:v>14.280000000000001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6B-4073-83D8-FEE4569F8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E654-4426-8E49-9877ADE6062C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654-4426-8E49-9877ADE6062C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E654-4426-8E49-9877ADE6062C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E654-4426-8E49-9877ADE6062C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E654-4426-8E49-9877ADE6062C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54-4426-8E49-9877ADE6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Analiza!$E$14:$U$14</c15:sqref>
                  </c15:fullRef>
                </c:ext>
              </c:extLst>
              <c:f>Analiza!$F$14:$U$14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F-4C0E-A458-4EA25AB5DDBC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Analiza!$E$9:$U$9</c15:sqref>
                  </c15:fullRef>
                </c:ext>
              </c:extLst>
              <c:f>Analiza!$F$9:$U$9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F-4C0E-A458-4EA25AB5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477722102918956"/>
          <c:y val="0.87646284887199399"/>
          <c:w val="0.24436331822158594"/>
          <c:h val="0.1219792829691217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OPERATORÓW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'Operatorzy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'Operatorzy zestawienie '!$C$8:$C$26</c:f>
              <c:strCache>
                <c:ptCount val="9"/>
                <c:pt idx="0">
                  <c:v>BALTIC WIND</c:v>
                </c:pt>
                <c:pt idx="1">
                  <c:v>EDP RENEWABLES</c:v>
                </c:pt>
                <c:pt idx="2">
                  <c:v>DL ENERGIA</c:v>
                </c:pt>
                <c:pt idx="3">
                  <c:v>ENERGY INVEST GROUP</c:v>
                </c:pt>
                <c:pt idx="4">
                  <c:v>BIKO Piotr Kubista</c:v>
                </c:pt>
                <c:pt idx="5">
                  <c:v>JM SPRINKLER HOLDING</c:v>
                </c:pt>
                <c:pt idx="6">
                  <c:v>AGROWATT</c:v>
                </c:pt>
                <c:pt idx="7">
                  <c:v>DAT INVEST</c:v>
                </c:pt>
                <c:pt idx="8">
                  <c:v>AGRO WIND ENERGIA</c:v>
                </c:pt>
              </c:strCache>
            </c:strRef>
          </c:cat>
          <c:val>
            <c:numRef>
              <c:f>'Operatorzy zestawienie '!$D$8:$D$16</c:f>
              <c:numCache>
                <c:formatCode>_-* #\ ##0.0\ _z_ł_-;\-* #\ ##0.0\ _z_ł_-;_-* "-"??\ _z_ł_-;_-@_-</c:formatCode>
                <c:ptCount val="9"/>
                <c:pt idx="0">
                  <c:v>7.5</c:v>
                </c:pt>
                <c:pt idx="1">
                  <c:v>6.78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1.65</c:v>
                </c:pt>
                <c:pt idx="7">
                  <c:v>1.6</c:v>
                </c:pt>
                <c:pt idx="8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F-442D-87BB-425E413F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operatorów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C-40C0-88DC-4518B5D082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C-40C0-88DC-4518B5D082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BC-40C0-88DC-4518B5D082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C-40C0-88DC-4518B5D082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C-40C0-88DC-4518B5D082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BC-40C0-88DC-4518B5D082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BC-40C0-88DC-4518B5D0825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BC-40C0-88DC-4518B5D0825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BC-40C0-88DC-4518B5D0825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BC-40C0-88DC-4518B5D0825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BC-40C0-88DC-4518B5D0825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BC-40C0-88DC-4518B5D0825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BC-40C0-88DC-4518B5D0825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6BC-40C0-88DC-4518B5D0825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6BC-40C0-88DC-4518B5D0825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6BC-40C0-88DC-4518B5D0825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6BC-40C0-88DC-4518B5D0825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6BC-40C0-88DC-4518B5D0825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6BC-40C0-88DC-4518B5D0825F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6BC-40C0-88DC-4518B5D0825F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6BC-40C0-88DC-4518B5D0825F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6BC-40C0-88DC-4518B5D0825F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6BC-40C0-88DC-4518B5D0825F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6BC-40C0-88DC-4518B5D0825F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6BC-40C0-88DC-4518B5D0825F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6BC-40C0-88DC-4518B5D0825F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6BC-40C0-88DC-4518B5D0825F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6BC-40C0-88DC-4518B5D082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'Operatorzy zestawienie '!$J$9:$J$28</c:f>
              <c:strCache>
                <c:ptCount val="20"/>
                <c:pt idx="0">
                  <c:v>BALTIC WIND</c:v>
                </c:pt>
                <c:pt idx="1">
                  <c:v>EDP RENEWABLES</c:v>
                </c:pt>
                <c:pt idx="2">
                  <c:v>DL ENERGIA</c:v>
                </c:pt>
                <c:pt idx="3">
                  <c:v>ENERGY INVEST GROUP</c:v>
                </c:pt>
                <c:pt idx="4">
                  <c:v>BIKO Piotr Kubista</c:v>
                </c:pt>
                <c:pt idx="5">
                  <c:v>JM SPRINKLER HOLDING</c:v>
                </c:pt>
                <c:pt idx="6">
                  <c:v>AGROWATT</c:v>
                </c:pt>
                <c:pt idx="7">
                  <c:v>DAT INVEST</c:v>
                </c:pt>
                <c:pt idx="8">
                  <c:v>AGRO WIND ENERGIA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operatorów</c:v>
                </c:pt>
              </c:strCache>
            </c:strRef>
          </c:cat>
          <c:val>
            <c:numRef>
              <c:f>'Operatorzy zestawienie '!$K$9:$K$28</c:f>
              <c:numCache>
                <c:formatCode>General</c:formatCode>
                <c:ptCount val="20"/>
                <c:pt idx="0">
                  <c:v>7.5</c:v>
                </c:pt>
                <c:pt idx="1">
                  <c:v>6.78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1.65</c:v>
                </c:pt>
                <c:pt idx="7">
                  <c:v>1.6</c:v>
                </c:pt>
                <c:pt idx="8">
                  <c:v>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36BC-40C0-88DC-4518B5D0825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Skumulowana moc poszczególnych instalacji OZE w poszczególnych latach [MW]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'Wiatr na tle innych OZE'!$D$12</c:f>
              <c:strCache>
                <c:ptCount val="1"/>
                <c:pt idx="0">
                  <c:v>BIOGAZ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</c:spPr>
          <c:invertIfNegative val="0"/>
          <c:cat>
            <c:strRef>
              <c:f>'Wiatr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'Wiatr na tle innych OZE'!$E$12:$N$12</c:f>
              <c:numCache>
                <c:formatCode>_-* #\ ##0.00\ _z_ł_-;\-* #\ ##0.00\ _z_ł_-;_-* "-"??\ _z_ł_-;_-@_-</c:formatCode>
                <c:ptCount val="10"/>
                <c:pt idx="0">
                  <c:v>233.96700000000001</c:v>
                </c:pt>
                <c:pt idx="1">
                  <c:v>235.37299999999999</c:v>
                </c:pt>
                <c:pt idx="2">
                  <c:v>237.61799999999999</c:v>
                </c:pt>
                <c:pt idx="3">
                  <c:v>225.2</c:v>
                </c:pt>
                <c:pt idx="4">
                  <c:v>240.6</c:v>
                </c:pt>
                <c:pt idx="5">
                  <c:v>249.5</c:v>
                </c:pt>
                <c:pt idx="6">
                  <c:v>271.7</c:v>
                </c:pt>
                <c:pt idx="7">
                  <c:v>293.8</c:v>
                </c:pt>
                <c:pt idx="8">
                  <c:v>306.27699999999999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0-4932-94C5-CE9022EA94FD}"/>
            </c:ext>
          </c:extLst>
        </c:ser>
        <c:ser>
          <c:idx val="2"/>
          <c:order val="1"/>
          <c:tx>
            <c:strRef>
              <c:f>'Wiatr na tle innych OZE'!$D$13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</c:spPr>
          <c:invertIfNegative val="0"/>
          <c:cat>
            <c:strRef>
              <c:f>'Wiatr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'Wiatr na tle innych OZE'!$E$13:$N$13</c:f>
              <c:numCache>
                <c:formatCode>_-* #\ ##0.00\ _z_ł_-;\-* #\ ##0.00\ _z_ł_-;_-* "-"??\ _z_ł_-;_-@_-</c:formatCode>
                <c:ptCount val="10"/>
                <c:pt idx="0">
                  <c:v>1281.0650000000001</c:v>
                </c:pt>
                <c:pt idx="1">
                  <c:v>1362.03</c:v>
                </c:pt>
                <c:pt idx="2">
                  <c:v>1362.87</c:v>
                </c:pt>
                <c:pt idx="3">
                  <c:v>812.9</c:v>
                </c:pt>
                <c:pt idx="4">
                  <c:v>815.2</c:v>
                </c:pt>
                <c:pt idx="5">
                  <c:v>819.5</c:v>
                </c:pt>
                <c:pt idx="6">
                  <c:v>849.3</c:v>
                </c:pt>
                <c:pt idx="7">
                  <c:v>981.6</c:v>
                </c:pt>
                <c:pt idx="8">
                  <c:v>969.57500000000005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0-4932-94C5-CE9022EA94FD}"/>
            </c:ext>
          </c:extLst>
        </c:ser>
        <c:ser>
          <c:idx val="3"/>
          <c:order val="2"/>
          <c:tx>
            <c:strRef>
              <c:f>'Wiatr na tle innych OZE'!$D$14</c:f>
              <c:strCache>
                <c:ptCount val="1"/>
                <c:pt idx="0">
                  <c:v>WIATR</c:v>
                </c:pt>
              </c:strCache>
            </c:strRef>
          </c:tx>
          <c:invertIfNegative val="0"/>
          <c:cat>
            <c:strRef>
              <c:f>'Wiatr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'Wiatr na tle innych OZE'!$E$14:$N$14</c:f>
              <c:numCache>
                <c:formatCode>_-* #\ ##0.00\ _z_ł_-;\-* #\ ##0.00\ _z_ł_-;_-* "-"??\ _z_ł_-;_-@_-</c:formatCode>
                <c:ptCount val="10"/>
                <c:pt idx="0">
                  <c:v>5807.4160000000002</c:v>
                </c:pt>
                <c:pt idx="1">
                  <c:v>5848.6710000000003</c:v>
                </c:pt>
                <c:pt idx="2">
                  <c:v>5864.4430000000002</c:v>
                </c:pt>
                <c:pt idx="3">
                  <c:v>5868.9</c:v>
                </c:pt>
                <c:pt idx="4">
                  <c:v>6327.9</c:v>
                </c:pt>
                <c:pt idx="5">
                  <c:v>7007.7</c:v>
                </c:pt>
                <c:pt idx="6">
                  <c:v>8129.5</c:v>
                </c:pt>
                <c:pt idx="7">
                  <c:v>9428.2999999999993</c:v>
                </c:pt>
                <c:pt idx="8">
                  <c:v>10139.538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00-4932-94C5-CE9022EA94FD}"/>
            </c:ext>
          </c:extLst>
        </c:ser>
        <c:ser>
          <c:idx val="4"/>
          <c:order val="3"/>
          <c:tx>
            <c:strRef>
              <c:f>'Wiatr na tle innych OZE'!$D$15</c:f>
              <c:strCache>
                <c:ptCount val="1"/>
                <c:pt idx="0">
                  <c:v>WODA</c:v>
                </c:pt>
              </c:strCache>
            </c:strRef>
          </c:tx>
          <c:invertIfNegative val="0"/>
          <c:cat>
            <c:strRef>
              <c:f>'Wiatr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'Wiatr na tle innych OZE'!$E$15:$N$15</c:f>
              <c:numCache>
                <c:formatCode>_-* #\ ##0.00\ _z_ł_-;\-* #\ ##0.00\ _z_ł_-;_-* "-"??\ _z_ł_-;_-@_-</c:formatCode>
                <c:ptCount val="10"/>
                <c:pt idx="0">
                  <c:v>993.995</c:v>
                </c:pt>
                <c:pt idx="1">
                  <c:v>988.37699999999995</c:v>
                </c:pt>
                <c:pt idx="2">
                  <c:v>981.50400000000002</c:v>
                </c:pt>
                <c:pt idx="3">
                  <c:v>978.1</c:v>
                </c:pt>
                <c:pt idx="4">
                  <c:v>980.6</c:v>
                </c:pt>
                <c:pt idx="5">
                  <c:v>983.9</c:v>
                </c:pt>
                <c:pt idx="6">
                  <c:v>985.2</c:v>
                </c:pt>
                <c:pt idx="7">
                  <c:v>979.1</c:v>
                </c:pt>
                <c:pt idx="8">
                  <c:v>980.82899999999995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00-4932-94C5-CE9022EA94FD}"/>
            </c:ext>
          </c:extLst>
        </c:ser>
        <c:ser>
          <c:idx val="0"/>
          <c:order val="4"/>
          <c:tx>
            <c:strRef>
              <c:f>'Wiatr na tle innych OZE'!$D$11</c:f>
              <c:strCache>
                <c:ptCount val="1"/>
                <c:pt idx="0">
                  <c:v>PV (wszystkie rodzaje)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</c:spPr>
          <c:invertIfNegative val="0"/>
          <c:cat>
            <c:strRef>
              <c:f>'Wiatr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'Wiatr na tle innych OZE'!$E$11:$N$11</c:f>
              <c:numCache>
                <c:formatCode>_-* #\ ##0.00\ _z_ł_-;\-* #\ ##0.00\ _z_ł_-;_-* "-"??\ _z_ł_-;_-@_-</c:formatCode>
                <c:ptCount val="10"/>
                <c:pt idx="0">
                  <c:v>187.59958</c:v>
                </c:pt>
                <c:pt idx="1">
                  <c:v>261.79728499999999</c:v>
                </c:pt>
                <c:pt idx="2">
                  <c:v>505.65713067682481</c:v>
                </c:pt>
                <c:pt idx="3">
                  <c:v>1529.2</c:v>
                </c:pt>
                <c:pt idx="4">
                  <c:v>3961.4</c:v>
                </c:pt>
                <c:pt idx="5">
                  <c:v>7681.4</c:v>
                </c:pt>
                <c:pt idx="6">
                  <c:v>12114.7</c:v>
                </c:pt>
                <c:pt idx="7">
                  <c:v>17057.099999999999</c:v>
                </c:pt>
                <c:pt idx="8">
                  <c:v>21157.024000000001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00-4932-94C5-CE9022EA9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96192"/>
        <c:axId val="76697984"/>
      </c:barChart>
      <c:catAx>
        <c:axId val="766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7984"/>
        <c:crosses val="autoZero"/>
        <c:auto val="1"/>
        <c:lblAlgn val="ctr"/>
        <c:lblOffset val="100"/>
        <c:noMultiLvlLbl val="0"/>
      </c:catAx>
      <c:valAx>
        <c:axId val="766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9731710515841312"/>
          <c:y val="0.8873952296379386"/>
          <c:w val="0.32924320868726159"/>
          <c:h val="4.0657025952174575E-2"/>
        </c:manualLayout>
      </c:layout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Wiatr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9 506,3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789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405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,5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614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Wiatr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9 506,3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789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405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,5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614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4C65315-0EC6-4C1E-9C2D-4E77E6182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144250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4CDEB6-885D-4B1E-89D8-410CEAABF5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30F8E5-E9DE-4299-8E2F-AF1963DD1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18</xdr:col>
      <xdr:colOff>180976</xdr:colOff>
      <xdr:row>7</xdr:row>
      <xdr:rowOff>142874</xdr:rowOff>
    </xdr:from>
    <xdr:to>
      <xdr:col>19</xdr:col>
      <xdr:colOff>952501</xdr:colOff>
      <xdr:row>12</xdr:row>
      <xdr:rowOff>190499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CB26DEFC-1B4A-4C28-9D56-9755D6146EBF}"/>
            </a:ext>
          </a:extLst>
        </xdr:cNvPr>
        <xdr:cNvSpPr txBox="1"/>
      </xdr:nvSpPr>
      <xdr:spPr>
        <a:xfrm>
          <a:off x="11068051" y="1990724"/>
          <a:ext cx="1600200" cy="10001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Stan projektów w bazie na dzień 20.06.2025</a:t>
          </a:r>
        </a:p>
      </xdr:txBody>
    </xdr:sp>
    <xdr:clientData/>
  </xdr:twoCellAnchor>
  <xdr:twoCellAnchor>
    <xdr:from>
      <xdr:col>18</xdr:col>
      <xdr:colOff>180976</xdr:colOff>
      <xdr:row>15</xdr:row>
      <xdr:rowOff>95250</xdr:rowOff>
    </xdr:from>
    <xdr:to>
      <xdr:col>19</xdr:col>
      <xdr:colOff>952501</xdr:colOff>
      <xdr:row>22</xdr:row>
      <xdr:rowOff>171450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FBFD1F00-E222-46AF-91D6-240914A301EF}"/>
            </a:ext>
          </a:extLst>
        </xdr:cNvPr>
        <xdr:cNvSpPr txBox="1"/>
      </xdr:nvSpPr>
      <xdr:spPr>
        <a:xfrm>
          <a:off x="11068051" y="3467100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©2025 IEO. Wszelkie prawa zastrzeżone. </a:t>
          </a:r>
        </a:p>
      </xdr:txBody>
    </xdr:sp>
    <xdr:clientData/>
  </xdr:twoCellAnchor>
  <xdr:twoCellAnchor>
    <xdr:from>
      <xdr:col>0</xdr:col>
      <xdr:colOff>0</xdr:colOff>
      <xdr:row>8</xdr:row>
      <xdr:rowOff>152400</xdr:rowOff>
    </xdr:from>
    <xdr:to>
      <xdr:col>20</xdr:col>
      <xdr:colOff>0</xdr:colOff>
      <xdr:row>13</xdr:row>
      <xdr:rowOff>152400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E96847C9-9ABB-4527-8B79-E032C1F3C820}"/>
            </a:ext>
          </a:extLst>
        </xdr:cNvPr>
        <xdr:cNvSpPr/>
      </xdr:nvSpPr>
      <xdr:spPr>
        <a:xfrm>
          <a:off x="0" y="1952625"/>
          <a:ext cx="13039725" cy="952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73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3A94D7FE-B7B4-4287-9069-F3947E39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9957C982-4C06-47E4-BA53-ADF9380660A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0089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BD530066-6B91-428D-ABE0-2692EBE1C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F563D24D-C074-4778-843C-6963E74B5453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twoCellAnchor>
    <xdr:from>
      <xdr:col>0</xdr:col>
      <xdr:colOff>0</xdr:colOff>
      <xdr:row>4</xdr:row>
      <xdr:rowOff>156883</xdr:rowOff>
    </xdr:from>
    <xdr:to>
      <xdr:col>23</xdr:col>
      <xdr:colOff>593912</xdr:colOff>
      <xdr:row>10</xdr:row>
      <xdr:rowOff>134470</xdr:rowOff>
    </xdr:to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1D712211-27F5-49AB-B0F8-B4B378E16DFC}"/>
            </a:ext>
          </a:extLst>
        </xdr:cNvPr>
        <xdr:cNvSpPr/>
      </xdr:nvSpPr>
      <xdr:spPr>
        <a:xfrm>
          <a:off x="0" y="1367118"/>
          <a:ext cx="19431000" cy="1826558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767844</xdr:colOff>
      <xdr:row>0</xdr:row>
      <xdr:rowOff>164028</xdr:rowOff>
    </xdr:from>
    <xdr:to>
      <xdr:col>18</xdr:col>
      <xdr:colOff>0</xdr:colOff>
      <xdr:row>3</xdr:row>
      <xdr:rowOff>56093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C0F3033-E092-40E6-A190-48659254D15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226919" y="164028"/>
          <a:ext cx="2184906" cy="720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1396998</xdr:colOff>
      <xdr:row>18</xdr:row>
      <xdr:rowOff>143714</xdr:rowOff>
    </xdr:from>
    <xdr:to>
      <xdr:col>14</xdr:col>
      <xdr:colOff>644524</xdr:colOff>
      <xdr:row>45</xdr:row>
      <xdr:rowOff>66674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D43CAE0-B024-4A5E-9731-BCCFDF46F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514350</xdr:colOff>
      <xdr:row>54</xdr:row>
      <xdr:rowOff>31750</xdr:rowOff>
    </xdr:from>
    <xdr:to>
      <xdr:col>14</xdr:col>
      <xdr:colOff>561975</xdr:colOff>
      <xdr:row>82</xdr:row>
      <xdr:rowOff>184152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C6D898EA-1930-49B5-A00B-DBA260BAA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</xdr:row>
      <xdr:rowOff>163285</xdr:rowOff>
    </xdr:from>
    <xdr:to>
      <xdr:col>18</xdr:col>
      <xdr:colOff>0</xdr:colOff>
      <xdr:row>10</xdr:row>
      <xdr:rowOff>136070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962FAB1F-AF38-4E78-93E2-C4BFFFBE9578}"/>
            </a:ext>
          </a:extLst>
        </xdr:cNvPr>
        <xdr:cNvSpPr/>
      </xdr:nvSpPr>
      <xdr:spPr>
        <a:xfrm>
          <a:off x="272143" y="1387928"/>
          <a:ext cx="17321893" cy="140153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937770" y="0"/>
          <a:ext cx="1571605" cy="6589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15</xdr:col>
      <xdr:colOff>225136</xdr:colOff>
      <xdr:row>2</xdr:row>
      <xdr:rowOff>108048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388969" y="164028"/>
          <a:ext cx="2181442" cy="7250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272142</xdr:colOff>
      <xdr:row>6</xdr:row>
      <xdr:rowOff>27213</xdr:rowOff>
    </xdr:from>
    <xdr:ext cx="7198179" cy="655949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904999" y="1796142"/>
          <a:ext cx="7198179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</a:t>
          </a:r>
          <a:r>
            <a:rPr lang="pl-PL" sz="1800" b="1" baseline="0">
              <a:effectLst/>
              <a:latin typeface="+mn-lt"/>
              <a:ea typeface="+mn-ea"/>
              <a:cs typeface="+mn-cs"/>
            </a:rPr>
            <a:t> przedstawiająca istniejące farmy oraz małe instalacje wiatrowe zawarte w bazie w podziale na województwa</a:t>
          </a:r>
          <a:endParaRPr lang="pl-PL" sz="4000">
            <a:effectLst/>
          </a:endParaRPr>
        </a:p>
      </xdr:txBody>
    </xdr:sp>
    <xdr:clientData/>
  </xdr:oneCellAnchor>
  <xdr:oneCellAnchor>
    <xdr:from>
      <xdr:col>10</xdr:col>
      <xdr:colOff>381001</xdr:colOff>
      <xdr:row>5</xdr:row>
      <xdr:rowOff>159835</xdr:rowOff>
    </xdr:from>
    <xdr:ext cx="6286500" cy="655949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899572" y="1738264"/>
          <a:ext cx="6286500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 przedstawiająca istniejące farmy oraz małe instalacje wiatrowe zawarte w bazie w podziale na moc</a:t>
          </a:r>
          <a:endParaRPr lang="pl-PL" sz="4000">
            <a:effectLst/>
          </a:endParaRPr>
        </a:p>
      </xdr:txBody>
    </xdr:sp>
    <xdr:clientData/>
  </xdr:oneCellAnchor>
  <xdr:twoCellAnchor editAs="oneCell">
    <xdr:from>
      <xdr:col>9</xdr:col>
      <xdr:colOff>0</xdr:colOff>
      <xdr:row>9</xdr:row>
      <xdr:rowOff>0</xdr:rowOff>
    </xdr:from>
    <xdr:to>
      <xdr:col>15</xdr:col>
      <xdr:colOff>1006928</xdr:colOff>
      <xdr:row>54</xdr:row>
      <xdr:rowOff>59230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C583649-D3F2-486C-AE43-D7263277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7857" y="2585357"/>
          <a:ext cx="9171214" cy="86317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10</xdr:col>
      <xdr:colOff>469555</xdr:colOff>
      <xdr:row>12</xdr:row>
      <xdr:rowOff>84839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3773BA6-360E-4F90-B8F9-7FD0FE968A8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157857" y="2585357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898071</xdr:colOff>
      <xdr:row>9</xdr:row>
      <xdr:rowOff>0</xdr:rowOff>
    </xdr:from>
    <xdr:to>
      <xdr:col>8</xdr:col>
      <xdr:colOff>81643</xdr:colOff>
      <xdr:row>54</xdr:row>
      <xdr:rowOff>74888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2D4F20A-1321-44FC-A6BC-860E6A9A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214" y="2585357"/>
          <a:ext cx="8708572" cy="8647388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898071</xdr:colOff>
      <xdr:row>9</xdr:row>
      <xdr:rowOff>0</xdr:rowOff>
    </xdr:from>
    <xdr:to>
      <xdr:col>3</xdr:col>
      <xdr:colOff>6912</xdr:colOff>
      <xdr:row>12</xdr:row>
      <xdr:rowOff>84839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AE7FD87C-6C18-41A3-9C68-E230C46701E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70214" y="2585357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816429</xdr:colOff>
      <xdr:row>38</xdr:row>
      <xdr:rowOff>122464</xdr:rowOff>
    </xdr:from>
    <xdr:to>
      <xdr:col>2</xdr:col>
      <xdr:colOff>681173</xdr:colOff>
      <xdr:row>54</xdr:row>
      <xdr:rowOff>167288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051D685-481E-4FEC-992E-B7512172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8572" y="8232321"/>
          <a:ext cx="1225458" cy="309282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1333500</xdr:colOff>
      <xdr:row>46</xdr:row>
      <xdr:rowOff>68035</xdr:rowOff>
    </xdr:from>
    <xdr:to>
      <xdr:col>9</xdr:col>
      <xdr:colOff>1068314</xdr:colOff>
      <xdr:row>54</xdr:row>
      <xdr:rowOff>49195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2FAE9A2-C9C3-4343-85DC-B50695C2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30643" y="9701892"/>
          <a:ext cx="1095528" cy="15051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108856</xdr:rowOff>
    </xdr:from>
    <xdr:to>
      <xdr:col>17</xdr:col>
      <xdr:colOff>0</xdr:colOff>
      <xdr:row>13</xdr:row>
      <xdr:rowOff>136071</xdr:rowOff>
    </xdr:to>
    <xdr:sp macro="" textlink="">
      <xdr:nvSpPr>
        <xdr:cNvPr id="11" name="Prostokąt 10">
          <a:extLst>
            <a:ext uri="{FF2B5EF4-FFF2-40B4-BE49-F238E27FC236}">
              <a16:creationId xmlns:a16="http://schemas.microsoft.com/office/drawing/2014/main" id="{A35EA88C-2954-4727-BDC1-66CEDF0B2528}"/>
            </a:ext>
          </a:extLst>
        </xdr:cNvPr>
        <xdr:cNvSpPr/>
      </xdr:nvSpPr>
      <xdr:spPr>
        <a:xfrm>
          <a:off x="272143" y="1496785"/>
          <a:ext cx="20791714" cy="1986643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1102179</xdr:colOff>
      <xdr:row>0</xdr:row>
      <xdr:rowOff>95250</xdr:rowOff>
    </xdr:from>
    <xdr:to>
      <xdr:col>5</xdr:col>
      <xdr:colOff>184017</xdr:colOff>
      <xdr:row>3</xdr:row>
      <xdr:rowOff>394608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EA482EB-C67D-4AD6-B671-7453A8B58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2426154" y="95250"/>
          <a:ext cx="3815763" cy="18614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47224</xdr:rowOff>
    </xdr:from>
    <xdr:to>
      <xdr:col>18</xdr:col>
      <xdr:colOff>612320</xdr:colOff>
      <xdr:row>12</xdr:row>
      <xdr:rowOff>163286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D3704411-325F-47FB-9DBF-22A2227372ED}"/>
            </a:ext>
          </a:extLst>
        </xdr:cNvPr>
        <xdr:cNvSpPr/>
      </xdr:nvSpPr>
      <xdr:spPr>
        <a:xfrm>
          <a:off x="0" y="2033867"/>
          <a:ext cx="23948570" cy="178974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0B32A4A-EB7C-4898-A043-81916173B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9600" y="47625"/>
          <a:ext cx="3606562" cy="1638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625929</xdr:rowOff>
    </xdr:from>
    <xdr:to>
      <xdr:col>18</xdr:col>
      <xdr:colOff>0</xdr:colOff>
      <xdr:row>12</xdr:row>
      <xdr:rowOff>163286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5B498FA7-9AFC-4D2B-9DCC-F31E22C494B6}"/>
            </a:ext>
          </a:extLst>
        </xdr:cNvPr>
        <xdr:cNvSpPr/>
      </xdr:nvSpPr>
      <xdr:spPr>
        <a:xfrm>
          <a:off x="0" y="1673679"/>
          <a:ext cx="20886964" cy="187778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9B51C16-0157-4B51-B906-65B36903331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9492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D80332B-844C-4A94-B39A-E43DA991B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4B0091A0-C494-4111-B5A3-DEA1A6248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822D3AB3-7738-437E-8376-3C2FC54F4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8574815-F9A4-4501-A4F2-FE455D85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6373FDB3-C39D-4D4B-84FA-31E9482D4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71564B85-29C8-4F17-8FA9-73E54250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Wykres 8">
              <a:extLst>
                <a:ext uri="{FF2B5EF4-FFF2-40B4-BE49-F238E27FC236}">
                  <a16:creationId xmlns:a16="http://schemas.microsoft.com/office/drawing/2014/main" id="{5F379A1C-9491-4C7D-B5AE-3E9F3F37A4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Wykres 9">
              <a:extLst>
                <a:ext uri="{FF2B5EF4-FFF2-40B4-BE49-F238E27FC236}">
                  <a16:creationId xmlns:a16="http://schemas.microsoft.com/office/drawing/2014/main" id="{91638DEF-5CDB-42E2-8D60-CEF96391E9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Wykres 10">
              <a:extLst>
                <a:ext uri="{FF2B5EF4-FFF2-40B4-BE49-F238E27FC236}">
                  <a16:creationId xmlns:a16="http://schemas.microsoft.com/office/drawing/2014/main" id="{5F51F41A-9390-4B72-8B38-3165DE2BB9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1</xdr:col>
      <xdr:colOff>17319</xdr:colOff>
      <xdr:row>6</xdr:row>
      <xdr:rowOff>173180</xdr:rowOff>
    </xdr:from>
    <xdr:to>
      <xdr:col>23</xdr:col>
      <xdr:colOff>363683</xdr:colOff>
      <xdr:row>17</xdr:row>
      <xdr:rowOff>225136</xdr:rowOff>
    </xdr:to>
    <xdr:sp macro="" textlink="">
      <xdr:nvSpPr>
        <xdr:cNvPr id="12" name="Prostokąt 11">
          <a:extLst>
            <a:ext uri="{FF2B5EF4-FFF2-40B4-BE49-F238E27FC236}">
              <a16:creationId xmlns:a16="http://schemas.microsoft.com/office/drawing/2014/main" id="{CEA38A44-C0F6-42D3-9FD8-96059719F793}"/>
            </a:ext>
          </a:extLst>
        </xdr:cNvPr>
        <xdr:cNvSpPr/>
      </xdr:nvSpPr>
      <xdr:spPr>
        <a:xfrm>
          <a:off x="398319" y="1662544"/>
          <a:ext cx="24765000" cy="2874819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FARMY WIATROWE, CZERWIEC 2025", INSTYTUT ENERGETYKI ODNAWIALNEJ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D383C72-6899-4C68-86DB-4FDDDC88E8AA}" name="Tabela53" displayName="Tabela53" ref="B6:R16" totalsRowShown="0" headerRowDxfId="38" dataDxfId="37" tableBorderDxfId="36">
  <autoFilter ref="B6:R16" xr:uid="{00000000-0009-0000-0100-000005000000}"/>
  <sortState xmlns:xlrd2="http://schemas.microsoft.com/office/spreadsheetml/2017/richdata2" ref="B7:R16">
    <sortCondition ref="B6:B16"/>
  </sortState>
  <tableColumns count="17">
    <tableColumn id="1" xr3:uid="{EE7B91F8-3D8C-4157-B0B6-9C238232DE89}" name="Lp." dataDxfId="35"/>
    <tableColumn id="2" xr3:uid="{664AC1A4-D71D-46B0-B22F-23D984B4A4FF}" name="Rodzaj instalacji" dataDxfId="34"/>
    <tableColumn id="3" xr3:uid="{BFC111F9-20EC-4B5B-BC75-BC31B508B1C8}" name="Miejscowość" dataDxfId="33"/>
    <tableColumn id="4" xr3:uid="{C98C79B8-83E1-4529-94CF-13A77C6F8579}" name="Gmina" dataDxfId="32"/>
    <tableColumn id="5" xr3:uid="{FCCC674B-391D-43A1-8BFD-C495EAF547FD}" name="Powiat" dataDxfId="31"/>
    <tableColumn id="6" xr3:uid="{BAD2BC5C-6D3C-4AF1-B3FB-03416E7F2ABC}" name="Województwo " dataDxfId="30"/>
    <tableColumn id="7" xr3:uid="{EE21AFCA-CD95-4DDE-9294-E45298079991}" name="Moc [MW]" dataDxfId="29"/>
    <tableColumn id="8" xr3:uid="{42E475DC-4A17-4B09-AFA9-1B1835457B44}" name="Inwestor" dataDxfId="28"/>
    <tableColumn id="9" xr3:uid="{0193848F-D397-4B12-A581-B78A83B8A013}" name="Adres" dataDxfId="27"/>
    <tableColumn id="10" xr3:uid="{D1B52D92-02B5-43AD-BB6A-81EA64EEF246}" name="Kod pocztowy" dataDxfId="26"/>
    <tableColumn id="11" xr3:uid="{3E784550-E1CC-461B-84A8-32816A18FD6F}" name="Miejscowość inwestora " dataDxfId="25"/>
    <tableColumn id="12" xr3:uid="{A4DBE582-A3D9-4340-B52C-2A192CCBE7AB}" name="Województwo inwestora" dataDxfId="24"/>
    <tableColumn id="14" xr3:uid="{A451BE75-3ECB-42C6-9242-83EF30B1A972}" name="Spółka holdingowa"/>
    <tableColumn id="13" xr3:uid="{0A72BC30-33FE-40A7-BA42-312D20BDA427}" name="NIP" dataDxfId="23" dataCellStyle="Dziesiętny"/>
    <tableColumn id="15" xr3:uid="{093A2D64-5402-403F-81A9-3CAABF859EE4}" name="DataWydania (Data wpisu do rejestru)" dataDxfId="22"/>
    <tableColumn id="16" xr3:uid="{C6B80077-D92F-4A9B-8719-072FD2965CCD}" name="DataOd" dataDxfId="21"/>
    <tableColumn id="17" xr3:uid="{F598318F-7154-4B1D-BA7D-B10FC71C5D0A}" name="DataDo" dataDxfId="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88A602-1B53-4420-8C05-4F7A30725A60}" name="Tabela134" displayName="Tabela134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EDEB3983-30BF-4750-A6F3-803D00CD9096}" name="Lp." dataDxfId="15"/>
    <tableColumn id="2" xr3:uid="{D653749F-6926-47AF-80EC-0C4B202A434D}" name="Rodzaj instalacji" dataDxfId="14"/>
    <tableColumn id="3" xr3:uid="{06A3EC3D-A8EA-4082-B66C-5FA7E1CC1A7A}" name="Miejscowość" dataDxfId="13"/>
    <tableColumn id="4" xr3:uid="{09F32969-2C97-42A0-BF3E-0EE55B5AAF01}" name="Gmina" dataDxfId="12"/>
    <tableColumn id="5" xr3:uid="{91DB953C-8630-4DD0-BEC9-3384EFB0619C}" name="Powiat" dataDxfId="11"/>
    <tableColumn id="6" xr3:uid="{FE14299D-9F45-476B-8EE9-0385EB2E40DC}" name="Województwo " dataDxfId="10"/>
    <tableColumn id="7" xr3:uid="{D1027BA2-55F3-47DE-9623-080F930F8AE2}" name="Moc [MW]" dataDxfId="9"/>
    <tableColumn id="8" xr3:uid="{9614A55E-E6F1-456C-8C4E-8DEC27D1FECC}" name="Inwestor" dataDxfId="8"/>
    <tableColumn id="10" xr3:uid="{0468149B-E745-4E4A-81AE-37EBFEE0A817}" name="Adres" dataDxfId="7"/>
    <tableColumn id="11" xr3:uid="{A84B96B1-E455-456D-815D-2AA24A4D6324}" name="Kod pocztowy" dataDxfId="6"/>
    <tableColumn id="12" xr3:uid="{59E1AD3B-A6AB-4AFE-800D-D8DDEB9C755F}" name="Miejscowość inwestora" dataDxfId="5"/>
    <tableColumn id="13" xr3:uid="{56AC9D12-0DDB-44E6-9CAE-3C7D358758AB}" name="Województwo inwestora" dataDxfId="4"/>
    <tableColumn id="15" xr3:uid="{77121646-CB10-47B9-A7BD-13A0CAD6FCA7}" name="NIP" dataDxfId="3"/>
    <tableColumn id="17" xr3:uid="{76D9DC05-429D-4EAD-ACB5-D47D1E16CC2B}" name="Data wpisu do rejestru" dataDxfId="2"/>
    <tableColumn id="18" xr3:uid="{565B0BA1-7D96-4ABA-8C44-7289620C6EFA}" name="Data Od" dataDxfId="1"/>
    <tableColumn id="20" xr3:uid="{2F5A34FE-36DF-44C2-B201-7FB956A08838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B4F-253C-4D1D-8D5F-83365FFCA358}">
  <dimension ref="A1:X38"/>
  <sheetViews>
    <sheetView tabSelected="1" workbookViewId="0">
      <selection activeCell="T27" sqref="T27"/>
    </sheetView>
  </sheetViews>
  <sheetFormatPr defaultColWidth="0" defaultRowHeight="15" customHeight="1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0"/>
      <c r="T1" s="10"/>
      <c r="U1" s="11"/>
      <c r="V1" s="11"/>
      <c r="W1" s="11"/>
      <c r="X1" s="11"/>
    </row>
    <row r="2" spans="1:24" ht="34.5" thickBot="1" x14ac:dyDescent="0.55000000000000004">
      <c r="A2" s="11"/>
      <c r="B2" s="126" t="s">
        <v>85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1"/>
      <c r="N2" s="11"/>
      <c r="O2" s="11"/>
      <c r="P2" s="11"/>
      <c r="Q2" s="11"/>
      <c r="R2" s="11"/>
      <c r="S2" s="10"/>
      <c r="T2" s="10"/>
      <c r="U2" s="11"/>
      <c r="V2" s="11"/>
      <c r="W2" s="11"/>
      <c r="X2" s="11"/>
    </row>
    <row r="3" spans="1:24" ht="16.5" thickBot="1" x14ac:dyDescent="0.3">
      <c r="A3" s="11"/>
      <c r="B3" s="127" t="s">
        <v>161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1"/>
      <c r="N3" s="11"/>
      <c r="O3" s="11"/>
      <c r="P3" s="11"/>
      <c r="Q3" s="11"/>
      <c r="R3" s="11"/>
      <c r="S3" s="10"/>
      <c r="T3" s="10"/>
      <c r="U3" s="11"/>
      <c r="V3" s="11"/>
      <c r="W3" s="11"/>
      <c r="X3" s="11"/>
    </row>
    <row r="4" spans="1:24" ht="15.75" thickTop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0"/>
      <c r="T4" s="10"/>
      <c r="U4" s="11"/>
      <c r="V4" s="11"/>
      <c r="W4" s="11"/>
      <c r="X4" s="11"/>
    </row>
    <row r="5" spans="1:24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0"/>
      <c r="T5" s="10"/>
      <c r="U5" s="11"/>
      <c r="V5" s="11"/>
      <c r="W5" s="11"/>
      <c r="X5" s="11"/>
    </row>
    <row r="6" spans="1:24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0"/>
      <c r="T6" s="10"/>
      <c r="U6" s="11"/>
      <c r="V6" s="11"/>
      <c r="W6" s="11"/>
      <c r="X6" s="11"/>
    </row>
    <row r="7" spans="1:24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0"/>
      <c r="T7" s="10"/>
      <c r="U7" s="11"/>
      <c r="V7" s="11"/>
      <c r="W7" s="11"/>
      <c r="X7" s="11"/>
    </row>
    <row r="8" spans="1:24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0"/>
      <c r="T8" s="10"/>
      <c r="U8" s="11"/>
      <c r="V8" s="11"/>
      <c r="W8" s="11"/>
      <c r="X8" s="11"/>
    </row>
    <row r="9" spans="1:24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0"/>
      <c r="T9" s="10"/>
      <c r="U9" s="11"/>
      <c r="V9" s="11"/>
      <c r="W9" s="11"/>
      <c r="X9" s="11"/>
    </row>
    <row r="10" spans="1:24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0"/>
      <c r="T10" s="10"/>
      <c r="U10" s="11"/>
      <c r="V10" s="11"/>
      <c r="W10" s="11"/>
      <c r="X10" s="11"/>
    </row>
    <row r="11" spans="1:24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0"/>
      <c r="T11" s="10"/>
      <c r="U11" s="11"/>
      <c r="V11" s="11"/>
      <c r="W11" s="11"/>
      <c r="X11" s="11"/>
    </row>
    <row r="12" spans="1:24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0"/>
      <c r="T12" s="10"/>
      <c r="U12" s="11"/>
      <c r="V12" s="11"/>
      <c r="W12" s="11"/>
      <c r="X12" s="11"/>
    </row>
    <row r="13" spans="1:24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0"/>
      <c r="T13" s="10"/>
      <c r="U13" s="11"/>
      <c r="V13" s="11"/>
      <c r="W13" s="11"/>
      <c r="X13" s="11"/>
    </row>
    <row r="14" spans="1:24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0"/>
      <c r="T14" s="10"/>
      <c r="U14" s="11"/>
      <c r="V14" s="11"/>
      <c r="W14" s="11"/>
      <c r="X14" s="11"/>
    </row>
    <row r="15" spans="1:24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0"/>
      <c r="U15" s="11"/>
      <c r="V15" s="11"/>
      <c r="W15" s="11"/>
      <c r="X15" s="11"/>
    </row>
    <row r="16" spans="1:24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0"/>
      <c r="T16" s="10"/>
      <c r="U16" s="11"/>
      <c r="V16" s="11"/>
      <c r="W16" s="11"/>
      <c r="X16" s="11"/>
    </row>
    <row r="17" spans="1:24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0"/>
      <c r="T17" s="10"/>
      <c r="U17" s="11"/>
      <c r="V17" s="11"/>
      <c r="W17" s="11"/>
      <c r="X17" s="11"/>
    </row>
    <row r="18" spans="1:24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0"/>
      <c r="T18" s="10"/>
      <c r="U18" s="11"/>
      <c r="V18" s="11"/>
      <c r="W18" s="11"/>
      <c r="X18" s="11"/>
    </row>
    <row r="19" spans="1:24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0"/>
      <c r="T19" s="10"/>
      <c r="U19" s="11"/>
      <c r="V19" s="11"/>
      <c r="W19" s="11"/>
      <c r="X19" s="11"/>
    </row>
    <row r="20" spans="1:24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0"/>
      <c r="T20" s="10"/>
      <c r="U20" s="11"/>
      <c r="V20" s="11"/>
      <c r="W20" s="11"/>
      <c r="X20" s="11"/>
    </row>
    <row r="21" spans="1:24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0"/>
      <c r="T21" s="10"/>
      <c r="U21" s="11"/>
      <c r="V21" s="11"/>
      <c r="W21" s="11"/>
      <c r="X21" s="11"/>
    </row>
    <row r="22" spans="1:24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0"/>
      <c r="T22" s="10"/>
      <c r="U22" s="11"/>
      <c r="V22" s="11"/>
      <c r="W22" s="11"/>
      <c r="X22" s="11"/>
    </row>
    <row r="23" spans="1:24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0"/>
      <c r="T23" s="10"/>
      <c r="U23" s="11"/>
      <c r="V23" s="11"/>
      <c r="W23" s="11"/>
      <c r="X23" s="11"/>
    </row>
    <row r="24" spans="1:24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T24" s="10"/>
      <c r="U24" s="11"/>
      <c r="V24" s="11"/>
      <c r="W24" s="11"/>
      <c r="X24" s="11"/>
    </row>
    <row r="25" spans="1:24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0"/>
      <c r="T25" s="10"/>
      <c r="U25" s="11"/>
      <c r="V25" s="11"/>
      <c r="W25" s="11"/>
      <c r="X25" s="11"/>
    </row>
    <row r="26" spans="1:24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0"/>
      <c r="T26" s="10"/>
      <c r="U26" s="11"/>
      <c r="V26" s="11"/>
      <c r="W26" s="11"/>
      <c r="X26" s="11"/>
    </row>
    <row r="27" spans="1:24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0"/>
      <c r="T27" s="10"/>
      <c r="U27" s="11"/>
      <c r="V27" s="11"/>
      <c r="W27" s="11"/>
      <c r="X27" s="11"/>
    </row>
    <row r="28" spans="1:24" hidden="1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0"/>
      <c r="T28" s="10"/>
      <c r="U28" s="11"/>
      <c r="V28" s="11"/>
      <c r="W28" s="11"/>
      <c r="X28" s="11"/>
    </row>
    <row r="29" spans="1:24" hidden="1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0"/>
      <c r="T29" s="10"/>
      <c r="U29" s="11"/>
      <c r="V29" s="11"/>
      <c r="W29" s="11"/>
      <c r="X29" s="11"/>
    </row>
    <row r="30" spans="1:24" hidden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0"/>
      <c r="T30" s="10"/>
      <c r="U30" s="11"/>
      <c r="V30" s="11"/>
      <c r="W30" s="11"/>
      <c r="X30" s="11"/>
    </row>
    <row r="31" spans="1:24" hidden="1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0"/>
      <c r="T31" s="10"/>
      <c r="U31" s="11"/>
      <c r="V31" s="11"/>
      <c r="W31" s="11"/>
      <c r="X31" s="11"/>
    </row>
    <row r="32" spans="1:24" hidden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0"/>
      <c r="T32" s="10"/>
      <c r="U32" s="11"/>
      <c r="V32" s="11"/>
      <c r="W32" s="11"/>
      <c r="X32" s="11"/>
    </row>
    <row r="33" spans="1:24" hidden="1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0"/>
      <c r="T33" s="10"/>
      <c r="U33" s="11"/>
      <c r="V33" s="11"/>
      <c r="W33" s="11"/>
      <c r="X33" s="11"/>
    </row>
    <row r="34" spans="1:24" hidden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0"/>
      <c r="T34" s="10"/>
      <c r="U34" s="11"/>
      <c r="V34" s="11"/>
      <c r="W34" s="11"/>
      <c r="X34" s="11"/>
    </row>
    <row r="35" spans="1:24" hidden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0"/>
      <c r="T35" s="10"/>
      <c r="U35" s="11"/>
      <c r="V35" s="11"/>
      <c r="W35" s="11"/>
      <c r="X35" s="11"/>
    </row>
    <row r="36" spans="1:24" hidden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0"/>
      <c r="T36" s="10"/>
      <c r="U36" s="11"/>
      <c r="V36" s="11"/>
      <c r="W36" s="11"/>
      <c r="X36" s="11"/>
    </row>
    <row r="37" spans="1:24" hidden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0"/>
      <c r="T37" s="10"/>
      <c r="U37" s="11"/>
      <c r="V37" s="11"/>
      <c r="W37" s="11"/>
      <c r="X37" s="11"/>
    </row>
    <row r="38" spans="1:24" hidden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0"/>
      <c r="T38" s="10"/>
      <c r="U38" s="11"/>
      <c r="V38" s="11"/>
      <c r="W38" s="11"/>
      <c r="X38" s="11"/>
    </row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6648E-C24E-4329-B007-487BC4C689E3}">
  <sheetPr>
    <tabColor theme="4"/>
  </sheetPr>
  <dimension ref="A1:S1597"/>
  <sheetViews>
    <sheetView showGridLines="0" zoomScale="70" zoomScaleNormal="70" workbookViewId="0">
      <selection activeCell="F4" sqref="F4:H4"/>
    </sheetView>
  </sheetViews>
  <sheetFormatPr defaultColWidth="0" defaultRowHeight="15" customHeight="1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3" width="23.7109375" customWidth="1"/>
    <col min="14" max="14" width="26.140625" customWidth="1"/>
    <col min="15" max="15" width="13.85546875" customWidth="1"/>
    <col min="16" max="16" width="14.42578125" customWidth="1"/>
    <col min="17" max="17" width="12.42578125" customWidth="1"/>
    <col min="18" max="18" width="11.28515625" bestFit="1" customWidth="1"/>
    <col min="19" max="19" width="9.140625" style="9" customWidth="1"/>
    <col min="20" max="21" width="0" hidden="1" customWidth="1"/>
  </cols>
  <sheetData>
    <row r="1" spans="2:18" s="1" customFormat="1" ht="78" customHeight="1" x14ac:dyDescent="0.25">
      <c r="F1" s="6" t="s">
        <v>93</v>
      </c>
      <c r="I1" s="5"/>
      <c r="J1" s="5"/>
      <c r="K1" s="5"/>
      <c r="L1" s="5"/>
      <c r="M1" s="5"/>
      <c r="N1" s="5"/>
      <c r="O1" s="5"/>
      <c r="P1" s="5"/>
      <c r="Q1" s="5"/>
      <c r="R1" s="5"/>
    </row>
    <row r="2" spans="2:18" s="1" customFormat="1" ht="22.5" customHeight="1" x14ac:dyDescent="0.25">
      <c r="F2" s="7" t="s">
        <v>82</v>
      </c>
      <c r="I2" s="3"/>
      <c r="J2" s="3"/>
      <c r="K2" s="3"/>
      <c r="L2" s="3"/>
      <c r="M2" s="3"/>
      <c r="N2" s="3"/>
      <c r="O2" s="3"/>
      <c r="P2" s="3"/>
      <c r="Q2" s="3"/>
      <c r="R2" s="3"/>
    </row>
    <row r="3" spans="2:18" s="1" customFormat="1" ht="22.5" customHeight="1" x14ac:dyDescent="0.25">
      <c r="F3" s="7" t="s">
        <v>178</v>
      </c>
      <c r="I3" s="3"/>
      <c r="J3" s="3"/>
      <c r="K3" s="3"/>
      <c r="L3" s="3"/>
      <c r="M3" s="3"/>
      <c r="N3" s="3"/>
      <c r="O3" s="3"/>
      <c r="P3" s="3"/>
      <c r="Q3" s="3"/>
      <c r="R3" s="2"/>
    </row>
    <row r="4" spans="2:18" s="1" customFormat="1" ht="33" customHeight="1" x14ac:dyDescent="0.25">
      <c r="F4" s="130" t="s">
        <v>179</v>
      </c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ht="20.25" customHeight="1" x14ac:dyDescent="0.3">
      <c r="B5" s="128" t="s">
        <v>77</v>
      </c>
      <c r="C5" s="128"/>
      <c r="D5" s="128"/>
      <c r="E5" s="128"/>
      <c r="F5" s="128"/>
      <c r="G5" s="128"/>
      <c r="H5" s="128"/>
      <c r="I5" s="8" t="s">
        <v>76</v>
      </c>
      <c r="J5" s="8"/>
      <c r="K5" s="8"/>
      <c r="L5" s="8"/>
      <c r="M5" s="8"/>
      <c r="N5" s="8"/>
      <c r="O5" s="8"/>
      <c r="P5" s="129" t="s">
        <v>81</v>
      </c>
      <c r="Q5" s="129"/>
      <c r="R5" s="129"/>
    </row>
    <row r="6" spans="2:18" ht="21.75" customHeight="1" x14ac:dyDescent="0.25">
      <c r="B6" s="117" t="s">
        <v>78</v>
      </c>
      <c r="C6" s="117" t="s">
        <v>0</v>
      </c>
      <c r="D6" s="117" t="s">
        <v>9</v>
      </c>
      <c r="E6" s="117" t="s">
        <v>1</v>
      </c>
      <c r="F6" s="117" t="s">
        <v>2</v>
      </c>
      <c r="G6" s="117" t="s">
        <v>80</v>
      </c>
      <c r="H6" s="69" t="s">
        <v>10</v>
      </c>
      <c r="I6" s="117" t="s">
        <v>3</v>
      </c>
      <c r="J6" s="117" t="s">
        <v>4</v>
      </c>
      <c r="K6" s="117" t="s">
        <v>6</v>
      </c>
      <c r="L6" s="117" t="s">
        <v>111</v>
      </c>
      <c r="M6" s="117" t="s">
        <v>79</v>
      </c>
      <c r="N6" s="117" t="s">
        <v>160</v>
      </c>
      <c r="O6" s="70" t="s">
        <v>5</v>
      </c>
      <c r="P6" s="71" t="s">
        <v>115</v>
      </c>
      <c r="Q6" s="71" t="s">
        <v>7</v>
      </c>
      <c r="R6" s="71" t="s">
        <v>8</v>
      </c>
    </row>
    <row r="7" spans="2:18" s="9" customFormat="1" x14ac:dyDescent="0.25">
      <c r="B7">
        <v>1</v>
      </c>
      <c r="C7" t="s">
        <v>11</v>
      </c>
      <c r="D7" t="s">
        <v>176</v>
      </c>
      <c r="E7" t="s">
        <v>42</v>
      </c>
      <c r="F7" t="s">
        <v>53</v>
      </c>
      <c r="G7" t="s">
        <v>41</v>
      </c>
      <c r="H7">
        <v>1.5</v>
      </c>
      <c r="I7" t="s">
        <v>170</v>
      </c>
      <c r="J7" t="s">
        <v>109</v>
      </c>
      <c r="K7" t="s">
        <v>71</v>
      </c>
      <c r="L7" t="s">
        <v>28</v>
      </c>
      <c r="M7" t="s">
        <v>16</v>
      </c>
      <c r="N7" t="s">
        <v>181</v>
      </c>
      <c r="O7">
        <v>1132856282</v>
      </c>
      <c r="P7" s="72">
        <v>42500</v>
      </c>
      <c r="Q7" s="72">
        <v>42500</v>
      </c>
      <c r="R7" s="72">
        <v>49805</v>
      </c>
    </row>
    <row r="8" spans="2:18" s="9" customFormat="1" x14ac:dyDescent="0.25">
      <c r="B8">
        <v>2</v>
      </c>
      <c r="C8" t="s">
        <v>11</v>
      </c>
      <c r="D8" t="s">
        <v>107</v>
      </c>
      <c r="E8" t="s">
        <v>42</v>
      </c>
      <c r="F8" t="s">
        <v>53</v>
      </c>
      <c r="G8" t="s">
        <v>41</v>
      </c>
      <c r="H8">
        <v>1.5</v>
      </c>
      <c r="I8" t="s">
        <v>171</v>
      </c>
      <c r="J8" t="s">
        <v>110</v>
      </c>
      <c r="K8" t="s">
        <v>71</v>
      </c>
      <c r="L8" t="s">
        <v>28</v>
      </c>
      <c r="M8" t="s">
        <v>16</v>
      </c>
      <c r="N8" t="s">
        <v>181</v>
      </c>
      <c r="O8">
        <v>1132870046</v>
      </c>
      <c r="P8" s="72">
        <v>42500</v>
      </c>
      <c r="Q8" s="72">
        <v>42500</v>
      </c>
      <c r="R8" s="72">
        <v>49805</v>
      </c>
    </row>
    <row r="9" spans="2:18" s="9" customFormat="1" x14ac:dyDescent="0.25">
      <c r="B9">
        <v>3</v>
      </c>
      <c r="C9" t="s">
        <v>11</v>
      </c>
      <c r="D9" t="s">
        <v>97</v>
      </c>
      <c r="E9" t="s">
        <v>58</v>
      </c>
      <c r="F9" t="s">
        <v>44</v>
      </c>
      <c r="G9" t="s">
        <v>43</v>
      </c>
      <c r="H9">
        <v>1.5</v>
      </c>
      <c r="I9" t="s">
        <v>162</v>
      </c>
      <c r="J9" t="s">
        <v>173</v>
      </c>
      <c r="K9" t="s">
        <v>108</v>
      </c>
      <c r="L9" t="s">
        <v>73</v>
      </c>
      <c r="M9" t="s">
        <v>16</v>
      </c>
      <c r="N9" t="s">
        <v>182</v>
      </c>
      <c r="O9">
        <v>7743214021</v>
      </c>
      <c r="P9" s="72">
        <v>42565</v>
      </c>
      <c r="Q9" s="72">
        <v>42565</v>
      </c>
      <c r="R9" s="72">
        <v>46217</v>
      </c>
    </row>
    <row r="10" spans="2:18" s="9" customFormat="1" x14ac:dyDescent="0.25">
      <c r="B10">
        <v>4</v>
      </c>
      <c r="C10" t="s">
        <v>11</v>
      </c>
      <c r="D10" t="s">
        <v>98</v>
      </c>
      <c r="E10" t="s">
        <v>33</v>
      </c>
      <c r="F10" t="s">
        <v>72</v>
      </c>
      <c r="G10" t="s">
        <v>17</v>
      </c>
      <c r="H10">
        <v>1.65</v>
      </c>
      <c r="I10" t="s">
        <v>163</v>
      </c>
      <c r="J10" t="s">
        <v>174</v>
      </c>
      <c r="K10" t="s">
        <v>32</v>
      </c>
      <c r="L10" t="s">
        <v>33</v>
      </c>
      <c r="M10" t="s">
        <v>17</v>
      </c>
      <c r="N10" t="s">
        <v>183</v>
      </c>
      <c r="O10">
        <v>8911622153</v>
      </c>
      <c r="P10" s="72">
        <v>42102</v>
      </c>
      <c r="Q10" s="72">
        <v>42102</v>
      </c>
      <c r="R10" s="72">
        <v>47848</v>
      </c>
    </row>
    <row r="11" spans="2:18" s="9" customFormat="1" x14ac:dyDescent="0.25">
      <c r="B11">
        <v>5</v>
      </c>
      <c r="C11" t="s">
        <v>11</v>
      </c>
      <c r="D11" t="s">
        <v>99</v>
      </c>
      <c r="E11" t="s">
        <v>64</v>
      </c>
      <c r="F11" t="s">
        <v>65</v>
      </c>
      <c r="G11" t="s">
        <v>16</v>
      </c>
      <c r="H11">
        <v>2</v>
      </c>
      <c r="I11" t="s">
        <v>164</v>
      </c>
      <c r="J11" t="s">
        <v>68</v>
      </c>
      <c r="K11" t="s">
        <v>66</v>
      </c>
      <c r="L11" t="s">
        <v>67</v>
      </c>
      <c r="M11" t="s">
        <v>30</v>
      </c>
      <c r="N11" t="s">
        <v>184</v>
      </c>
      <c r="O11">
        <v>5242723532</v>
      </c>
      <c r="P11" s="72">
        <v>41995</v>
      </c>
      <c r="Q11" s="72">
        <v>41995</v>
      </c>
      <c r="R11" s="72">
        <v>47848</v>
      </c>
    </row>
    <row r="12" spans="2:18" s="9" customFormat="1" x14ac:dyDescent="0.25">
      <c r="B12">
        <v>6</v>
      </c>
      <c r="C12" t="s">
        <v>11</v>
      </c>
      <c r="D12" t="s">
        <v>92</v>
      </c>
      <c r="E12" t="s">
        <v>59</v>
      </c>
      <c r="F12" t="s">
        <v>60</v>
      </c>
      <c r="G12" t="s">
        <v>51</v>
      </c>
      <c r="H12">
        <v>7.5</v>
      </c>
      <c r="I12" t="s">
        <v>165</v>
      </c>
      <c r="J12" t="s">
        <v>117</v>
      </c>
      <c r="K12" t="s">
        <v>61</v>
      </c>
      <c r="L12" t="s">
        <v>59</v>
      </c>
      <c r="M12" t="s">
        <v>51</v>
      </c>
      <c r="N12" t="s">
        <v>185</v>
      </c>
      <c r="O12">
        <v>8393043989</v>
      </c>
      <c r="P12" s="72">
        <v>44085</v>
      </c>
      <c r="Q12" s="72">
        <v>44197</v>
      </c>
      <c r="R12" s="72">
        <v>47848</v>
      </c>
    </row>
    <row r="13" spans="2:18" s="9" customFormat="1" x14ac:dyDescent="0.25">
      <c r="B13">
        <v>7</v>
      </c>
      <c r="C13" t="s">
        <v>11</v>
      </c>
      <c r="D13" t="s">
        <v>100</v>
      </c>
      <c r="E13" t="s">
        <v>101</v>
      </c>
      <c r="F13" t="s">
        <v>102</v>
      </c>
      <c r="G13" t="s">
        <v>30</v>
      </c>
      <c r="H13">
        <v>2</v>
      </c>
      <c r="I13" t="s">
        <v>166</v>
      </c>
      <c r="J13" t="s">
        <v>133</v>
      </c>
      <c r="K13" t="s">
        <v>34</v>
      </c>
      <c r="L13" t="s">
        <v>35</v>
      </c>
      <c r="M13" t="s">
        <v>17</v>
      </c>
      <c r="N13" t="s">
        <v>186</v>
      </c>
      <c r="O13">
        <v>5931268581</v>
      </c>
      <c r="P13" s="72">
        <v>41054</v>
      </c>
      <c r="Q13" s="72">
        <v>41054</v>
      </c>
      <c r="R13" s="72">
        <v>47848</v>
      </c>
    </row>
    <row r="14" spans="2:18" s="9" customFormat="1" x14ac:dyDescent="0.25">
      <c r="B14">
        <v>8</v>
      </c>
      <c r="C14" t="s">
        <v>11</v>
      </c>
      <c r="D14" t="s">
        <v>103</v>
      </c>
      <c r="E14" t="s">
        <v>47</v>
      </c>
      <c r="F14" t="s">
        <v>48</v>
      </c>
      <c r="G14" t="s">
        <v>13</v>
      </c>
      <c r="H14">
        <v>1.6</v>
      </c>
      <c r="I14" t="s">
        <v>167</v>
      </c>
      <c r="J14" t="s">
        <v>175</v>
      </c>
      <c r="K14" t="s">
        <v>49</v>
      </c>
      <c r="L14" t="s">
        <v>46</v>
      </c>
      <c r="M14" t="s">
        <v>13</v>
      </c>
      <c r="N14" t="s">
        <v>187</v>
      </c>
      <c r="O14">
        <v>7792386124</v>
      </c>
      <c r="P14" s="72">
        <v>41663</v>
      </c>
      <c r="Q14" s="72">
        <v>41663</v>
      </c>
      <c r="R14" s="72">
        <v>47848</v>
      </c>
    </row>
    <row r="15" spans="2:18" s="9" customFormat="1" x14ac:dyDescent="0.25">
      <c r="B15">
        <v>9</v>
      </c>
      <c r="C15" t="s">
        <v>11</v>
      </c>
      <c r="D15" t="s">
        <v>62</v>
      </c>
      <c r="E15" t="s">
        <v>23</v>
      </c>
      <c r="F15" t="s">
        <v>24</v>
      </c>
      <c r="G15" t="s">
        <v>17</v>
      </c>
      <c r="H15">
        <v>4</v>
      </c>
      <c r="I15" t="s">
        <v>168</v>
      </c>
      <c r="J15" t="s">
        <v>132</v>
      </c>
      <c r="K15" t="s">
        <v>63</v>
      </c>
      <c r="L15" t="s">
        <v>106</v>
      </c>
      <c r="M15" t="s">
        <v>51</v>
      </c>
      <c r="N15" t="s">
        <v>188</v>
      </c>
      <c r="O15">
        <v>5862232774</v>
      </c>
      <c r="P15" s="72">
        <v>42346</v>
      </c>
      <c r="Q15" s="72">
        <v>42346</v>
      </c>
      <c r="R15" s="72">
        <v>47825</v>
      </c>
    </row>
    <row r="16" spans="2:18" s="9" customFormat="1" x14ac:dyDescent="0.25">
      <c r="B16">
        <v>10</v>
      </c>
      <c r="C16" t="s">
        <v>11</v>
      </c>
      <c r="D16" t="s">
        <v>69</v>
      </c>
      <c r="E16" t="s">
        <v>177</v>
      </c>
      <c r="F16" t="s">
        <v>57</v>
      </c>
      <c r="G16" t="s">
        <v>51</v>
      </c>
      <c r="H16">
        <v>6.78</v>
      </c>
      <c r="I16" t="s">
        <v>172</v>
      </c>
      <c r="J16" t="s">
        <v>116</v>
      </c>
      <c r="K16" t="s">
        <v>70</v>
      </c>
      <c r="L16" t="s">
        <v>28</v>
      </c>
      <c r="M16" t="s">
        <v>16</v>
      </c>
      <c r="N16" t="s">
        <v>169</v>
      </c>
      <c r="O16">
        <v>1070009277</v>
      </c>
      <c r="P16" s="72">
        <v>45687</v>
      </c>
      <c r="Q16" s="72">
        <v>45687</v>
      </c>
      <c r="R16" s="72">
        <v>52992</v>
      </c>
    </row>
    <row r="796" ht="15" customHeight="1" x14ac:dyDescent="0.25"/>
    <row r="797" ht="15" customHeight="1" x14ac:dyDescent="0.25"/>
    <row r="818" spans="2:18" ht="15" hidden="1" customHeight="1" x14ac:dyDescent="0.25"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1597" ht="15" customHeight="1" x14ac:dyDescent="0.25"/>
  </sheetData>
  <mergeCells count="3">
    <mergeCell ref="B5:H5"/>
    <mergeCell ref="P5:R5"/>
    <mergeCell ref="F4:H4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EF1E-DCE0-4F6E-8173-B9F2305A57D4}">
  <dimension ref="A1:X623"/>
  <sheetViews>
    <sheetView zoomScale="70" zoomScaleNormal="70" workbookViewId="0">
      <selection activeCell="F4" sqref="F4:H4"/>
    </sheetView>
  </sheetViews>
  <sheetFormatPr defaultColWidth="0" defaultRowHeight="15" customHeight="1" zeroHeight="1" x14ac:dyDescent="0.25"/>
  <cols>
    <col min="1" max="1" width="9.140625" style="88" customWidth="1"/>
    <col min="2" max="2" width="11.5703125" style="88" customWidth="1"/>
    <col min="3" max="3" width="17.5703125" style="90" customWidth="1"/>
    <col min="4" max="4" width="26.140625" style="88" customWidth="1"/>
    <col min="5" max="5" width="22.85546875" style="88" bestFit="1" customWidth="1"/>
    <col min="6" max="6" width="18.7109375" style="88" customWidth="1"/>
    <col min="7" max="7" width="21.85546875" style="88" bestFit="1" customWidth="1"/>
    <col min="8" max="8" width="12.7109375" style="88" customWidth="1"/>
    <col min="9" max="9" width="30.42578125" style="88" customWidth="1"/>
    <col min="10" max="10" width="26.5703125" style="88" customWidth="1"/>
    <col min="11" max="11" width="15.5703125" style="91" customWidth="1"/>
    <col min="12" max="12" width="23.7109375" style="88" customWidth="1"/>
    <col min="13" max="13" width="25.140625" style="88" customWidth="1"/>
    <col min="14" max="14" width="12" style="88" bestFit="1" customWidth="1"/>
    <col min="15" max="15" width="13.140625" style="92" customWidth="1"/>
    <col min="16" max="16" width="17.140625" style="92" customWidth="1"/>
    <col min="17" max="17" width="90.42578125" style="88" hidden="1" customWidth="1"/>
    <col min="18" max="18" width="9.140625" style="88" customWidth="1"/>
    <col min="19" max="24" width="0" style="89" hidden="1" customWidth="1"/>
    <col min="25" max="16384" width="9.140625" style="89" hidden="1"/>
  </cols>
  <sheetData>
    <row r="1" spans="1:18" s="9" customFormat="1" ht="33.75" x14ac:dyDescent="0.25">
      <c r="C1" s="73"/>
      <c r="D1" s="1"/>
      <c r="E1" s="1" t="s">
        <v>191</v>
      </c>
      <c r="F1" s="6" t="s">
        <v>134</v>
      </c>
      <c r="G1" s="1"/>
      <c r="H1" s="1"/>
      <c r="I1" s="6"/>
      <c r="J1" s="5"/>
      <c r="K1" s="74"/>
      <c r="L1" s="5"/>
      <c r="M1" s="5"/>
      <c r="N1" s="5"/>
      <c r="O1" s="75"/>
      <c r="P1" s="75"/>
    </row>
    <row r="2" spans="1:18" s="9" customFormat="1" ht="15.75" x14ac:dyDescent="0.25">
      <c r="C2" s="73"/>
      <c r="D2" s="1"/>
      <c r="E2" s="1" t="s">
        <v>191</v>
      </c>
      <c r="F2" s="7" t="s">
        <v>118</v>
      </c>
      <c r="G2" s="1"/>
      <c r="H2" s="1"/>
      <c r="I2" s="7"/>
      <c r="J2" s="3"/>
      <c r="K2" s="76"/>
      <c r="L2" s="3"/>
      <c r="M2" s="3"/>
      <c r="N2" s="3"/>
      <c r="O2" s="75"/>
      <c r="P2" s="75"/>
    </row>
    <row r="3" spans="1:18" s="9" customFormat="1" ht="15.75" x14ac:dyDescent="0.25">
      <c r="C3" s="73"/>
      <c r="D3" s="1"/>
      <c r="E3" s="1" t="s">
        <v>191</v>
      </c>
      <c r="F3" s="7" t="s">
        <v>178</v>
      </c>
      <c r="G3" s="1"/>
      <c r="H3" s="1"/>
      <c r="I3" s="7"/>
      <c r="J3" s="3"/>
      <c r="K3" s="76"/>
      <c r="L3" s="3"/>
      <c r="M3" s="3"/>
      <c r="N3" s="3"/>
      <c r="O3" s="75"/>
      <c r="P3" s="75"/>
    </row>
    <row r="4" spans="1:18" s="9" customFormat="1" ht="15.75" x14ac:dyDescent="0.25">
      <c r="C4" s="73"/>
      <c r="D4" s="1"/>
      <c r="E4" s="1" t="s">
        <v>191</v>
      </c>
      <c r="F4" s="133" t="s">
        <v>179</v>
      </c>
      <c r="G4" s="133"/>
      <c r="H4" s="133"/>
      <c r="I4" s="4"/>
      <c r="J4" s="4"/>
      <c r="K4" s="77"/>
      <c r="L4" s="4"/>
      <c r="M4" s="4"/>
      <c r="N4" s="4"/>
      <c r="O4" s="75"/>
      <c r="P4" s="75"/>
    </row>
    <row r="5" spans="1:18" s="9" customFormat="1" ht="51.75" customHeight="1" x14ac:dyDescent="0.25">
      <c r="C5" s="78"/>
      <c r="E5" s="9" t="s">
        <v>191</v>
      </c>
      <c r="K5" s="79"/>
      <c r="O5" s="75"/>
      <c r="P5" s="75"/>
    </row>
    <row r="6" spans="1:18" customFormat="1" ht="18.75" x14ac:dyDescent="0.3">
      <c r="A6" s="9"/>
      <c r="B6" s="131" t="s">
        <v>77</v>
      </c>
      <c r="C6" s="131"/>
      <c r="D6" s="131"/>
      <c r="E6" s="131"/>
      <c r="F6" s="131"/>
      <c r="G6" s="131"/>
      <c r="H6" s="131"/>
      <c r="I6" s="80" t="s">
        <v>76</v>
      </c>
      <c r="J6" s="8"/>
      <c r="K6" s="81"/>
      <c r="L6" s="8"/>
      <c r="M6" s="8"/>
      <c r="N6" s="8"/>
      <c r="O6" s="132" t="s">
        <v>81</v>
      </c>
      <c r="P6" s="132"/>
      <c r="Q6" s="8"/>
      <c r="R6" s="9"/>
    </row>
    <row r="7" spans="1:18" customFormat="1" ht="38.25" customHeight="1" x14ac:dyDescent="0.25">
      <c r="A7" s="9"/>
      <c r="B7" s="82" t="s">
        <v>78</v>
      </c>
      <c r="C7" s="82" t="s">
        <v>0</v>
      </c>
      <c r="D7" s="82" t="s">
        <v>9</v>
      </c>
      <c r="E7" s="82" t="s">
        <v>1</v>
      </c>
      <c r="F7" s="82" t="s">
        <v>2</v>
      </c>
      <c r="G7" s="82" t="s">
        <v>80</v>
      </c>
      <c r="H7" s="83" t="s">
        <v>10</v>
      </c>
      <c r="I7" s="84" t="s">
        <v>3</v>
      </c>
      <c r="J7" s="82" t="s">
        <v>4</v>
      </c>
      <c r="K7" s="82" t="s">
        <v>6</v>
      </c>
      <c r="L7" s="82" t="s">
        <v>119</v>
      </c>
      <c r="M7" s="82" t="s">
        <v>79</v>
      </c>
      <c r="N7" s="85" t="s">
        <v>5</v>
      </c>
      <c r="O7" s="86" t="s">
        <v>120</v>
      </c>
      <c r="P7" s="86" t="s">
        <v>121</v>
      </c>
      <c r="Q7" s="87" t="s">
        <v>122</v>
      </c>
      <c r="R7" s="9"/>
    </row>
    <row r="8" spans="1:18" customFormat="1" x14ac:dyDescent="0.25">
      <c r="A8" s="9"/>
      <c r="B8" s="124">
        <v>1</v>
      </c>
      <c r="C8" t="s">
        <v>124</v>
      </c>
      <c r="D8" t="s">
        <v>75</v>
      </c>
      <c r="E8" t="s">
        <v>75</v>
      </c>
      <c r="F8" t="s">
        <v>123</v>
      </c>
      <c r="G8" t="s">
        <v>27</v>
      </c>
      <c r="H8">
        <v>6.8000000000000005E-2</v>
      </c>
      <c r="I8" t="s">
        <v>129</v>
      </c>
      <c r="J8" t="s">
        <v>130</v>
      </c>
      <c r="K8" t="s">
        <v>74</v>
      </c>
      <c r="L8" t="s">
        <v>75</v>
      </c>
      <c r="M8" t="s">
        <v>27</v>
      </c>
      <c r="N8">
        <v>8680000775</v>
      </c>
      <c r="O8" s="72">
        <v>42130</v>
      </c>
      <c r="P8" s="72">
        <v>42094</v>
      </c>
      <c r="Q8" s="89"/>
      <c r="R8" s="9"/>
    </row>
    <row r="9" spans="1:18" x14ac:dyDescent="0.25">
      <c r="B9" s="124">
        <v>2</v>
      </c>
      <c r="C9" t="s">
        <v>124</v>
      </c>
      <c r="D9" t="s">
        <v>126</v>
      </c>
      <c r="E9" t="s">
        <v>36</v>
      </c>
      <c r="F9" t="s">
        <v>54</v>
      </c>
      <c r="G9" t="s">
        <v>17</v>
      </c>
      <c r="H9">
        <v>0.85</v>
      </c>
      <c r="I9" t="s">
        <v>37</v>
      </c>
      <c r="J9" t="s">
        <v>131</v>
      </c>
      <c r="K9" t="s">
        <v>38</v>
      </c>
      <c r="L9" t="s">
        <v>39</v>
      </c>
      <c r="M9" t="s">
        <v>17</v>
      </c>
      <c r="N9">
        <v>5540231993</v>
      </c>
      <c r="O9" s="72">
        <v>44545</v>
      </c>
      <c r="P9" s="72">
        <v>40431</v>
      </c>
      <c r="Q9" s="89"/>
    </row>
    <row r="10" spans="1:18" x14ac:dyDescent="0.25">
      <c r="B10" s="124">
        <v>3</v>
      </c>
      <c r="C10" t="s">
        <v>124</v>
      </c>
      <c r="D10" t="s">
        <v>127</v>
      </c>
      <c r="E10" t="s">
        <v>21</v>
      </c>
      <c r="F10" t="s">
        <v>29</v>
      </c>
      <c r="G10" t="s">
        <v>17</v>
      </c>
      <c r="H10">
        <v>0.85</v>
      </c>
      <c r="I10" t="s">
        <v>37</v>
      </c>
      <c r="J10" t="s">
        <v>131</v>
      </c>
      <c r="K10" t="s">
        <v>38</v>
      </c>
      <c r="L10" t="s">
        <v>39</v>
      </c>
      <c r="M10" t="s">
        <v>17</v>
      </c>
      <c r="N10">
        <v>5540231993</v>
      </c>
      <c r="O10" s="72">
        <v>44545</v>
      </c>
      <c r="P10" s="72">
        <v>40431</v>
      </c>
      <c r="Q10" s="89"/>
    </row>
    <row r="11" spans="1:18" x14ac:dyDescent="0.25">
      <c r="B11" s="125">
        <v>4</v>
      </c>
      <c r="C11" t="s">
        <v>124</v>
      </c>
      <c r="D11" t="s">
        <v>192</v>
      </c>
      <c r="E11" t="s">
        <v>193</v>
      </c>
      <c r="F11" t="s">
        <v>194</v>
      </c>
      <c r="G11" t="s">
        <v>17</v>
      </c>
      <c r="H11">
        <v>0.85</v>
      </c>
      <c r="I11" t="s">
        <v>37</v>
      </c>
      <c r="J11" t="s">
        <v>131</v>
      </c>
      <c r="K11" t="s">
        <v>38</v>
      </c>
      <c r="L11" t="s">
        <v>39</v>
      </c>
      <c r="M11" t="s">
        <v>17</v>
      </c>
      <c r="N11">
        <v>5540231993</v>
      </c>
      <c r="O11" s="72">
        <v>44545</v>
      </c>
      <c r="P11" s="72">
        <v>40878</v>
      </c>
      <c r="Q11" s="89"/>
    </row>
    <row r="12" spans="1:18" x14ac:dyDescent="0.25">
      <c r="B12" s="124">
        <v>5</v>
      </c>
      <c r="C12" t="s">
        <v>124</v>
      </c>
      <c r="D12" t="s">
        <v>125</v>
      </c>
      <c r="E12" t="s">
        <v>52</v>
      </c>
      <c r="F12" t="s">
        <v>50</v>
      </c>
      <c r="G12" t="s">
        <v>17</v>
      </c>
      <c r="H12">
        <v>0.85</v>
      </c>
      <c r="I12" t="s">
        <v>37</v>
      </c>
      <c r="J12" t="s">
        <v>131</v>
      </c>
      <c r="K12" t="s">
        <v>38</v>
      </c>
      <c r="L12" t="s">
        <v>39</v>
      </c>
      <c r="M12" t="s">
        <v>17</v>
      </c>
      <c r="N12">
        <v>5540231993</v>
      </c>
      <c r="O12" s="72">
        <v>44545</v>
      </c>
      <c r="P12" s="72">
        <v>40878</v>
      </c>
      <c r="Q12" s="89"/>
    </row>
    <row r="13" spans="1:18" x14ac:dyDescent="0.25">
      <c r="B13" s="125">
        <v>6</v>
      </c>
      <c r="C13" t="s">
        <v>124</v>
      </c>
      <c r="D13" t="s">
        <v>40</v>
      </c>
      <c r="E13" t="s">
        <v>55</v>
      </c>
      <c r="F13" t="s">
        <v>29</v>
      </c>
      <c r="G13" t="s">
        <v>17</v>
      </c>
      <c r="H13">
        <v>0.85</v>
      </c>
      <c r="I13" t="s">
        <v>37</v>
      </c>
      <c r="J13" t="s">
        <v>131</v>
      </c>
      <c r="K13" t="s">
        <v>38</v>
      </c>
      <c r="L13" t="s">
        <v>39</v>
      </c>
      <c r="M13" t="s">
        <v>17</v>
      </c>
      <c r="N13">
        <v>5540231993</v>
      </c>
      <c r="O13" s="72">
        <v>44545</v>
      </c>
      <c r="P13" s="72">
        <v>42814</v>
      </c>
      <c r="Q13" s="89"/>
    </row>
    <row r="14" spans="1:18" x14ac:dyDescent="0.25">
      <c r="B14" s="124">
        <v>7</v>
      </c>
      <c r="C14" t="s">
        <v>124</v>
      </c>
      <c r="D14" t="s">
        <v>128</v>
      </c>
      <c r="E14" t="s">
        <v>22</v>
      </c>
      <c r="F14" t="s">
        <v>19</v>
      </c>
      <c r="G14" t="s">
        <v>17</v>
      </c>
      <c r="H14">
        <v>0.85</v>
      </c>
      <c r="I14" t="s">
        <v>37</v>
      </c>
      <c r="J14" t="s">
        <v>131</v>
      </c>
      <c r="K14" t="s">
        <v>38</v>
      </c>
      <c r="L14" t="s">
        <v>39</v>
      </c>
      <c r="M14" t="s">
        <v>17</v>
      </c>
      <c r="N14">
        <v>5540231993</v>
      </c>
      <c r="O14" s="72">
        <v>44545</v>
      </c>
      <c r="P14" s="72">
        <v>42814</v>
      </c>
      <c r="Q14" s="89"/>
    </row>
    <row r="15" spans="1:18" x14ac:dyDescent="0.25">
      <c r="B15" s="124">
        <v>8</v>
      </c>
      <c r="C15" t="s">
        <v>124</v>
      </c>
      <c r="D15" t="s">
        <v>128</v>
      </c>
      <c r="E15" t="s">
        <v>22</v>
      </c>
      <c r="F15" t="s">
        <v>19</v>
      </c>
      <c r="G15" t="s">
        <v>17</v>
      </c>
      <c r="H15">
        <v>0.85</v>
      </c>
      <c r="I15" t="s">
        <v>37</v>
      </c>
      <c r="J15" t="s">
        <v>131</v>
      </c>
      <c r="K15" t="s">
        <v>38</v>
      </c>
      <c r="L15" t="s">
        <v>39</v>
      </c>
      <c r="M15" t="s">
        <v>17</v>
      </c>
      <c r="N15">
        <v>5540231993</v>
      </c>
      <c r="O15" s="72">
        <v>44545</v>
      </c>
      <c r="P15" s="72">
        <v>42814</v>
      </c>
      <c r="Q15" s="89"/>
    </row>
    <row r="16" spans="1:18" x14ac:dyDescent="0.25">
      <c r="B16" s="124">
        <v>9</v>
      </c>
      <c r="C16" t="s">
        <v>124</v>
      </c>
      <c r="D16" t="s">
        <v>104</v>
      </c>
      <c r="E16" t="s">
        <v>105</v>
      </c>
      <c r="F16" t="s">
        <v>20</v>
      </c>
      <c r="G16" t="s">
        <v>17</v>
      </c>
      <c r="H16">
        <v>0.85</v>
      </c>
      <c r="I16" t="s">
        <v>37</v>
      </c>
      <c r="J16" t="s">
        <v>131</v>
      </c>
      <c r="K16" t="s">
        <v>38</v>
      </c>
      <c r="L16" t="s">
        <v>39</v>
      </c>
      <c r="M16" t="s">
        <v>17</v>
      </c>
      <c r="N16">
        <v>5540231993</v>
      </c>
      <c r="O16" s="72">
        <v>44545</v>
      </c>
      <c r="P16" s="72">
        <v>43245</v>
      </c>
      <c r="Q16" s="89"/>
    </row>
    <row r="17" spans="2:17" x14ac:dyDescent="0.25">
      <c r="B17" s="125">
        <v>10</v>
      </c>
      <c r="C17" t="s">
        <v>124</v>
      </c>
      <c r="D17" t="s">
        <v>104</v>
      </c>
      <c r="E17" t="s">
        <v>105</v>
      </c>
      <c r="F17" t="s">
        <v>20</v>
      </c>
      <c r="G17" t="s">
        <v>17</v>
      </c>
      <c r="H17">
        <v>0.85</v>
      </c>
      <c r="I17" t="s">
        <v>37</v>
      </c>
      <c r="J17" t="s">
        <v>131</v>
      </c>
      <c r="K17" t="s">
        <v>38</v>
      </c>
      <c r="L17" t="s">
        <v>39</v>
      </c>
      <c r="M17" t="s">
        <v>17</v>
      </c>
      <c r="N17">
        <v>5540231993</v>
      </c>
      <c r="O17" s="72">
        <v>44545</v>
      </c>
      <c r="P17" s="72">
        <v>43245</v>
      </c>
      <c r="Q17" s="89"/>
    </row>
    <row r="622" ht="15" customHeight="1" x14ac:dyDescent="0.25"/>
    <row r="623" ht="15" customHeight="1" x14ac:dyDescent="0.25"/>
  </sheetData>
  <mergeCells count="3">
    <mergeCell ref="B6:H6"/>
    <mergeCell ref="O6:P6"/>
    <mergeCell ref="F4:H4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1A66F-B884-4845-AC7E-A59C6A1731E6}">
  <dimension ref="A1:AL131"/>
  <sheetViews>
    <sheetView zoomScale="55" zoomScaleNormal="55" workbookViewId="0">
      <selection activeCell="B4" sqref="B4:D4"/>
    </sheetView>
  </sheetViews>
  <sheetFormatPr defaultColWidth="0" defaultRowHeight="0" customHeight="1" zeroHeight="1" x14ac:dyDescent="0.25"/>
  <cols>
    <col min="1" max="1" width="5.7109375" style="12" customWidth="1"/>
    <col min="2" max="5" width="16.7109375" style="12" customWidth="1"/>
    <col min="6" max="6" width="16.5703125" style="12" customWidth="1"/>
    <col min="7" max="9" width="16.7109375" style="12" customWidth="1"/>
    <col min="10" max="10" width="17.140625" style="12" customWidth="1"/>
    <col min="11" max="23" width="16.7109375" style="12" customWidth="1"/>
    <col min="24" max="24" width="5.7109375" style="12" customWidth="1"/>
    <col min="25" max="25" width="10.5703125" style="12" hidden="1" customWidth="1"/>
    <col min="26" max="26" width="9.140625" style="12" hidden="1" customWidth="1"/>
    <col min="27" max="27" width="10" style="12" hidden="1" customWidth="1"/>
    <col min="28" max="28" width="9.140625" style="12" hidden="1" customWidth="1"/>
    <col min="29" max="29" width="18.7109375" style="12" hidden="1" customWidth="1"/>
    <col min="30" max="30" width="10.5703125" style="12" hidden="1" customWidth="1"/>
    <col min="31" max="31" width="9.140625" style="12" hidden="1" customWidth="1"/>
    <col min="32" max="32" width="10" style="12" hidden="1" customWidth="1"/>
    <col min="33" max="33" width="9.140625" style="12" hidden="1" customWidth="1"/>
    <col min="34" max="38" width="18.7109375" style="12" hidden="1" customWidth="1"/>
    <col min="39" max="16384" width="9.140625" style="12" hidden="1"/>
  </cols>
  <sheetData>
    <row r="1" spans="1:24" ht="15" x14ac:dyDescent="0.25"/>
    <row r="2" spans="1:24" s="13" customFormat="1" ht="46.5" customHeight="1" x14ac:dyDescent="0.25">
      <c r="A2" s="12"/>
      <c r="B2" s="134" t="s">
        <v>151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2"/>
    </row>
    <row r="3" spans="1:24" s="13" customFormat="1" ht="9" customHeight="1" thickBot="1" x14ac:dyDescent="0.3">
      <c r="A3" s="12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2"/>
    </row>
    <row r="4" spans="1:24" s="13" customFormat="1" ht="15.75" thickBot="1" x14ac:dyDescent="0.3">
      <c r="A4" s="12"/>
      <c r="B4" s="136" t="s">
        <v>179</v>
      </c>
      <c r="C4" s="137"/>
      <c r="D4" s="138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5"/>
      <c r="X4" s="12"/>
    </row>
    <row r="5" spans="1:24" s="13" customFormat="1" ht="15" x14ac:dyDescent="0.25">
      <c r="A5" s="12"/>
      <c r="B5" s="16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57"/>
      <c r="W5" s="15"/>
      <c r="X5" s="12"/>
    </row>
    <row r="6" spans="1:24" s="13" customFormat="1" ht="15" x14ac:dyDescent="0.25">
      <c r="A6" s="12"/>
      <c r="B6" s="16"/>
      <c r="C6" s="14"/>
      <c r="D6" s="14"/>
      <c r="E6" s="18">
        <v>39448</v>
      </c>
      <c r="F6" s="18">
        <f>DATE(YEAR(E6)+1,MONTH(E6),DAY(E6))</f>
        <v>39814</v>
      </c>
      <c r="G6" s="18">
        <f t="shared" ref="G6:U6" si="0">DATE(YEAR(F6)+1,MONTH(F6),DAY(F6))</f>
        <v>40179</v>
      </c>
      <c r="H6" s="18">
        <f t="shared" si="0"/>
        <v>40544</v>
      </c>
      <c r="I6" s="18">
        <f t="shared" si="0"/>
        <v>40909</v>
      </c>
      <c r="J6" s="18">
        <f t="shared" si="0"/>
        <v>41275</v>
      </c>
      <c r="K6" s="18">
        <f t="shared" si="0"/>
        <v>41640</v>
      </c>
      <c r="L6" s="18">
        <f t="shared" si="0"/>
        <v>42005</v>
      </c>
      <c r="M6" s="18">
        <f t="shared" si="0"/>
        <v>42370</v>
      </c>
      <c r="N6" s="18">
        <f t="shared" si="0"/>
        <v>42736</v>
      </c>
      <c r="O6" s="18">
        <f t="shared" si="0"/>
        <v>43101</v>
      </c>
      <c r="P6" s="18">
        <f t="shared" si="0"/>
        <v>43466</v>
      </c>
      <c r="Q6" s="18">
        <f t="shared" si="0"/>
        <v>43831</v>
      </c>
      <c r="R6" s="18">
        <f t="shared" si="0"/>
        <v>44197</v>
      </c>
      <c r="S6" s="18">
        <f t="shared" si="0"/>
        <v>44562</v>
      </c>
      <c r="T6" s="18">
        <f t="shared" si="0"/>
        <v>44927</v>
      </c>
      <c r="U6" s="18">
        <f t="shared" si="0"/>
        <v>45292</v>
      </c>
      <c r="V6" s="18"/>
      <c r="W6" s="15"/>
      <c r="X6" s="12"/>
    </row>
    <row r="7" spans="1:24" s="13" customFormat="1" ht="15" x14ac:dyDescent="0.25">
      <c r="A7" s="12"/>
      <c r="B7" s="16"/>
      <c r="C7" s="14"/>
      <c r="D7" s="14"/>
      <c r="E7" s="18">
        <v>39813</v>
      </c>
      <c r="F7" s="18">
        <f>DATE(YEAR(E7)+1,MONTH(E7),DAY(E7))</f>
        <v>40178</v>
      </c>
      <c r="G7" s="18">
        <f t="shared" ref="G7:U7" si="1">DATE(YEAR(F7)+1,MONTH(F7),DAY(F7))</f>
        <v>40543</v>
      </c>
      <c r="H7" s="18">
        <f t="shared" si="1"/>
        <v>40908</v>
      </c>
      <c r="I7" s="18">
        <f t="shared" si="1"/>
        <v>41274</v>
      </c>
      <c r="J7" s="18">
        <f t="shared" si="1"/>
        <v>41639</v>
      </c>
      <c r="K7" s="18">
        <f t="shared" si="1"/>
        <v>42004</v>
      </c>
      <c r="L7" s="18">
        <f t="shared" si="1"/>
        <v>42369</v>
      </c>
      <c r="M7" s="18">
        <f t="shared" si="1"/>
        <v>42735</v>
      </c>
      <c r="N7" s="18">
        <f t="shared" si="1"/>
        <v>43100</v>
      </c>
      <c r="O7" s="18">
        <f t="shared" si="1"/>
        <v>43465</v>
      </c>
      <c r="P7" s="18">
        <f t="shared" si="1"/>
        <v>43830</v>
      </c>
      <c r="Q7" s="18">
        <f t="shared" si="1"/>
        <v>44196</v>
      </c>
      <c r="R7" s="18">
        <f t="shared" si="1"/>
        <v>44561</v>
      </c>
      <c r="S7" s="18">
        <f t="shared" si="1"/>
        <v>44926</v>
      </c>
      <c r="T7" s="18">
        <f t="shared" si="1"/>
        <v>45291</v>
      </c>
      <c r="U7" s="18">
        <f t="shared" si="1"/>
        <v>45657</v>
      </c>
      <c r="V7" s="30"/>
      <c r="W7" s="15"/>
      <c r="X7" s="12"/>
    </row>
    <row r="8" spans="1:24" s="13" customFormat="1" ht="19.5" thickBot="1" x14ac:dyDescent="0.3">
      <c r="A8" s="12"/>
      <c r="B8" s="16"/>
      <c r="C8" s="14"/>
      <c r="D8" s="14"/>
      <c r="E8" s="19">
        <v>2008</v>
      </c>
      <c r="F8" s="19">
        <v>2009</v>
      </c>
      <c r="G8" s="19">
        <v>2010</v>
      </c>
      <c r="H8" s="19">
        <v>2011</v>
      </c>
      <c r="I8" s="19">
        <v>2012</v>
      </c>
      <c r="J8" s="19">
        <v>2013</v>
      </c>
      <c r="K8" s="19">
        <v>2014</v>
      </c>
      <c r="L8" s="19">
        <v>2015</v>
      </c>
      <c r="M8" s="19">
        <v>2016</v>
      </c>
      <c r="N8" s="19">
        <v>2017</v>
      </c>
      <c r="O8" s="19">
        <v>2018</v>
      </c>
      <c r="P8" s="19">
        <v>2019</v>
      </c>
      <c r="Q8" s="19">
        <v>2020</v>
      </c>
      <c r="R8" s="19">
        <v>2021</v>
      </c>
      <c r="S8" s="19">
        <v>2022</v>
      </c>
      <c r="T8" s="19">
        <v>2023</v>
      </c>
      <c r="U8" s="19">
        <v>2024</v>
      </c>
      <c r="V8" s="21" t="s">
        <v>86</v>
      </c>
      <c r="W8" s="15"/>
      <c r="X8" s="12"/>
    </row>
    <row r="9" spans="1:24" s="13" customFormat="1" ht="29.25" customHeight="1" thickTop="1" x14ac:dyDescent="0.25">
      <c r="A9" s="12"/>
      <c r="B9" s="16"/>
      <c r="C9" s="115" t="s">
        <v>135</v>
      </c>
      <c r="D9" s="22" t="s">
        <v>83</v>
      </c>
      <c r="E9" s="23">
        <f>COUNTIFS(Farmy!$Q:$Q,"&gt;="&amp;E6,Farmy!$Q:$Q,"&lt;="&amp;E7)</f>
        <v>0</v>
      </c>
      <c r="F9" s="23">
        <f>COUNTIFS(Farmy!$Q:$Q,"&gt;="&amp;F6,Farmy!$Q:$Q,"&lt;="&amp;F7)</f>
        <v>0</v>
      </c>
      <c r="G9" s="23">
        <f>COUNTIFS(Farmy!$Q:$Q,"&gt;="&amp;G6,Farmy!$Q:$Q,"&lt;="&amp;G7)</f>
        <v>0</v>
      </c>
      <c r="H9" s="23">
        <f>COUNTIFS(Farmy!$Q:$Q,"&gt;="&amp;H6,Farmy!$Q:$Q,"&lt;="&amp;H7)</f>
        <v>0</v>
      </c>
      <c r="I9" s="23">
        <f>COUNTIFS(Farmy!$Q:$Q,"&gt;="&amp;I6,Farmy!$Q:$Q,"&lt;="&amp;I7)</f>
        <v>1</v>
      </c>
      <c r="J9" s="23">
        <f>COUNTIFS(Farmy!$Q:$Q,"&gt;="&amp;J6,Farmy!$Q:$Q,"&lt;="&amp;J7)</f>
        <v>0</v>
      </c>
      <c r="K9" s="23">
        <f>COUNTIFS(Farmy!$Q:$Q,"&gt;="&amp;K6,Farmy!$Q:$Q,"&lt;="&amp;K7)</f>
        <v>2</v>
      </c>
      <c r="L9" s="23">
        <f>COUNTIFS(Farmy!$Q:$Q,"&gt;="&amp;L6,Farmy!$Q:$Q,"&lt;="&amp;L7)</f>
        <v>2</v>
      </c>
      <c r="M9" s="23">
        <f>COUNTIFS(Farmy!$Q:$Q,"&gt;="&amp;M6,Farmy!$Q:$Q,"&lt;="&amp;M7)</f>
        <v>3</v>
      </c>
      <c r="N9" s="23">
        <f>COUNTIFS(Farmy!$Q:$Q,"&gt;="&amp;N6,Farmy!$Q:$Q,"&lt;="&amp;N7)</f>
        <v>0</v>
      </c>
      <c r="O9" s="23">
        <f>COUNTIFS(Farmy!$Q:$Q,"&gt;="&amp;O6,Farmy!$Q:$Q,"&lt;="&amp;O7)</f>
        <v>0</v>
      </c>
      <c r="P9" s="23">
        <f>COUNTIFS(Farmy!$Q:$Q,"&gt;="&amp;P6,Farmy!$Q:$Q,"&lt;="&amp;P7)</f>
        <v>0</v>
      </c>
      <c r="Q9" s="23">
        <f>COUNTIFS(Farmy!$Q:$Q,"&gt;="&amp;Q6,Farmy!$Q:$Q,"&lt;="&amp;Q7)</f>
        <v>0</v>
      </c>
      <c r="R9" s="23">
        <f>COUNTIFS(Farmy!$Q:$Q,"&gt;="&amp;R6,Farmy!$Q:$Q,"&lt;="&amp;R7)</f>
        <v>1</v>
      </c>
      <c r="S9" s="23">
        <f>COUNTIFS(Farmy!$Q:$Q,"&gt;="&amp;S6,Farmy!$Q:$Q,"&lt;="&amp;S7)</f>
        <v>0</v>
      </c>
      <c r="T9" s="23">
        <f>COUNTIFS(Farmy!$Q:$Q,"&gt;="&amp;T6,Farmy!$Q:$Q,"&lt;="&amp;T7)</f>
        <v>0</v>
      </c>
      <c r="U9" s="23">
        <f>COUNTIFS(Farmy!$Q:$Q,"&gt;="&amp;U6,Farmy!$Q:$Q,"&lt;="&amp;U7)</f>
        <v>0</v>
      </c>
      <c r="V9" s="24">
        <f>COUNT(Farmy!H:H)</f>
        <v>10</v>
      </c>
      <c r="W9" s="15"/>
      <c r="X9" s="12"/>
    </row>
    <row r="10" spans="1:24" s="13" customFormat="1" ht="25.5" customHeight="1" thickBot="1" x14ac:dyDescent="0.3">
      <c r="A10" s="12"/>
      <c r="B10" s="16"/>
      <c r="C10" s="116"/>
      <c r="D10" s="25" t="s">
        <v>84</v>
      </c>
      <c r="E10" s="26">
        <f>SUMIFS(Farmy!$H:$H,Farmy!$Q:$Q,"&gt;="&amp;E6,Farmy!$Q:$Q,"&lt;="&amp;E7)</f>
        <v>0</v>
      </c>
      <c r="F10" s="26">
        <f>SUMIFS(Farmy!$H:$H,Farmy!$Q:$Q,"&gt;="&amp;F6,Farmy!$Q:$Q,"&lt;="&amp;F7)</f>
        <v>0</v>
      </c>
      <c r="G10" s="26">
        <f>SUMIFS(Farmy!$H:$H,Farmy!$Q:$Q,"&gt;="&amp;G6,Farmy!$Q:$Q,"&lt;="&amp;G7)</f>
        <v>0</v>
      </c>
      <c r="H10" s="26">
        <f>SUMIFS(Farmy!$H:$H,Farmy!$Q:$Q,"&gt;="&amp;H6,Farmy!$Q:$Q,"&lt;="&amp;H7)</f>
        <v>0</v>
      </c>
      <c r="I10" s="26">
        <f>SUMIFS(Farmy!$H:$H,Farmy!$Q:$Q,"&gt;="&amp;I6,Farmy!$Q:$Q,"&lt;="&amp;I7)</f>
        <v>2</v>
      </c>
      <c r="J10" s="26">
        <f>SUMIFS(Farmy!$H:$H,Farmy!$Q:$Q,"&gt;="&amp;J6,Farmy!$Q:$Q,"&lt;="&amp;J7)</f>
        <v>0</v>
      </c>
      <c r="K10" s="26">
        <f>SUMIFS(Farmy!$H:$H,Farmy!$Q:$Q,"&gt;="&amp;K6,Farmy!$Q:$Q,"&lt;="&amp;K7)</f>
        <v>3.6</v>
      </c>
      <c r="L10" s="26">
        <f>SUMIFS(Farmy!$H:$H,Farmy!$Q:$Q,"&gt;="&amp;L6,Farmy!$Q:$Q,"&lt;="&amp;L7)</f>
        <v>5.65</v>
      </c>
      <c r="M10" s="26">
        <f>SUMIFS(Farmy!$H:$H,Farmy!$Q:$Q,"&gt;="&amp;M6,Farmy!$Q:$Q,"&lt;="&amp;M7)</f>
        <v>4.5</v>
      </c>
      <c r="N10" s="26">
        <f>SUMIFS(Farmy!$H:$H,Farmy!$Q:$Q,"&gt;="&amp;N6,Farmy!$Q:$Q,"&lt;="&amp;N7)</f>
        <v>0</v>
      </c>
      <c r="O10" s="26">
        <f>SUMIFS(Farmy!$H:$H,Farmy!$Q:$Q,"&gt;="&amp;O6,Farmy!$Q:$Q,"&lt;="&amp;O7)</f>
        <v>0</v>
      </c>
      <c r="P10" s="26">
        <f>SUMIFS(Farmy!$H:$H,Farmy!$Q:$Q,"&gt;="&amp;P6,Farmy!$Q:$Q,"&lt;="&amp;P7)</f>
        <v>0</v>
      </c>
      <c r="Q10" s="26">
        <f>SUMIFS(Farmy!$H:$H,Farmy!$Q:$Q,"&gt;="&amp;Q6,Farmy!$Q:$Q,"&lt;="&amp;Q7)</f>
        <v>0</v>
      </c>
      <c r="R10" s="26">
        <f>SUMIFS(Farmy!$H:$H,Farmy!$Q:$Q,"&gt;="&amp;R6,Farmy!$Q:$Q,"&lt;="&amp;R7)</f>
        <v>7.5</v>
      </c>
      <c r="S10" s="26">
        <f>SUMIFS(Farmy!$H:$H,Farmy!$Q:$Q,"&gt;="&amp;S6,Farmy!$Q:$Q,"&lt;="&amp;S7)</f>
        <v>0</v>
      </c>
      <c r="T10" s="26">
        <f>SUMIFS(Farmy!$H:$H,Farmy!$Q:$Q,"&gt;="&amp;T6,Farmy!$Q:$Q,"&lt;="&amp;T7)</f>
        <v>0</v>
      </c>
      <c r="U10" s="26">
        <f>SUMIFS(Farmy!$H:$H,Farmy!$Q:$Q,"&gt;="&amp;U6,Farmy!$Q:$Q,"&lt;="&amp;U7)</f>
        <v>0</v>
      </c>
      <c r="V10" s="27">
        <f>SUM(Farmy!H:H)</f>
        <v>30.03</v>
      </c>
      <c r="W10" s="15"/>
      <c r="X10" s="12"/>
    </row>
    <row r="11" spans="1:24" s="13" customFormat="1" ht="15" x14ac:dyDescent="0.25">
      <c r="A11" s="12"/>
      <c r="B11" s="16"/>
      <c r="C11" s="14"/>
      <c r="D11" s="93" t="s">
        <v>136</v>
      </c>
      <c r="E11" s="30" t="str">
        <f t="shared" ref="E11:J11" si="2">IFERROR(E10/E9,"-")</f>
        <v>-</v>
      </c>
      <c r="F11" s="30" t="str">
        <f t="shared" si="2"/>
        <v>-</v>
      </c>
      <c r="G11" s="30" t="str">
        <f t="shared" si="2"/>
        <v>-</v>
      </c>
      <c r="H11" s="30" t="str">
        <f t="shared" si="2"/>
        <v>-</v>
      </c>
      <c r="I11" s="30">
        <f t="shared" si="2"/>
        <v>2</v>
      </c>
      <c r="J11" s="30" t="str">
        <f t="shared" si="2"/>
        <v>-</v>
      </c>
      <c r="K11" s="30">
        <f t="shared" ref="K11:U11" si="3">IFERROR(K10/K9,"-")</f>
        <v>1.8</v>
      </c>
      <c r="L11" s="30">
        <f t="shared" si="3"/>
        <v>2.8250000000000002</v>
      </c>
      <c r="M11" s="30">
        <f t="shared" si="3"/>
        <v>1.5</v>
      </c>
      <c r="N11" s="30" t="str">
        <f t="shared" si="3"/>
        <v>-</v>
      </c>
      <c r="O11" s="30" t="str">
        <f t="shared" si="3"/>
        <v>-</v>
      </c>
      <c r="P11" s="30" t="str">
        <f t="shared" si="3"/>
        <v>-</v>
      </c>
      <c r="Q11" s="30" t="str">
        <f t="shared" si="3"/>
        <v>-</v>
      </c>
      <c r="R11" s="30">
        <f t="shared" si="3"/>
        <v>7.5</v>
      </c>
      <c r="S11" s="30" t="str">
        <f t="shared" si="3"/>
        <v>-</v>
      </c>
      <c r="T11" s="30" t="str">
        <f t="shared" si="3"/>
        <v>-</v>
      </c>
      <c r="U11" s="30" t="str">
        <f t="shared" si="3"/>
        <v>-</v>
      </c>
      <c r="V11" s="30">
        <f>V10/V9</f>
        <v>3.0030000000000001</v>
      </c>
      <c r="W11" s="15"/>
      <c r="X11" s="12"/>
    </row>
    <row r="12" spans="1:24" s="13" customFormat="1" ht="15" x14ac:dyDescent="0.25">
      <c r="A12" s="12"/>
      <c r="B12" s="16"/>
      <c r="C12" s="14"/>
      <c r="D12" s="14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30"/>
      <c r="W12" s="15"/>
      <c r="X12" s="12"/>
    </row>
    <row r="13" spans="1:24" s="13" customFormat="1" ht="19.5" thickBot="1" x14ac:dyDescent="0.3">
      <c r="A13" s="12"/>
      <c r="B13" s="16"/>
      <c r="C13" s="14"/>
      <c r="D13" s="14"/>
      <c r="E13" s="19">
        <v>2008</v>
      </c>
      <c r="F13" s="19">
        <v>2009</v>
      </c>
      <c r="G13" s="19">
        <v>2010</v>
      </c>
      <c r="H13" s="19">
        <v>2011</v>
      </c>
      <c r="I13" s="19">
        <v>2012</v>
      </c>
      <c r="J13" s="19">
        <v>2013</v>
      </c>
      <c r="K13" s="19">
        <v>2014</v>
      </c>
      <c r="L13" s="19">
        <v>2015</v>
      </c>
      <c r="M13" s="19">
        <v>2016</v>
      </c>
      <c r="N13" s="19">
        <v>2017</v>
      </c>
      <c r="O13" s="19">
        <v>2018</v>
      </c>
      <c r="P13" s="19">
        <v>2019</v>
      </c>
      <c r="Q13" s="19">
        <v>2020</v>
      </c>
      <c r="R13" s="19">
        <v>2021</v>
      </c>
      <c r="S13" s="19">
        <v>2022</v>
      </c>
      <c r="T13" s="19">
        <v>2023</v>
      </c>
      <c r="U13" s="19">
        <v>2024</v>
      </c>
      <c r="V13" s="21" t="s">
        <v>86</v>
      </c>
      <c r="W13" s="15"/>
      <c r="X13" s="12"/>
    </row>
    <row r="14" spans="1:24" s="13" customFormat="1" ht="28.5" customHeight="1" thickTop="1" x14ac:dyDescent="0.25">
      <c r="A14" s="12"/>
      <c r="B14" s="16"/>
      <c r="C14" s="115" t="s">
        <v>137</v>
      </c>
      <c r="D14" s="22" t="s">
        <v>83</v>
      </c>
      <c r="E14" s="23">
        <f>COUNTIFS('Małe instalacje'!$P:$P,"&gt;="&amp;E6,'Małe instalacje'!$P:$P,"&lt;="&amp;E7)</f>
        <v>0</v>
      </c>
      <c r="F14" s="23">
        <f>COUNTIFS('Małe instalacje'!$P:$P,"&gt;="&amp;F6,'Małe instalacje'!$P:$P,"&lt;="&amp;F7)</f>
        <v>0</v>
      </c>
      <c r="G14" s="23">
        <f>COUNTIFS('Małe instalacje'!$P:$P,"&gt;="&amp;G6,'Małe instalacje'!$P:$P,"&lt;="&amp;G7)</f>
        <v>2</v>
      </c>
      <c r="H14" s="23">
        <f>COUNTIFS('Małe instalacje'!$P:$P,"&gt;="&amp;H6,'Małe instalacje'!$P:$P,"&lt;="&amp;H7)</f>
        <v>2</v>
      </c>
      <c r="I14" s="23">
        <f>COUNTIFS('Małe instalacje'!$P:$P,"&gt;="&amp;I6,'Małe instalacje'!$P:$P,"&lt;="&amp;I7)</f>
        <v>0</v>
      </c>
      <c r="J14" s="23">
        <f>COUNTIFS('Małe instalacje'!$P:$P,"&gt;="&amp;J6,'Małe instalacje'!$P:$P,"&lt;="&amp;J7)</f>
        <v>0</v>
      </c>
      <c r="K14" s="23">
        <f>COUNTIFS('Małe instalacje'!$P:$P,"&gt;="&amp;K6,'Małe instalacje'!$P:$P,"&lt;="&amp;K7)</f>
        <v>0</v>
      </c>
      <c r="L14" s="23">
        <f>COUNTIFS('Małe instalacje'!$P:$P,"&gt;="&amp;L6,'Małe instalacje'!$P:$P,"&lt;="&amp;L7)</f>
        <v>1</v>
      </c>
      <c r="M14" s="23">
        <f>COUNTIFS('Małe instalacje'!$P:$P,"&gt;="&amp;M6,'Małe instalacje'!$P:$P,"&lt;="&amp;M7)</f>
        <v>0</v>
      </c>
      <c r="N14" s="23">
        <f>COUNTIFS('Małe instalacje'!$P:$P,"&gt;="&amp;N6,'Małe instalacje'!$P:$P,"&lt;="&amp;N7)</f>
        <v>3</v>
      </c>
      <c r="O14" s="23">
        <f>COUNTIFS('Małe instalacje'!$P:$P,"&gt;="&amp;O6,'Małe instalacje'!$P:$P,"&lt;="&amp;O7)</f>
        <v>2</v>
      </c>
      <c r="P14" s="23">
        <f>COUNTIFS('Małe instalacje'!$P:$P,"&gt;="&amp;P6,'Małe instalacje'!$P:$P,"&lt;="&amp;P7)</f>
        <v>0</v>
      </c>
      <c r="Q14" s="23">
        <f>COUNTIFS('Małe instalacje'!$P:$P,"&gt;="&amp;Q6,'Małe instalacje'!$P:$P,"&lt;="&amp;Q7)</f>
        <v>0</v>
      </c>
      <c r="R14" s="23">
        <f>COUNTIFS('Małe instalacje'!$P:$P,"&gt;="&amp;R6,'Małe instalacje'!$P:$P,"&lt;="&amp;R7)</f>
        <v>0</v>
      </c>
      <c r="S14" s="23">
        <f>COUNTIFS('Małe instalacje'!$P:$P,"&gt;="&amp;S6,'Małe instalacje'!$P:$P,"&lt;="&amp;S7)</f>
        <v>0</v>
      </c>
      <c r="T14" s="23">
        <f>COUNTIFS('Małe instalacje'!$P:$P,"&gt;="&amp;T6,'Małe instalacje'!$P:$P,"&lt;="&amp;T7)</f>
        <v>0</v>
      </c>
      <c r="U14" s="23">
        <f>COUNTIFS('Małe instalacje'!$P:$P,"&gt;="&amp;U6,'Małe instalacje'!$P:$P,"&lt;="&amp;U7)</f>
        <v>0</v>
      </c>
      <c r="V14" s="24">
        <f>COUNT('Małe instalacje'!H:H)</f>
        <v>10</v>
      </c>
      <c r="W14" s="15"/>
      <c r="X14" s="12"/>
    </row>
    <row r="15" spans="1:24" s="13" customFormat="1" ht="25.5" customHeight="1" thickBot="1" x14ac:dyDescent="0.3">
      <c r="A15" s="12"/>
      <c r="B15" s="16"/>
      <c r="C15" s="116"/>
      <c r="D15" s="25" t="s">
        <v>84</v>
      </c>
      <c r="E15" s="26">
        <f>SUMIFS('Małe instalacje'!$H:$H,'Małe instalacje'!$P:$P,"&gt;="&amp;E6,'Małe instalacje'!$P:$P,"&lt;="&amp;E7)</f>
        <v>0</v>
      </c>
      <c r="F15" s="26">
        <f>SUMIFS('Małe instalacje'!$H:$H,'Małe instalacje'!$P:$P,"&gt;="&amp;F6,'Małe instalacje'!$P:$P,"&lt;="&amp;F7)</f>
        <v>0</v>
      </c>
      <c r="G15" s="26">
        <f>SUMIFS('Małe instalacje'!$H:$H,'Małe instalacje'!$P:$P,"&gt;="&amp;G6,'Małe instalacje'!$P:$P,"&lt;="&amp;G7)</f>
        <v>1.7</v>
      </c>
      <c r="H15" s="26">
        <f>SUMIFS('Małe instalacje'!$H:$H,'Małe instalacje'!$P:$P,"&gt;="&amp;H6,'Małe instalacje'!$P:$P,"&lt;="&amp;H7)</f>
        <v>1.7</v>
      </c>
      <c r="I15" s="26">
        <f>SUMIFS('Małe instalacje'!$H:$H,'Małe instalacje'!$P:$P,"&gt;="&amp;I6,'Małe instalacje'!$P:$P,"&lt;="&amp;I7)</f>
        <v>0</v>
      </c>
      <c r="J15" s="26">
        <f>SUMIFS('Małe instalacje'!$H:$H,'Małe instalacje'!$P:$P,"&gt;="&amp;J6,'Małe instalacje'!$P:$P,"&lt;="&amp;J7)</f>
        <v>0</v>
      </c>
      <c r="K15" s="26">
        <f>SUMIFS('Małe instalacje'!$H:$H,'Małe instalacje'!$P:$P,"&gt;="&amp;K6,'Małe instalacje'!$P:$P,"&lt;="&amp;K7)</f>
        <v>0</v>
      </c>
      <c r="L15" s="26">
        <f>SUMIFS('Małe instalacje'!$H:$H,'Małe instalacje'!$P:$P,"&gt;="&amp;L6,'Małe instalacje'!$P:$P,"&lt;="&amp;L7)</f>
        <v>6.8000000000000005E-2</v>
      </c>
      <c r="M15" s="26">
        <f>SUMIFS('Małe instalacje'!$H:$H,'Małe instalacje'!$P:$P,"&gt;="&amp;M6,'Małe instalacje'!$P:$P,"&lt;="&amp;M7)</f>
        <v>0</v>
      </c>
      <c r="N15" s="26">
        <f>SUMIFS('Małe instalacje'!$H:$H,'Małe instalacje'!$P:$P,"&gt;="&amp;N6,'Małe instalacje'!$P:$P,"&lt;="&amp;N7)</f>
        <v>2.5499999999999998</v>
      </c>
      <c r="O15" s="26">
        <f>SUMIFS('Małe instalacje'!$H:$H,'Małe instalacje'!$P:$P,"&gt;="&amp;O6,'Małe instalacje'!$P:$P,"&lt;="&amp;O7)</f>
        <v>1.7</v>
      </c>
      <c r="P15" s="26">
        <f>SUMIFS('Małe instalacje'!$H:$H,'Małe instalacje'!$P:$P,"&gt;="&amp;P6,'Małe instalacje'!$P:$P,"&lt;="&amp;P7)</f>
        <v>0</v>
      </c>
      <c r="Q15" s="26">
        <f>SUMIFS('Małe instalacje'!$H:$H,'Małe instalacje'!$P:$P,"&gt;="&amp;Q6,'Małe instalacje'!$P:$P,"&lt;="&amp;Q7)</f>
        <v>0</v>
      </c>
      <c r="R15" s="26">
        <f>SUMIFS('Małe instalacje'!$H:$H,'Małe instalacje'!$P:$P,"&gt;="&amp;R6,'Małe instalacje'!$P:$P,"&lt;="&amp;R7)</f>
        <v>0</v>
      </c>
      <c r="S15" s="26">
        <f>SUMIFS('Małe instalacje'!$H:$H,'Małe instalacje'!$P:$P,"&gt;="&amp;S6,'Małe instalacje'!$P:$P,"&lt;="&amp;S7)</f>
        <v>0</v>
      </c>
      <c r="T15" s="26">
        <f>SUMIFS('Małe instalacje'!$H:$H,'Małe instalacje'!$P:$P,"&gt;="&amp;T6,'Małe instalacje'!$P:$P,"&lt;="&amp;T7)</f>
        <v>0</v>
      </c>
      <c r="U15" s="26">
        <f>SUMIFS('Małe instalacje'!$H:$H,'Małe instalacje'!$P:$P,"&gt;="&amp;U6,'Małe instalacje'!$P:$P,"&lt;="&amp;U7)</f>
        <v>0</v>
      </c>
      <c r="V15" s="27">
        <f>SUM('Małe instalacje'!H:H)</f>
        <v>7.7179999999999982</v>
      </c>
      <c r="W15" s="15"/>
      <c r="X15" s="12"/>
    </row>
    <row r="16" spans="1:24" s="13" customFormat="1" ht="15" x14ac:dyDescent="0.25">
      <c r="A16" s="12"/>
      <c r="B16" s="16"/>
      <c r="C16" s="14"/>
      <c r="D16" s="93" t="s">
        <v>136</v>
      </c>
      <c r="E16" s="94" t="str">
        <f t="shared" ref="E16:J16" si="4">IFERROR(E15/E14,"-")</f>
        <v>-</v>
      </c>
      <c r="F16" s="94" t="str">
        <f t="shared" si="4"/>
        <v>-</v>
      </c>
      <c r="G16" s="94">
        <f t="shared" si="4"/>
        <v>0.85</v>
      </c>
      <c r="H16" s="94">
        <f t="shared" si="4"/>
        <v>0.85</v>
      </c>
      <c r="I16" s="94" t="str">
        <f t="shared" si="4"/>
        <v>-</v>
      </c>
      <c r="J16" s="94" t="str">
        <f t="shared" si="4"/>
        <v>-</v>
      </c>
      <c r="K16" s="94" t="str">
        <f t="shared" ref="K16:U16" si="5">IFERROR(K15/K14,"-")</f>
        <v>-</v>
      </c>
      <c r="L16" s="94">
        <f t="shared" si="5"/>
        <v>6.8000000000000005E-2</v>
      </c>
      <c r="M16" s="94" t="str">
        <f t="shared" si="5"/>
        <v>-</v>
      </c>
      <c r="N16" s="94">
        <f t="shared" si="5"/>
        <v>0.85</v>
      </c>
      <c r="O16" s="94">
        <f t="shared" si="5"/>
        <v>0.85</v>
      </c>
      <c r="P16" s="94" t="str">
        <f t="shared" si="5"/>
        <v>-</v>
      </c>
      <c r="Q16" s="94" t="str">
        <f t="shared" si="5"/>
        <v>-</v>
      </c>
      <c r="R16" s="94" t="str">
        <f t="shared" si="5"/>
        <v>-</v>
      </c>
      <c r="S16" s="94" t="str">
        <f t="shared" si="5"/>
        <v>-</v>
      </c>
      <c r="T16" s="94" t="str">
        <f t="shared" si="5"/>
        <v>-</v>
      </c>
      <c r="U16" s="94" t="str">
        <f t="shared" si="5"/>
        <v>-</v>
      </c>
      <c r="V16" s="30">
        <f>V15/V14</f>
        <v>0.77179999999999982</v>
      </c>
      <c r="W16" s="15"/>
      <c r="X16" s="12"/>
    </row>
    <row r="17" spans="1:24" s="13" customFormat="1" ht="15" x14ac:dyDescent="0.25">
      <c r="A17" s="12"/>
      <c r="B17" s="16"/>
      <c r="C17" s="14"/>
      <c r="D17" s="14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30"/>
      <c r="W17" s="15"/>
      <c r="X17" s="12"/>
    </row>
    <row r="18" spans="1:24" s="13" customFormat="1" ht="19.5" thickBot="1" x14ac:dyDescent="0.3">
      <c r="A18" s="12"/>
      <c r="B18" s="16"/>
      <c r="C18" s="14"/>
      <c r="D18" s="14"/>
      <c r="E18" s="19">
        <v>2008</v>
      </c>
      <c r="F18" s="19">
        <v>2009</v>
      </c>
      <c r="G18" s="19">
        <v>2010</v>
      </c>
      <c r="H18" s="19">
        <v>2011</v>
      </c>
      <c r="I18" s="19">
        <v>2012</v>
      </c>
      <c r="J18" s="19">
        <v>2013</v>
      </c>
      <c r="K18" s="19">
        <v>2014</v>
      </c>
      <c r="L18" s="19">
        <v>2015</v>
      </c>
      <c r="M18" s="19">
        <v>2016</v>
      </c>
      <c r="N18" s="19">
        <v>2017</v>
      </c>
      <c r="O18" s="19">
        <v>2018</v>
      </c>
      <c r="P18" s="19">
        <v>2019</v>
      </c>
      <c r="Q18" s="19">
        <v>2020</v>
      </c>
      <c r="R18" s="19">
        <v>2021</v>
      </c>
      <c r="S18" s="19">
        <v>2022</v>
      </c>
      <c r="T18" s="19">
        <v>2023</v>
      </c>
      <c r="U18" s="19">
        <v>2024</v>
      </c>
      <c r="V18" s="21" t="s">
        <v>86</v>
      </c>
      <c r="W18" s="15"/>
      <c r="X18" s="12"/>
    </row>
    <row r="19" spans="1:24" s="13" customFormat="1" ht="30" customHeight="1" thickTop="1" x14ac:dyDescent="0.25">
      <c r="A19" s="12"/>
      <c r="B19" s="16"/>
      <c r="C19" s="115" t="s">
        <v>138</v>
      </c>
      <c r="D19" s="22" t="s">
        <v>83</v>
      </c>
      <c r="E19" s="23">
        <f>E9+E14</f>
        <v>0</v>
      </c>
      <c r="F19" s="23">
        <f t="shared" ref="F19:J19" si="6">F9+F14</f>
        <v>0</v>
      </c>
      <c r="G19" s="23">
        <f t="shared" si="6"/>
        <v>2</v>
      </c>
      <c r="H19" s="23">
        <f t="shared" si="6"/>
        <v>2</v>
      </c>
      <c r="I19" s="23">
        <f t="shared" si="6"/>
        <v>1</v>
      </c>
      <c r="J19" s="23">
        <f t="shared" si="6"/>
        <v>0</v>
      </c>
      <c r="K19" s="23">
        <f t="shared" ref="K19:V19" si="7">K9+K14</f>
        <v>2</v>
      </c>
      <c r="L19" s="23">
        <f t="shared" si="7"/>
        <v>3</v>
      </c>
      <c r="M19" s="23">
        <f t="shared" si="7"/>
        <v>3</v>
      </c>
      <c r="N19" s="23">
        <f t="shared" si="7"/>
        <v>3</v>
      </c>
      <c r="O19" s="23">
        <f t="shared" si="7"/>
        <v>2</v>
      </c>
      <c r="P19" s="23">
        <f t="shared" si="7"/>
        <v>0</v>
      </c>
      <c r="Q19" s="23">
        <f t="shared" si="7"/>
        <v>0</v>
      </c>
      <c r="R19" s="23">
        <f t="shared" si="7"/>
        <v>1</v>
      </c>
      <c r="S19" s="23">
        <f t="shared" si="7"/>
        <v>0</v>
      </c>
      <c r="T19" s="23">
        <f t="shared" si="7"/>
        <v>0</v>
      </c>
      <c r="U19" s="23">
        <f t="shared" si="7"/>
        <v>0</v>
      </c>
      <c r="V19" s="23">
        <f t="shared" si="7"/>
        <v>20</v>
      </c>
      <c r="W19" s="15"/>
      <c r="X19" s="12"/>
    </row>
    <row r="20" spans="1:24" s="13" customFormat="1" ht="25.5" customHeight="1" thickBot="1" x14ac:dyDescent="0.3">
      <c r="A20" s="12"/>
      <c r="B20" s="16"/>
      <c r="C20" s="116"/>
      <c r="D20" s="25" t="s">
        <v>84</v>
      </c>
      <c r="E20" s="26">
        <f t="shared" ref="E20:J20" si="8">E10+E15</f>
        <v>0</v>
      </c>
      <c r="F20" s="26">
        <f t="shared" si="8"/>
        <v>0</v>
      </c>
      <c r="G20" s="26">
        <f t="shared" si="8"/>
        <v>1.7</v>
      </c>
      <c r="H20" s="26">
        <f t="shared" si="8"/>
        <v>1.7</v>
      </c>
      <c r="I20" s="26">
        <f t="shared" si="8"/>
        <v>2</v>
      </c>
      <c r="J20" s="26">
        <f t="shared" si="8"/>
        <v>0</v>
      </c>
      <c r="K20" s="26">
        <f t="shared" ref="K20:V20" si="9">K10+K15</f>
        <v>3.6</v>
      </c>
      <c r="L20" s="26">
        <f t="shared" si="9"/>
        <v>5.718</v>
      </c>
      <c r="M20" s="26">
        <f t="shared" si="9"/>
        <v>4.5</v>
      </c>
      <c r="N20" s="26">
        <f t="shared" si="9"/>
        <v>2.5499999999999998</v>
      </c>
      <c r="O20" s="26">
        <f t="shared" si="9"/>
        <v>1.7</v>
      </c>
      <c r="P20" s="26">
        <f t="shared" si="9"/>
        <v>0</v>
      </c>
      <c r="Q20" s="26">
        <f t="shared" si="9"/>
        <v>0</v>
      </c>
      <c r="R20" s="26">
        <f t="shared" si="9"/>
        <v>7.5</v>
      </c>
      <c r="S20" s="26">
        <f t="shared" si="9"/>
        <v>0</v>
      </c>
      <c r="T20" s="26">
        <f t="shared" si="9"/>
        <v>0</v>
      </c>
      <c r="U20" s="26">
        <f t="shared" si="9"/>
        <v>0</v>
      </c>
      <c r="V20" s="26">
        <f t="shared" si="9"/>
        <v>37.747999999999998</v>
      </c>
      <c r="W20" s="15"/>
      <c r="X20" s="12"/>
    </row>
    <row r="21" spans="1:24" s="13" customFormat="1" ht="15" x14ac:dyDescent="0.25">
      <c r="A21" s="12"/>
      <c r="B21" s="16"/>
      <c r="C21" s="14"/>
      <c r="D21" s="93" t="s">
        <v>136</v>
      </c>
      <c r="E21" s="30" t="str">
        <f t="shared" ref="E21:J21" si="10">IFERROR(E20/E19,"-")</f>
        <v>-</v>
      </c>
      <c r="F21" s="30" t="str">
        <f t="shared" si="10"/>
        <v>-</v>
      </c>
      <c r="G21" s="30">
        <f t="shared" si="10"/>
        <v>0.85</v>
      </c>
      <c r="H21" s="30">
        <f t="shared" si="10"/>
        <v>0.85</v>
      </c>
      <c r="I21" s="30">
        <f t="shared" si="10"/>
        <v>2</v>
      </c>
      <c r="J21" s="30" t="str">
        <f t="shared" si="10"/>
        <v>-</v>
      </c>
      <c r="K21" s="30">
        <f t="shared" ref="K21:V21" si="11">IFERROR(K20/K19,"-")</f>
        <v>1.8</v>
      </c>
      <c r="L21" s="30">
        <f t="shared" si="11"/>
        <v>1.9059999999999999</v>
      </c>
      <c r="M21" s="30">
        <f t="shared" si="11"/>
        <v>1.5</v>
      </c>
      <c r="N21" s="30">
        <f t="shared" si="11"/>
        <v>0.85</v>
      </c>
      <c r="O21" s="30">
        <f t="shared" si="11"/>
        <v>0.85</v>
      </c>
      <c r="P21" s="30" t="str">
        <f t="shared" si="11"/>
        <v>-</v>
      </c>
      <c r="Q21" s="30" t="str">
        <f t="shared" si="11"/>
        <v>-</v>
      </c>
      <c r="R21" s="30">
        <f t="shared" si="11"/>
        <v>7.5</v>
      </c>
      <c r="S21" s="30" t="str">
        <f t="shared" si="11"/>
        <v>-</v>
      </c>
      <c r="T21" s="30" t="str">
        <f t="shared" si="11"/>
        <v>-</v>
      </c>
      <c r="U21" s="30" t="str">
        <f t="shared" si="11"/>
        <v>-</v>
      </c>
      <c r="V21" s="30">
        <f t="shared" si="11"/>
        <v>1.8874</v>
      </c>
      <c r="W21" s="15"/>
      <c r="X21" s="12"/>
    </row>
    <row r="22" spans="1:24" s="13" customFormat="1" ht="15" x14ac:dyDescent="0.25">
      <c r="A22" s="12"/>
      <c r="B22" s="16"/>
      <c r="C22" s="14"/>
      <c r="D22" s="14"/>
      <c r="E22" s="14"/>
      <c r="F22" s="14"/>
      <c r="G22" s="14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15"/>
      <c r="X22" s="12"/>
    </row>
    <row r="23" spans="1:24" s="13" customFormat="1" ht="15" x14ac:dyDescent="0.25">
      <c r="A23" s="12"/>
      <c r="B23" s="16"/>
      <c r="C23" s="14"/>
      <c r="D23" s="14"/>
      <c r="E23" s="14"/>
      <c r="F23" s="14"/>
      <c r="G23" s="14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15"/>
      <c r="X23" s="12"/>
    </row>
    <row r="24" spans="1:24" s="13" customFormat="1" ht="15" x14ac:dyDescent="0.25">
      <c r="A24" s="12"/>
      <c r="B24" s="16"/>
      <c r="C24" s="14"/>
      <c r="D24" s="14"/>
      <c r="E24" s="14"/>
      <c r="F24" s="14"/>
      <c r="G24" s="14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15"/>
      <c r="X24" s="12"/>
    </row>
    <row r="25" spans="1:24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12"/>
    </row>
    <row r="26" spans="1:24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12"/>
    </row>
    <row r="27" spans="1:24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28"/>
      <c r="O27" s="14"/>
      <c r="P27" s="14"/>
      <c r="Q27" s="14"/>
      <c r="R27" s="14"/>
      <c r="S27" s="14"/>
      <c r="T27" s="14"/>
      <c r="U27" s="14"/>
      <c r="V27" s="14"/>
      <c r="W27" s="15"/>
      <c r="X27" s="12"/>
    </row>
    <row r="28" spans="1:24" s="13" customFormat="1" ht="15" x14ac:dyDescent="0.25">
      <c r="A28" s="12"/>
      <c r="B28" s="16"/>
      <c r="C28" s="14"/>
      <c r="D28" s="14"/>
      <c r="E28" s="14"/>
      <c r="F28" s="14"/>
      <c r="G28" s="14"/>
      <c r="H28" s="29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12"/>
    </row>
    <row r="29" spans="1:24" s="13" customFormat="1" ht="15" x14ac:dyDescent="0.25">
      <c r="A29" s="12"/>
      <c r="B29" s="16"/>
      <c r="C29" s="29"/>
      <c r="D29" s="29"/>
      <c r="E29" s="29"/>
      <c r="F29" s="29"/>
      <c r="G29" s="29"/>
      <c r="H29" s="29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12"/>
    </row>
    <row r="30" spans="1:24" s="13" customFormat="1" ht="15" x14ac:dyDescent="0.25">
      <c r="A30" s="12"/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29"/>
      <c r="P30" s="14"/>
      <c r="Q30" s="14"/>
      <c r="R30" s="14"/>
      <c r="S30" s="14"/>
      <c r="T30" s="14"/>
      <c r="U30" s="14"/>
      <c r="V30" s="14"/>
      <c r="W30" s="15"/>
      <c r="X30" s="12"/>
    </row>
    <row r="31" spans="1:24" s="13" customFormat="1" ht="15" x14ac:dyDescent="0.25">
      <c r="A31" s="12"/>
      <c r="B31" s="16"/>
      <c r="C31" s="14"/>
      <c r="D31" s="14"/>
      <c r="E31" s="14"/>
      <c r="F31" s="14"/>
      <c r="G31" s="14"/>
      <c r="H31" s="30"/>
      <c r="I31" s="14"/>
      <c r="J31" s="29"/>
      <c r="K31" s="29"/>
      <c r="L31" s="29"/>
      <c r="M31" s="29"/>
      <c r="N31" s="29"/>
      <c r="O31" s="29"/>
      <c r="P31" s="14"/>
      <c r="Q31" s="14"/>
      <c r="R31" s="14"/>
      <c r="S31" s="14"/>
      <c r="T31" s="14"/>
      <c r="U31" s="14"/>
      <c r="V31" s="14"/>
      <c r="W31" s="15"/>
      <c r="X31" s="12"/>
    </row>
    <row r="32" spans="1:24" s="13" customFormat="1" ht="15" x14ac:dyDescent="0.25">
      <c r="A32" s="12"/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12"/>
    </row>
    <row r="33" spans="1:25" s="13" customFormat="1" ht="15" x14ac:dyDescent="0.25">
      <c r="A33" s="12"/>
      <c r="B33" s="16"/>
      <c r="C33" s="14"/>
      <c r="D33" s="14"/>
      <c r="E33" s="14"/>
      <c r="F33" s="14"/>
      <c r="G33" s="14"/>
      <c r="H33" s="14"/>
      <c r="I33" s="14"/>
      <c r="J33" s="31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12"/>
    </row>
    <row r="34" spans="1:25" s="13" customFormat="1" ht="15" x14ac:dyDescent="0.25">
      <c r="A34" s="12"/>
      <c r="B34" s="16"/>
      <c r="C34" s="14"/>
      <c r="D34" s="14"/>
      <c r="E34" s="14"/>
      <c r="F34" s="14"/>
      <c r="G34" s="31"/>
      <c r="H34" s="32"/>
      <c r="I34" s="14"/>
      <c r="J34" s="31"/>
      <c r="K34" s="14"/>
      <c r="L34" s="14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15"/>
      <c r="X34" s="12"/>
    </row>
    <row r="35" spans="1:25" s="13" customFormat="1" ht="41.25" customHeight="1" x14ac:dyDescent="0.25">
      <c r="A35" s="12"/>
      <c r="B35" s="16"/>
      <c r="C35" s="14"/>
      <c r="D35" s="14"/>
      <c r="E35" s="14"/>
      <c r="F35" s="14"/>
      <c r="G35" s="31"/>
      <c r="H35" s="32"/>
      <c r="I35" s="14"/>
      <c r="J35" s="31"/>
      <c r="K35" s="14"/>
      <c r="L35" s="14"/>
      <c r="M35" s="33"/>
      <c r="N35" s="33"/>
      <c r="O35" s="34"/>
      <c r="P35" s="34"/>
      <c r="Q35" s="34"/>
      <c r="R35" s="34"/>
      <c r="S35" s="34"/>
      <c r="T35" s="34"/>
      <c r="U35" s="34"/>
      <c r="V35" s="34"/>
      <c r="W35" s="15"/>
      <c r="X35" s="12"/>
    </row>
    <row r="36" spans="1:25" s="13" customFormat="1" ht="15" x14ac:dyDescent="0.25">
      <c r="A36" s="12"/>
      <c r="B36" s="16"/>
      <c r="C36" s="14"/>
      <c r="D36" s="14"/>
      <c r="E36" s="14"/>
      <c r="F36" s="14"/>
      <c r="G36" s="31"/>
      <c r="H36" s="32"/>
      <c r="I36" s="14"/>
      <c r="J36" s="31"/>
      <c r="K36" s="14"/>
      <c r="L36" s="14"/>
      <c r="M36" s="33"/>
      <c r="N36" s="33"/>
      <c r="O36" s="35"/>
      <c r="P36" s="36"/>
      <c r="Q36" s="36"/>
      <c r="R36" s="36"/>
      <c r="S36" s="36"/>
      <c r="T36" s="36"/>
      <c r="U36" s="36"/>
      <c r="V36" s="36"/>
      <c r="W36" s="15"/>
      <c r="X36" s="12"/>
    </row>
    <row r="37" spans="1:25" s="13" customFormat="1" ht="15" x14ac:dyDescent="0.25">
      <c r="A37" s="12"/>
      <c r="B37" s="16"/>
      <c r="C37" s="14"/>
      <c r="D37" s="14"/>
      <c r="E37" s="14"/>
      <c r="F37" s="14"/>
      <c r="G37" s="31"/>
      <c r="H37" s="14"/>
      <c r="I37" s="14"/>
      <c r="J37" s="31"/>
      <c r="K37" s="14"/>
      <c r="L37" s="14"/>
      <c r="M37" s="33"/>
      <c r="N37" s="33"/>
      <c r="O37" s="35"/>
      <c r="P37" s="36"/>
      <c r="Q37" s="36"/>
      <c r="R37" s="36"/>
      <c r="S37" s="36"/>
      <c r="T37" s="36"/>
      <c r="U37" s="36"/>
      <c r="V37" s="36"/>
      <c r="W37" s="15"/>
      <c r="X37" s="12"/>
    </row>
    <row r="38" spans="1:25" s="13" customFormat="1" ht="28.5" customHeight="1" x14ac:dyDescent="0.25">
      <c r="A38" s="12"/>
      <c r="B38" s="16"/>
      <c r="C38" s="14"/>
      <c r="D38" s="14"/>
      <c r="E38" s="14"/>
      <c r="F38" s="14"/>
      <c r="G38" s="14"/>
      <c r="H38" s="14"/>
      <c r="I38" s="14"/>
      <c r="J38" s="31"/>
      <c r="K38" s="14"/>
      <c r="L38" s="14"/>
      <c r="M38" s="33"/>
      <c r="N38" s="33"/>
      <c r="O38" s="35"/>
      <c r="P38" s="36"/>
      <c r="Q38" s="36"/>
      <c r="R38" s="36"/>
      <c r="S38" s="36"/>
      <c r="T38" s="36"/>
      <c r="U38" s="36"/>
      <c r="V38" s="36"/>
      <c r="W38" s="15"/>
      <c r="X38" s="12"/>
    </row>
    <row r="39" spans="1:25" s="13" customFormat="1" ht="28.5" customHeight="1" x14ac:dyDescent="0.25">
      <c r="A39" s="12"/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36"/>
      <c r="R39" s="36"/>
      <c r="S39" s="36"/>
      <c r="T39" s="36"/>
      <c r="U39" s="36"/>
      <c r="V39" s="36"/>
      <c r="W39" s="15"/>
      <c r="X39" s="12"/>
    </row>
    <row r="40" spans="1:25" s="13" customFormat="1" ht="14.25" customHeight="1" x14ac:dyDescent="0.25">
      <c r="A40" s="12"/>
      <c r="B40" s="16"/>
      <c r="C40" s="14"/>
      <c r="D40" s="14"/>
      <c r="E40" s="143" t="s">
        <v>139</v>
      </c>
      <c r="F40" s="143"/>
      <c r="G40" s="143"/>
      <c r="H40" s="143"/>
      <c r="I40" s="14"/>
      <c r="J40" s="14"/>
      <c r="K40" s="143" t="s">
        <v>140</v>
      </c>
      <c r="L40" s="143"/>
      <c r="M40" s="143"/>
      <c r="N40" s="143"/>
      <c r="O40" s="14"/>
      <c r="P40" s="14"/>
      <c r="Q40" s="143" t="s">
        <v>141</v>
      </c>
      <c r="R40" s="143"/>
      <c r="S40" s="143"/>
      <c r="T40" s="143"/>
      <c r="U40" s="14"/>
      <c r="V40" s="14"/>
      <c r="W40" s="15"/>
      <c r="X40" s="12"/>
    </row>
    <row r="41" spans="1:25" s="13" customFormat="1" ht="15" customHeight="1" x14ac:dyDescent="0.25">
      <c r="A41" s="12"/>
      <c r="B41" s="16"/>
      <c r="C41" s="14"/>
      <c r="D41" s="14"/>
      <c r="E41" s="143"/>
      <c r="F41" s="143"/>
      <c r="G41" s="143"/>
      <c r="H41" s="143"/>
      <c r="I41" s="14"/>
      <c r="J41" s="14"/>
      <c r="K41" s="143"/>
      <c r="L41" s="143"/>
      <c r="M41" s="143"/>
      <c r="N41" s="143"/>
      <c r="O41" s="14"/>
      <c r="P41" s="14"/>
      <c r="Q41" s="143"/>
      <c r="R41" s="143"/>
      <c r="S41" s="143"/>
      <c r="T41" s="143"/>
      <c r="U41" s="14"/>
      <c r="V41" s="14"/>
      <c r="W41" s="15"/>
      <c r="X41" s="12"/>
      <c r="Y41" s="12"/>
    </row>
    <row r="42" spans="1:25" s="13" customFormat="1" ht="21.75" customHeight="1" x14ac:dyDescent="0.25">
      <c r="A42" s="12"/>
      <c r="B42" s="16"/>
      <c r="C42" s="14"/>
      <c r="D42" s="14"/>
      <c r="E42" s="14"/>
      <c r="F42" s="139" t="s">
        <v>83</v>
      </c>
      <c r="G42" s="139" t="s">
        <v>84</v>
      </c>
      <c r="H42" s="141" t="s">
        <v>96</v>
      </c>
      <c r="I42" s="14"/>
      <c r="J42" s="14"/>
      <c r="K42" s="14"/>
      <c r="L42" s="139" t="s">
        <v>83</v>
      </c>
      <c r="M42" s="139" t="s">
        <v>84</v>
      </c>
      <c r="N42" s="141" t="s">
        <v>96</v>
      </c>
      <c r="O42" s="14"/>
      <c r="P42" s="14"/>
      <c r="Q42" s="14"/>
      <c r="R42" s="139" t="s">
        <v>83</v>
      </c>
      <c r="S42" s="139" t="s">
        <v>84</v>
      </c>
      <c r="T42" s="141" t="s">
        <v>96</v>
      </c>
      <c r="U42" s="14"/>
      <c r="V42" s="14"/>
      <c r="W42" s="15"/>
      <c r="X42" s="12"/>
      <c r="Y42" s="12"/>
    </row>
    <row r="43" spans="1:25" s="13" customFormat="1" ht="15.75" thickBot="1" x14ac:dyDescent="0.3">
      <c r="A43" s="12"/>
      <c r="B43" s="16"/>
      <c r="C43" s="14"/>
      <c r="D43" s="14"/>
      <c r="E43" s="14"/>
      <c r="F43" s="140"/>
      <c r="G43" s="140"/>
      <c r="H43" s="142"/>
      <c r="I43" s="14"/>
      <c r="J43" s="14"/>
      <c r="K43" s="14"/>
      <c r="L43" s="140"/>
      <c r="M43" s="140"/>
      <c r="N43" s="142"/>
      <c r="O43" s="14"/>
      <c r="P43" s="14"/>
      <c r="Q43" s="14"/>
      <c r="R43" s="140"/>
      <c r="S43" s="140"/>
      <c r="T43" s="142"/>
      <c r="U43" s="14"/>
      <c r="V43" s="14"/>
      <c r="W43" s="15"/>
      <c r="X43" s="12"/>
      <c r="Y43" s="12"/>
    </row>
    <row r="44" spans="1:25" s="13" customFormat="1" ht="15" x14ac:dyDescent="0.25">
      <c r="A44" s="12"/>
      <c r="B44" s="16"/>
      <c r="C44" s="14"/>
      <c r="D44" s="14"/>
      <c r="E44" s="38" t="s">
        <v>43</v>
      </c>
      <c r="F44" s="14">
        <f>IFERROR(COUNTIFS(Farmy!$G:$G,"="&amp;E44),"-")</f>
        <v>1</v>
      </c>
      <c r="G44" s="37">
        <f>IFERROR(SUMIFS(Farmy!$H:$H,Farmy!$G:$G,"="&amp;E44),"-")</f>
        <v>1.5</v>
      </c>
      <c r="H44" s="37">
        <f>IFERROR(G44/F44,"-")</f>
        <v>1.5</v>
      </c>
      <c r="I44" s="14"/>
      <c r="J44" s="14"/>
      <c r="K44" s="38" t="s">
        <v>43</v>
      </c>
      <c r="L44" s="14">
        <f>IFERROR(COUNTIFS('Małe instalacje'!$G:$G,"="&amp;E44),"-")</f>
        <v>0</v>
      </c>
      <c r="M44" s="37">
        <f>IFERROR(SUMIFS('Małe instalacje'!$H:$H,'Małe instalacje'!$G:$G,"="&amp;E44),"-")</f>
        <v>0</v>
      </c>
      <c r="N44" s="37" t="str">
        <f>IFERROR(M44/L44,"-")</f>
        <v>-</v>
      </c>
      <c r="O44" s="14"/>
      <c r="P44" s="14"/>
      <c r="Q44" s="38" t="s">
        <v>43</v>
      </c>
      <c r="R44" s="14">
        <f>IFERROR(F44+L44,"-")</f>
        <v>1</v>
      </c>
      <c r="S44" s="37">
        <f>IFERROR(G44+M44,"-")</f>
        <v>1.5</v>
      </c>
      <c r="T44" s="37">
        <f>IFERROR(S44/R44,"-")</f>
        <v>1.5</v>
      </c>
      <c r="U44" s="14"/>
      <c r="V44" s="14"/>
      <c r="W44" s="15"/>
      <c r="X44" s="12"/>
      <c r="Y44" s="12"/>
    </row>
    <row r="45" spans="1:25" s="13" customFormat="1" ht="15" x14ac:dyDescent="0.25">
      <c r="A45" s="12"/>
      <c r="B45" s="16"/>
      <c r="C45" s="14"/>
      <c r="D45" s="14"/>
      <c r="E45" s="38" t="s">
        <v>51</v>
      </c>
      <c r="F45" s="14">
        <f>IFERROR(COUNTIFS(Farmy!$G:$G,"="&amp;E45),"-")</f>
        <v>2</v>
      </c>
      <c r="G45" s="37">
        <f>IFERROR(SUMIFS(Farmy!$H:$H,Farmy!$G:$G,"="&amp;E45),"-")</f>
        <v>14.280000000000001</v>
      </c>
      <c r="H45" s="37">
        <f t="shared" ref="H45:H59" si="12">IFERROR(G45/F45,"-")</f>
        <v>7.1400000000000006</v>
      </c>
      <c r="I45" s="14"/>
      <c r="J45" s="14"/>
      <c r="K45" s="38" t="s">
        <v>51</v>
      </c>
      <c r="L45" s="14">
        <f>IFERROR(COUNTIFS('Małe instalacje'!$G:$G,"="&amp;E45),"-")</f>
        <v>0</v>
      </c>
      <c r="M45" s="37">
        <f>IFERROR(SUMIFS('Małe instalacje'!$H:$H,'Małe instalacje'!$G:$G,"="&amp;E45),"-")</f>
        <v>0</v>
      </c>
      <c r="N45" s="37" t="str">
        <f t="shared" ref="N45:N59" si="13">IFERROR(M45/L45,"-")</f>
        <v>-</v>
      </c>
      <c r="O45" s="14"/>
      <c r="P45" s="14"/>
      <c r="Q45" s="38" t="s">
        <v>51</v>
      </c>
      <c r="R45" s="14">
        <f t="shared" ref="R45:S59" si="14">IFERROR(F45+L45,"-")</f>
        <v>2</v>
      </c>
      <c r="S45" s="37">
        <f t="shared" si="14"/>
        <v>14.280000000000001</v>
      </c>
      <c r="T45" s="37">
        <f t="shared" ref="T45:T59" si="15">IFERROR(S45/R45,"-")</f>
        <v>7.1400000000000006</v>
      </c>
      <c r="U45" s="14"/>
      <c r="V45" s="14"/>
      <c r="W45" s="15"/>
      <c r="X45" s="12"/>
      <c r="Y45" s="12"/>
    </row>
    <row r="46" spans="1:25" s="13" customFormat="1" ht="15" x14ac:dyDescent="0.25">
      <c r="A46" s="12"/>
      <c r="B46" s="16"/>
      <c r="C46" s="14"/>
      <c r="D46" s="14"/>
      <c r="E46" s="38" t="s">
        <v>17</v>
      </c>
      <c r="F46" s="14">
        <f>IFERROR(COUNTIFS(Farmy!$G:$G,"="&amp;E46),"-")</f>
        <v>2</v>
      </c>
      <c r="G46" s="37">
        <f>IFERROR(SUMIFS(Farmy!$H:$H,Farmy!$G:$G,"="&amp;E46),"-")</f>
        <v>5.65</v>
      </c>
      <c r="H46" s="37">
        <f t="shared" si="12"/>
        <v>2.8250000000000002</v>
      </c>
      <c r="I46" s="14"/>
      <c r="J46" s="14"/>
      <c r="K46" s="38" t="s">
        <v>17</v>
      </c>
      <c r="L46" s="14">
        <f>IFERROR(COUNTIFS('Małe instalacje'!$G:$G,"="&amp;E46),"-")</f>
        <v>9</v>
      </c>
      <c r="M46" s="37">
        <f>IFERROR(SUMIFS('Małe instalacje'!$H:$H,'Małe instalacje'!$G:$G,"="&amp;E46),"-")</f>
        <v>7.6499999999999986</v>
      </c>
      <c r="N46" s="37">
        <f t="shared" si="13"/>
        <v>0.84999999999999987</v>
      </c>
      <c r="O46" s="14"/>
      <c r="P46" s="14"/>
      <c r="Q46" s="38" t="s">
        <v>17</v>
      </c>
      <c r="R46" s="14">
        <f t="shared" si="14"/>
        <v>11</v>
      </c>
      <c r="S46" s="37">
        <f t="shared" si="14"/>
        <v>13.299999999999999</v>
      </c>
      <c r="T46" s="37">
        <f t="shared" si="15"/>
        <v>1.209090909090909</v>
      </c>
      <c r="U46" s="14"/>
      <c r="V46" s="14"/>
      <c r="W46" s="15"/>
      <c r="X46" s="12"/>
      <c r="Y46" s="12"/>
    </row>
    <row r="47" spans="1:25" s="13" customFormat="1" ht="15" x14ac:dyDescent="0.25">
      <c r="A47" s="12"/>
      <c r="B47" s="16"/>
      <c r="C47" s="14"/>
      <c r="D47" s="14"/>
      <c r="E47" s="38" t="s">
        <v>41</v>
      </c>
      <c r="F47" s="14">
        <f>IFERROR(COUNTIFS(Farmy!$G:$G,"="&amp;E47),"-")</f>
        <v>2</v>
      </c>
      <c r="G47" s="37">
        <f>IFERROR(SUMIFS(Farmy!$H:$H,Farmy!$G:$G,"="&amp;E47),"-")</f>
        <v>3</v>
      </c>
      <c r="H47" s="37">
        <f t="shared" si="12"/>
        <v>1.5</v>
      </c>
      <c r="I47" s="14"/>
      <c r="J47" s="14"/>
      <c r="K47" s="38" t="s">
        <v>41</v>
      </c>
      <c r="L47" s="14">
        <f>IFERROR(COUNTIFS('Małe instalacje'!$G:$G,"="&amp;E47),"-")</f>
        <v>0</v>
      </c>
      <c r="M47" s="37">
        <f>IFERROR(SUMIFS('Małe instalacje'!$H:$H,'Małe instalacje'!$G:$G,"="&amp;E47),"-")</f>
        <v>0</v>
      </c>
      <c r="N47" s="37" t="str">
        <f t="shared" si="13"/>
        <v>-</v>
      </c>
      <c r="O47" s="14"/>
      <c r="P47" s="14"/>
      <c r="Q47" s="38" t="s">
        <v>41</v>
      </c>
      <c r="R47" s="14">
        <f t="shared" si="14"/>
        <v>2</v>
      </c>
      <c r="S47" s="37">
        <f t="shared" si="14"/>
        <v>3</v>
      </c>
      <c r="T47" s="37">
        <f t="shared" si="15"/>
        <v>1.5</v>
      </c>
      <c r="U47" s="14"/>
      <c r="V47" s="14"/>
      <c r="W47" s="15"/>
      <c r="X47" s="12"/>
      <c r="Y47" s="12"/>
    </row>
    <row r="48" spans="1:25" s="13" customFormat="1" ht="15" x14ac:dyDescent="0.25">
      <c r="A48" s="12"/>
      <c r="B48" s="16"/>
      <c r="C48" s="14"/>
      <c r="D48" s="14"/>
      <c r="E48" s="38" t="s">
        <v>13</v>
      </c>
      <c r="F48" s="14">
        <f>IFERROR(COUNTIFS(Farmy!$G:$G,"="&amp;E48),"-")</f>
        <v>1</v>
      </c>
      <c r="G48" s="37">
        <f>IFERROR(SUMIFS(Farmy!$H:$H,Farmy!$G:$G,"="&amp;E48),"-")</f>
        <v>1.6</v>
      </c>
      <c r="H48" s="37">
        <f t="shared" si="12"/>
        <v>1.6</v>
      </c>
      <c r="I48" s="14"/>
      <c r="J48" s="14"/>
      <c r="K48" s="38" t="s">
        <v>13</v>
      </c>
      <c r="L48" s="14">
        <f>IFERROR(COUNTIFS('Małe instalacje'!$G:$G,"="&amp;E48),"-")</f>
        <v>0</v>
      </c>
      <c r="M48" s="37">
        <f>IFERROR(SUMIFS('Małe instalacje'!$H:$H,'Małe instalacje'!$G:$G,"="&amp;E48),"-")</f>
        <v>0</v>
      </c>
      <c r="N48" s="37" t="str">
        <f t="shared" si="13"/>
        <v>-</v>
      </c>
      <c r="O48" s="14"/>
      <c r="P48" s="14"/>
      <c r="Q48" s="38" t="s">
        <v>13</v>
      </c>
      <c r="R48" s="14">
        <f t="shared" si="14"/>
        <v>1</v>
      </c>
      <c r="S48" s="37">
        <f t="shared" si="14"/>
        <v>1.6</v>
      </c>
      <c r="T48" s="37">
        <f t="shared" si="15"/>
        <v>1.6</v>
      </c>
      <c r="U48" s="14"/>
      <c r="V48" s="14"/>
      <c r="W48" s="15"/>
      <c r="X48" s="12"/>
      <c r="Y48" s="12"/>
    </row>
    <row r="49" spans="1:25" s="13" customFormat="1" ht="15" x14ac:dyDescent="0.25">
      <c r="A49" s="12"/>
      <c r="B49" s="16"/>
      <c r="C49" s="14"/>
      <c r="D49" s="14"/>
      <c r="E49" s="38" t="s">
        <v>16</v>
      </c>
      <c r="F49" s="14">
        <f>IFERROR(COUNTIFS(Farmy!$G:$G,"="&amp;E49),"-")</f>
        <v>1</v>
      </c>
      <c r="G49" s="37">
        <f>IFERROR(SUMIFS(Farmy!$H:$H,Farmy!$G:$G,"="&amp;E49),"-")</f>
        <v>2</v>
      </c>
      <c r="H49" s="37">
        <f t="shared" si="12"/>
        <v>2</v>
      </c>
      <c r="I49" s="14"/>
      <c r="J49" s="14"/>
      <c r="K49" s="38" t="s">
        <v>16</v>
      </c>
      <c r="L49" s="14">
        <f>IFERROR(COUNTIFS('Małe instalacje'!$G:$G,"="&amp;E49),"-")</f>
        <v>0</v>
      </c>
      <c r="M49" s="37">
        <f>IFERROR(SUMIFS('Małe instalacje'!$H:$H,'Małe instalacje'!$G:$G,"="&amp;E49),"-")</f>
        <v>0</v>
      </c>
      <c r="N49" s="37" t="str">
        <f t="shared" si="13"/>
        <v>-</v>
      </c>
      <c r="O49" s="14"/>
      <c r="P49" s="14"/>
      <c r="Q49" s="38" t="s">
        <v>16</v>
      </c>
      <c r="R49" s="14">
        <f t="shared" si="14"/>
        <v>1</v>
      </c>
      <c r="S49" s="37">
        <f t="shared" si="14"/>
        <v>2</v>
      </c>
      <c r="T49" s="37">
        <f t="shared" si="15"/>
        <v>2</v>
      </c>
      <c r="U49" s="14"/>
      <c r="V49" s="14"/>
      <c r="W49" s="15"/>
      <c r="X49" s="12"/>
      <c r="Y49" s="12"/>
    </row>
    <row r="50" spans="1:25" s="13" customFormat="1" ht="15" x14ac:dyDescent="0.25">
      <c r="A50" s="12"/>
      <c r="B50" s="16"/>
      <c r="C50" s="14"/>
      <c r="D50" s="14"/>
      <c r="E50" s="38" t="s">
        <v>45</v>
      </c>
      <c r="F50" s="14">
        <f>IFERROR(COUNTIFS(Farmy!$G:$G,"="&amp;E50),"-")</f>
        <v>0</v>
      </c>
      <c r="G50" s="37">
        <f>IFERROR(SUMIFS(Farmy!$H:$H,Farmy!$G:$G,"="&amp;E50),"-")</f>
        <v>0</v>
      </c>
      <c r="H50" s="37" t="str">
        <f t="shared" si="12"/>
        <v>-</v>
      </c>
      <c r="I50" s="14"/>
      <c r="J50" s="14"/>
      <c r="K50" s="38" t="s">
        <v>45</v>
      </c>
      <c r="L50" s="14">
        <f>IFERROR(COUNTIFS('Małe instalacje'!$G:$G,"="&amp;E50),"-")</f>
        <v>0</v>
      </c>
      <c r="M50" s="37">
        <f>IFERROR(SUMIFS('Małe instalacje'!$H:$H,'Małe instalacje'!$G:$G,"="&amp;E50),"-")</f>
        <v>0</v>
      </c>
      <c r="N50" s="37" t="str">
        <f t="shared" si="13"/>
        <v>-</v>
      </c>
      <c r="O50" s="14"/>
      <c r="P50" s="14"/>
      <c r="Q50" s="38" t="s">
        <v>45</v>
      </c>
      <c r="R50" s="14">
        <f t="shared" si="14"/>
        <v>0</v>
      </c>
      <c r="S50" s="37">
        <f t="shared" si="14"/>
        <v>0</v>
      </c>
      <c r="T50" s="37" t="str">
        <f t="shared" si="15"/>
        <v>-</v>
      </c>
      <c r="U50" s="14"/>
      <c r="V50" s="14"/>
      <c r="W50" s="15"/>
      <c r="X50" s="12"/>
      <c r="Y50" s="12"/>
    </row>
    <row r="51" spans="1:25" s="13" customFormat="1" ht="15" x14ac:dyDescent="0.25">
      <c r="A51" s="12"/>
      <c r="B51" s="16"/>
      <c r="C51" s="14"/>
      <c r="D51" s="14"/>
      <c r="E51" s="38" t="s">
        <v>25</v>
      </c>
      <c r="F51" s="14">
        <f>IFERROR(COUNTIFS(Farmy!$G:$G,"="&amp;E51),"-")</f>
        <v>0</v>
      </c>
      <c r="G51" s="37">
        <f>IFERROR(SUMIFS(Farmy!$H:$H,Farmy!$G:$G,"="&amp;E51),"-")</f>
        <v>0</v>
      </c>
      <c r="H51" s="37" t="str">
        <f t="shared" si="12"/>
        <v>-</v>
      </c>
      <c r="I51" s="14"/>
      <c r="J51" s="14"/>
      <c r="K51" s="38" t="s">
        <v>25</v>
      </c>
      <c r="L51" s="14">
        <f>IFERROR(COUNTIFS('Małe instalacje'!$G:$G,"="&amp;E51),"-")</f>
        <v>0</v>
      </c>
      <c r="M51" s="37">
        <f>IFERROR(SUMIFS('Małe instalacje'!$H:$H,'Małe instalacje'!$G:$G,"="&amp;E51),"-")</f>
        <v>0</v>
      </c>
      <c r="N51" s="37" t="str">
        <f t="shared" si="13"/>
        <v>-</v>
      </c>
      <c r="O51" s="14"/>
      <c r="P51" s="14"/>
      <c r="Q51" s="38" t="s">
        <v>25</v>
      </c>
      <c r="R51" s="14">
        <f t="shared" si="14"/>
        <v>0</v>
      </c>
      <c r="S51" s="37">
        <f t="shared" si="14"/>
        <v>0</v>
      </c>
      <c r="T51" s="37" t="str">
        <f t="shared" si="15"/>
        <v>-</v>
      </c>
      <c r="U51" s="14"/>
      <c r="V51" s="14"/>
      <c r="W51" s="15"/>
      <c r="X51" s="12"/>
      <c r="Y51" s="12"/>
    </row>
    <row r="52" spans="1:25" s="13" customFormat="1" ht="15" x14ac:dyDescent="0.25">
      <c r="A52" s="12"/>
      <c r="B52" s="16"/>
      <c r="C52" s="14"/>
      <c r="D52" s="14"/>
      <c r="E52" s="38" t="s">
        <v>30</v>
      </c>
      <c r="F52" s="14">
        <f>IFERROR(COUNTIFS(Farmy!$G:$G,"="&amp;E52),"-")</f>
        <v>1</v>
      </c>
      <c r="G52" s="37">
        <f>IFERROR(SUMIFS(Farmy!$H:$H,Farmy!$G:$G,"="&amp;E52),"-")</f>
        <v>2</v>
      </c>
      <c r="H52" s="37">
        <f t="shared" si="12"/>
        <v>2</v>
      </c>
      <c r="I52" s="14"/>
      <c r="J52" s="14"/>
      <c r="K52" s="38" t="s">
        <v>30</v>
      </c>
      <c r="L52" s="14">
        <f>IFERROR(COUNTIFS('Małe instalacje'!$G:$G,"="&amp;E52),"-")</f>
        <v>0</v>
      </c>
      <c r="M52" s="37">
        <f>IFERROR(SUMIFS('Małe instalacje'!$H:$H,'Małe instalacje'!$G:$G,"="&amp;E52),"-")</f>
        <v>0</v>
      </c>
      <c r="N52" s="37" t="str">
        <f t="shared" si="13"/>
        <v>-</v>
      </c>
      <c r="O52" s="14"/>
      <c r="P52" s="14"/>
      <c r="Q52" s="38" t="s">
        <v>30</v>
      </c>
      <c r="R52" s="14">
        <f t="shared" si="14"/>
        <v>1</v>
      </c>
      <c r="S52" s="37">
        <f t="shared" si="14"/>
        <v>2</v>
      </c>
      <c r="T52" s="37">
        <f t="shared" si="15"/>
        <v>2</v>
      </c>
      <c r="U52" s="14"/>
      <c r="V52" s="14"/>
      <c r="W52" s="15"/>
      <c r="X52" s="12"/>
      <c r="Y52" s="12"/>
    </row>
    <row r="53" spans="1:25" s="13" customFormat="1" ht="15" x14ac:dyDescent="0.25">
      <c r="A53" s="12"/>
      <c r="B53" s="16"/>
      <c r="C53" s="14"/>
      <c r="D53" s="14"/>
      <c r="E53" s="38" t="s">
        <v>12</v>
      </c>
      <c r="F53" s="14">
        <f>IFERROR(COUNTIFS(Farmy!$G:$G,"="&amp;E53),"-")</f>
        <v>0</v>
      </c>
      <c r="G53" s="37">
        <f>IFERROR(SUMIFS(Farmy!$H:$H,Farmy!$G:$G,"="&amp;E53),"-")</f>
        <v>0</v>
      </c>
      <c r="H53" s="37" t="str">
        <f t="shared" si="12"/>
        <v>-</v>
      </c>
      <c r="I53" s="14"/>
      <c r="J53" s="14"/>
      <c r="K53" s="38" t="s">
        <v>12</v>
      </c>
      <c r="L53" s="14">
        <f>IFERROR(COUNTIFS('Małe instalacje'!$G:$G,"="&amp;E53),"-")</f>
        <v>0</v>
      </c>
      <c r="M53" s="37">
        <f>IFERROR(SUMIFS('Małe instalacje'!$H:$H,'Małe instalacje'!$G:$G,"="&amp;E53),"-")</f>
        <v>0</v>
      </c>
      <c r="N53" s="37" t="str">
        <f t="shared" si="13"/>
        <v>-</v>
      </c>
      <c r="O53" s="14"/>
      <c r="P53" s="14"/>
      <c r="Q53" s="38" t="s">
        <v>12</v>
      </c>
      <c r="R53" s="14">
        <f t="shared" si="14"/>
        <v>0</v>
      </c>
      <c r="S53" s="37">
        <f t="shared" si="14"/>
        <v>0</v>
      </c>
      <c r="T53" s="37" t="str">
        <f t="shared" si="15"/>
        <v>-</v>
      </c>
      <c r="U53" s="14"/>
      <c r="V53" s="14"/>
      <c r="W53" s="15"/>
      <c r="X53" s="12"/>
      <c r="Y53" s="12"/>
    </row>
    <row r="54" spans="1:25" s="13" customFormat="1" ht="15" x14ac:dyDescent="0.25">
      <c r="A54" s="12"/>
      <c r="B54" s="16"/>
      <c r="C54" s="14"/>
      <c r="D54" s="14"/>
      <c r="E54" s="38" t="s">
        <v>31</v>
      </c>
      <c r="F54" s="14">
        <f>IFERROR(COUNTIFS(Farmy!$G:$G,"="&amp;E54),"-")</f>
        <v>0</v>
      </c>
      <c r="G54" s="37">
        <f>IFERROR(SUMIFS(Farmy!$H:$H,Farmy!$G:$G,"="&amp;E54),"-")</f>
        <v>0</v>
      </c>
      <c r="H54" s="37" t="str">
        <f t="shared" si="12"/>
        <v>-</v>
      </c>
      <c r="I54" s="14"/>
      <c r="J54" s="14"/>
      <c r="K54" s="38" t="s">
        <v>31</v>
      </c>
      <c r="L54" s="14">
        <f>IFERROR(COUNTIFS('Małe instalacje'!$G:$G,"="&amp;E54),"-")</f>
        <v>0</v>
      </c>
      <c r="M54" s="37">
        <f>IFERROR(SUMIFS('Małe instalacje'!$H:$H,'Małe instalacje'!$G:$G,"="&amp;E54),"-")</f>
        <v>0</v>
      </c>
      <c r="N54" s="37" t="str">
        <f t="shared" si="13"/>
        <v>-</v>
      </c>
      <c r="O54" s="14"/>
      <c r="P54" s="14"/>
      <c r="Q54" s="38" t="s">
        <v>31</v>
      </c>
      <c r="R54" s="14">
        <f t="shared" si="14"/>
        <v>0</v>
      </c>
      <c r="S54" s="37">
        <f t="shared" si="14"/>
        <v>0</v>
      </c>
      <c r="T54" s="37" t="str">
        <f t="shared" si="15"/>
        <v>-</v>
      </c>
      <c r="U54" s="14"/>
      <c r="V54" s="14"/>
      <c r="W54" s="15"/>
      <c r="X54" s="12"/>
      <c r="Y54" s="12"/>
    </row>
    <row r="55" spans="1:25" s="13" customFormat="1" ht="15" x14ac:dyDescent="0.25">
      <c r="A55" s="12"/>
      <c r="B55" s="16"/>
      <c r="C55" s="14"/>
      <c r="D55" s="14"/>
      <c r="E55" s="38" t="s">
        <v>14</v>
      </c>
      <c r="F55" s="14">
        <f>IFERROR(COUNTIFS(Farmy!$G:$G,"="&amp;E55),"-")</f>
        <v>0</v>
      </c>
      <c r="G55" s="37">
        <f>IFERROR(SUMIFS(Farmy!$H:$H,Farmy!$G:$G,"="&amp;E55),"-")</f>
        <v>0</v>
      </c>
      <c r="H55" s="37" t="str">
        <f t="shared" si="12"/>
        <v>-</v>
      </c>
      <c r="I55" s="14"/>
      <c r="J55" s="14"/>
      <c r="K55" s="38" t="s">
        <v>14</v>
      </c>
      <c r="L55" s="14">
        <f>IFERROR(COUNTIFS('Małe instalacje'!$G:$G,"="&amp;E55),"-")</f>
        <v>0</v>
      </c>
      <c r="M55" s="37">
        <f>IFERROR(SUMIFS('Małe instalacje'!$H:$H,'Małe instalacje'!$G:$G,"="&amp;E55),"-")</f>
        <v>0</v>
      </c>
      <c r="N55" s="37" t="str">
        <f t="shared" si="13"/>
        <v>-</v>
      </c>
      <c r="O55" s="14"/>
      <c r="P55" s="14"/>
      <c r="Q55" s="38" t="s">
        <v>14</v>
      </c>
      <c r="R55" s="14">
        <f t="shared" si="14"/>
        <v>0</v>
      </c>
      <c r="S55" s="37">
        <f t="shared" si="14"/>
        <v>0</v>
      </c>
      <c r="T55" s="37" t="str">
        <f t="shared" si="15"/>
        <v>-</v>
      </c>
      <c r="U55" s="14"/>
      <c r="V55" s="14"/>
      <c r="W55" s="15"/>
      <c r="X55" s="12"/>
      <c r="Y55" s="12"/>
    </row>
    <row r="56" spans="1:25" s="13" customFormat="1" ht="15" x14ac:dyDescent="0.25">
      <c r="A56" s="12"/>
      <c r="B56" s="16"/>
      <c r="C56" s="14"/>
      <c r="D56" s="14"/>
      <c r="E56" s="38" t="s">
        <v>26</v>
      </c>
      <c r="F56" s="14">
        <f>IFERROR(COUNTIFS(Farmy!$G:$G,"="&amp;E56),"-")</f>
        <v>0</v>
      </c>
      <c r="G56" s="37">
        <f>IFERROR(SUMIFS(Farmy!$H:$H,Farmy!$G:$G,"="&amp;E56),"-")</f>
        <v>0</v>
      </c>
      <c r="H56" s="37" t="str">
        <f t="shared" si="12"/>
        <v>-</v>
      </c>
      <c r="I56" s="14"/>
      <c r="J56" s="14"/>
      <c r="K56" s="38" t="s">
        <v>26</v>
      </c>
      <c r="L56" s="14">
        <f>IFERROR(COUNTIFS('Małe instalacje'!$G:$G,"="&amp;E56),"-")</f>
        <v>0</v>
      </c>
      <c r="M56" s="37">
        <f>IFERROR(SUMIFS('Małe instalacje'!$H:$H,'Małe instalacje'!$G:$G,"="&amp;E56),"-")</f>
        <v>0</v>
      </c>
      <c r="N56" s="37" t="str">
        <f t="shared" si="13"/>
        <v>-</v>
      </c>
      <c r="O56" s="14"/>
      <c r="P56" s="14"/>
      <c r="Q56" s="38" t="s">
        <v>26</v>
      </c>
      <c r="R56" s="14">
        <f t="shared" si="14"/>
        <v>0</v>
      </c>
      <c r="S56" s="37">
        <f t="shared" si="14"/>
        <v>0</v>
      </c>
      <c r="T56" s="37" t="str">
        <f t="shared" si="15"/>
        <v>-</v>
      </c>
      <c r="U56" s="14"/>
      <c r="V56" s="14"/>
      <c r="W56" s="15"/>
      <c r="X56" s="12"/>
      <c r="Y56" s="12"/>
    </row>
    <row r="57" spans="1:25" s="13" customFormat="1" ht="15" x14ac:dyDescent="0.25">
      <c r="A57" s="12"/>
      <c r="B57" s="16"/>
      <c r="C57" s="14"/>
      <c r="D57" s="14"/>
      <c r="E57" s="38" t="s">
        <v>18</v>
      </c>
      <c r="F57" s="14">
        <f>IFERROR(COUNTIFS(Farmy!$G:$G,"="&amp;E57),"-")</f>
        <v>0</v>
      </c>
      <c r="G57" s="37">
        <f>IFERROR(SUMIFS(Farmy!$H:$H,Farmy!$G:$G,"="&amp;E57),"-")</f>
        <v>0</v>
      </c>
      <c r="H57" s="37" t="str">
        <f t="shared" si="12"/>
        <v>-</v>
      </c>
      <c r="I57" s="14"/>
      <c r="J57" s="14"/>
      <c r="K57" s="38" t="s">
        <v>18</v>
      </c>
      <c r="L57" s="14">
        <f>IFERROR(COUNTIFS('Małe instalacje'!$G:$G,"="&amp;E57),"-")</f>
        <v>0</v>
      </c>
      <c r="M57" s="37">
        <f>IFERROR(SUMIFS('Małe instalacje'!$H:$H,'Małe instalacje'!$G:$G,"="&amp;E57),"-")</f>
        <v>0</v>
      </c>
      <c r="N57" s="37" t="str">
        <f t="shared" si="13"/>
        <v>-</v>
      </c>
      <c r="O57" s="14"/>
      <c r="P57" s="14"/>
      <c r="Q57" s="38" t="s">
        <v>18</v>
      </c>
      <c r="R57" s="14">
        <f t="shared" si="14"/>
        <v>0</v>
      </c>
      <c r="S57" s="37">
        <f t="shared" si="14"/>
        <v>0</v>
      </c>
      <c r="T57" s="37" t="str">
        <f t="shared" si="15"/>
        <v>-</v>
      </c>
      <c r="U57" s="14"/>
      <c r="V57" s="14"/>
      <c r="W57" s="15"/>
      <c r="X57" s="12"/>
      <c r="Y57" s="12"/>
    </row>
    <row r="58" spans="1:25" s="13" customFormat="1" ht="15" x14ac:dyDescent="0.25">
      <c r="A58" s="12"/>
      <c r="B58" s="16"/>
      <c r="C58" s="14"/>
      <c r="D58" s="14"/>
      <c r="E58" s="38" t="s">
        <v>56</v>
      </c>
      <c r="F58" s="14">
        <f>IFERROR(COUNTIFS(Farmy!$G:$G,"="&amp;E58),"-")</f>
        <v>0</v>
      </c>
      <c r="G58" s="37">
        <f>IFERROR(SUMIFS(Farmy!$H:$H,Farmy!$G:$G,"="&amp;E58),"-")</f>
        <v>0</v>
      </c>
      <c r="H58" s="37" t="str">
        <f t="shared" si="12"/>
        <v>-</v>
      </c>
      <c r="I58" s="14"/>
      <c r="J58" s="14"/>
      <c r="K58" s="38" t="s">
        <v>56</v>
      </c>
      <c r="L58" s="14">
        <f>IFERROR(COUNTIFS('Małe instalacje'!$G:$G,"="&amp;E58),"-")</f>
        <v>0</v>
      </c>
      <c r="M58" s="37">
        <f>IFERROR(SUMIFS('Małe instalacje'!$H:$H,'Małe instalacje'!$G:$G,"="&amp;E58),"-")</f>
        <v>0</v>
      </c>
      <c r="N58" s="37" t="str">
        <f t="shared" si="13"/>
        <v>-</v>
      </c>
      <c r="O58" s="14"/>
      <c r="P58" s="14"/>
      <c r="Q58" s="38" t="s">
        <v>56</v>
      </c>
      <c r="R58" s="14">
        <f t="shared" si="14"/>
        <v>0</v>
      </c>
      <c r="S58" s="37">
        <f t="shared" si="14"/>
        <v>0</v>
      </c>
      <c r="T58" s="37" t="str">
        <f t="shared" si="15"/>
        <v>-</v>
      </c>
      <c r="U58" s="14"/>
      <c r="V58" s="14"/>
      <c r="W58" s="15"/>
      <c r="X58" s="12"/>
      <c r="Y58" s="12"/>
    </row>
    <row r="59" spans="1:25" s="13" customFormat="1" ht="15" x14ac:dyDescent="0.25">
      <c r="A59" s="12"/>
      <c r="B59" s="16"/>
      <c r="C59" s="14"/>
      <c r="D59" s="14"/>
      <c r="E59" s="38" t="s">
        <v>27</v>
      </c>
      <c r="F59" s="14">
        <f>IFERROR(COUNTIFS(Farmy!$G:$G,"="&amp;E59),"-")</f>
        <v>0</v>
      </c>
      <c r="G59" s="37">
        <f>IFERROR(SUMIFS(Farmy!$H:$H,Farmy!$G:$G,"="&amp;E59),"-")</f>
        <v>0</v>
      </c>
      <c r="H59" s="37" t="str">
        <f t="shared" si="12"/>
        <v>-</v>
      </c>
      <c r="I59" s="14"/>
      <c r="J59" s="14"/>
      <c r="K59" s="38" t="s">
        <v>27</v>
      </c>
      <c r="L59" s="14">
        <f>IFERROR(COUNTIFS('Małe instalacje'!$G:$G,"="&amp;E59),"-")</f>
        <v>1</v>
      </c>
      <c r="M59" s="37">
        <f>IFERROR(SUMIFS('Małe instalacje'!$H:$H,'Małe instalacje'!$G:$G,"="&amp;E59),"-")</f>
        <v>6.8000000000000005E-2</v>
      </c>
      <c r="N59" s="37">
        <f t="shared" si="13"/>
        <v>6.8000000000000005E-2</v>
      </c>
      <c r="O59" s="14"/>
      <c r="P59" s="14"/>
      <c r="Q59" s="38" t="s">
        <v>27</v>
      </c>
      <c r="R59" s="14">
        <f t="shared" si="14"/>
        <v>1</v>
      </c>
      <c r="S59" s="37">
        <f t="shared" si="14"/>
        <v>6.8000000000000005E-2</v>
      </c>
      <c r="T59" s="37">
        <f t="shared" si="15"/>
        <v>6.8000000000000005E-2</v>
      </c>
      <c r="U59" s="14"/>
      <c r="V59" s="14"/>
      <c r="W59" s="15"/>
      <c r="X59" s="12"/>
      <c r="Y59" s="12"/>
    </row>
    <row r="60" spans="1:25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12"/>
      <c r="Y60" s="12"/>
    </row>
    <row r="61" spans="1:25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12"/>
    </row>
    <row r="62" spans="1:25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12"/>
    </row>
    <row r="63" spans="1:25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12"/>
    </row>
    <row r="64" spans="1:25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12"/>
    </row>
    <row r="65" spans="1:24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12"/>
    </row>
    <row r="66" spans="1:24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12"/>
    </row>
    <row r="67" spans="1:24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12"/>
    </row>
    <row r="68" spans="1:24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12"/>
    </row>
    <row r="69" spans="1:24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12"/>
    </row>
    <row r="70" spans="1:24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12"/>
    </row>
    <row r="71" spans="1:24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12"/>
    </row>
    <row r="72" spans="1:24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12"/>
    </row>
    <row r="73" spans="1:24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12"/>
    </row>
    <row r="74" spans="1:24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12"/>
    </row>
    <row r="75" spans="1:24" s="13" customFormat="1" ht="15" x14ac:dyDescent="0.25">
      <c r="A75" s="12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12"/>
    </row>
    <row r="76" spans="1:24" s="13" customFormat="1" ht="15" x14ac:dyDescent="0.25">
      <c r="A76" s="12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12"/>
    </row>
    <row r="77" spans="1:24" s="13" customFormat="1" ht="15" x14ac:dyDescent="0.25">
      <c r="A77" s="12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12"/>
    </row>
    <row r="78" spans="1:24" s="13" customFormat="1" ht="18.75" x14ac:dyDescent="0.25">
      <c r="A78" s="12"/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39"/>
      <c r="O78" s="14"/>
      <c r="P78" s="14"/>
      <c r="Q78" s="14"/>
      <c r="R78" s="14"/>
      <c r="S78" s="14"/>
      <c r="T78" s="14"/>
      <c r="U78" s="14"/>
      <c r="V78" s="14"/>
      <c r="W78" s="15"/>
      <c r="X78" s="12"/>
    </row>
    <row r="79" spans="1:24" s="13" customFormat="1" ht="15" x14ac:dyDescent="0.25">
      <c r="A79" s="12"/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5"/>
      <c r="X79" s="12"/>
    </row>
    <row r="80" spans="1:24" s="13" customFormat="1" ht="15" x14ac:dyDescent="0.25">
      <c r="A80" s="12"/>
      <c r="B80" s="16"/>
      <c r="C80" s="14"/>
      <c r="D80" s="14"/>
      <c r="E80" s="14"/>
      <c r="F80" s="14"/>
      <c r="G80" s="14"/>
      <c r="H80" s="14"/>
      <c r="I80" s="42"/>
      <c r="J80" s="43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5"/>
      <c r="X80" s="12"/>
    </row>
    <row r="81" spans="1:26" s="13" customFormat="1" ht="15" x14ac:dyDescent="0.25">
      <c r="A81" s="12"/>
      <c r="B81" s="16"/>
      <c r="C81" s="14"/>
      <c r="D81" s="14"/>
      <c r="E81" s="14"/>
      <c r="F81" s="14"/>
      <c r="G81" s="14"/>
      <c r="H81" s="14"/>
      <c r="I81" s="33"/>
      <c r="J81" s="40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5"/>
      <c r="X81" s="44"/>
      <c r="Y81" s="45"/>
    </row>
    <row r="82" spans="1:26" s="13" customFormat="1" ht="15" x14ac:dyDescent="0.25">
      <c r="A82" s="12"/>
      <c r="B82" s="16"/>
      <c r="C82" s="14"/>
      <c r="D82" s="14"/>
      <c r="E82" s="14"/>
      <c r="F82" s="14"/>
      <c r="G82" s="14"/>
      <c r="H82" s="14"/>
      <c r="I82" s="33"/>
      <c r="J82" s="35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5"/>
      <c r="X82" s="44"/>
      <c r="Y82" s="45"/>
    </row>
    <row r="83" spans="1:26" s="13" customFormat="1" ht="21" customHeight="1" x14ac:dyDescent="0.25">
      <c r="A83" s="12"/>
      <c r="B83" s="16"/>
      <c r="C83" s="14"/>
      <c r="D83" s="14"/>
      <c r="E83" s="14"/>
      <c r="F83" s="14"/>
      <c r="G83" s="14"/>
      <c r="H83" s="14"/>
      <c r="I83" s="33"/>
      <c r="J83" s="40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5"/>
      <c r="X83" s="44"/>
      <c r="Y83" s="45"/>
    </row>
    <row r="84" spans="1:26" s="13" customFormat="1" ht="21" customHeight="1" x14ac:dyDescent="0.25">
      <c r="A84" s="12"/>
      <c r="B84" s="16"/>
      <c r="C84" s="14"/>
      <c r="D84" s="14"/>
      <c r="E84" s="14"/>
      <c r="F84" s="14"/>
      <c r="G84" s="14"/>
      <c r="H84" s="14"/>
      <c r="I84" s="33"/>
      <c r="J84" s="35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5"/>
      <c r="X84" s="44"/>
      <c r="Y84" s="45"/>
    </row>
    <row r="85" spans="1:26" s="13" customFormat="1" ht="21" customHeight="1" x14ac:dyDescent="0.25">
      <c r="A85" s="12"/>
      <c r="B85" s="16"/>
      <c r="C85" s="14"/>
      <c r="D85" s="14"/>
      <c r="E85" s="14"/>
      <c r="F85" s="14"/>
      <c r="G85" s="14"/>
      <c r="H85" s="14"/>
      <c r="I85" s="33"/>
      <c r="J85" s="40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5"/>
      <c r="X85" s="44"/>
      <c r="Y85" s="45"/>
    </row>
    <row r="86" spans="1:26" s="13" customFormat="1" ht="21" customHeight="1" x14ac:dyDescent="0.25">
      <c r="A86" s="12"/>
      <c r="B86" s="16"/>
      <c r="C86" s="14"/>
      <c r="D86" s="14"/>
      <c r="E86" s="14"/>
      <c r="F86" s="14"/>
      <c r="G86" s="14"/>
      <c r="H86" s="14"/>
      <c r="I86" s="33"/>
      <c r="J86" s="35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5"/>
      <c r="X86" s="44"/>
      <c r="Y86" s="45"/>
    </row>
    <row r="87" spans="1:26" s="13" customFormat="1" ht="19.5" customHeight="1" x14ac:dyDescent="0.25">
      <c r="A87" s="12"/>
      <c r="B87" s="16"/>
      <c r="C87" s="14"/>
      <c r="D87" s="14"/>
      <c r="E87" s="14"/>
      <c r="F87" s="14"/>
      <c r="G87" s="14"/>
      <c r="H87" s="14"/>
      <c r="I87" s="33"/>
      <c r="J87" s="40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5"/>
      <c r="X87" s="44"/>
      <c r="Y87" s="45"/>
    </row>
    <row r="88" spans="1:26" s="13" customFormat="1" ht="19.5" customHeight="1" x14ac:dyDescent="0.25">
      <c r="A88" s="12"/>
      <c r="B88" s="16"/>
      <c r="C88" s="14"/>
      <c r="D88" s="14"/>
      <c r="E88" s="14"/>
      <c r="F88" s="14"/>
      <c r="G88" s="14"/>
      <c r="H88" s="14"/>
      <c r="I88" s="33"/>
      <c r="J88" s="35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5"/>
      <c r="X88" s="44"/>
      <c r="Y88" s="45"/>
    </row>
    <row r="89" spans="1:26" s="13" customFormat="1" ht="19.5" customHeight="1" x14ac:dyDescent="0.25">
      <c r="A89" s="12"/>
      <c r="B89" s="16"/>
      <c r="C89" s="14"/>
      <c r="D89" s="14"/>
      <c r="E89" s="14"/>
      <c r="F89" s="14"/>
      <c r="G89" s="14"/>
      <c r="H89" s="14"/>
      <c r="I89" s="33"/>
      <c r="J89" s="40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5"/>
      <c r="X89" s="44"/>
      <c r="Y89" s="45"/>
    </row>
    <row r="90" spans="1:26" s="13" customFormat="1" ht="19.5" customHeight="1" x14ac:dyDescent="0.25">
      <c r="A90" s="12"/>
      <c r="B90" s="16"/>
      <c r="C90" s="14"/>
      <c r="D90" s="14"/>
      <c r="E90" s="14"/>
      <c r="F90" s="14"/>
      <c r="G90" s="14"/>
      <c r="H90" s="14"/>
      <c r="I90" s="33"/>
      <c r="J90" s="35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5"/>
      <c r="X90" s="44"/>
      <c r="Y90" s="45"/>
    </row>
    <row r="91" spans="1:26" s="13" customFormat="1" ht="15" x14ac:dyDescent="0.25">
      <c r="A91" s="12"/>
      <c r="B91" s="16"/>
      <c r="C91" s="14"/>
      <c r="D91" s="14"/>
      <c r="E91" s="14"/>
      <c r="F91" s="14"/>
      <c r="G91" s="14"/>
      <c r="H91" s="14"/>
      <c r="I91" s="33"/>
      <c r="J91" s="40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5"/>
      <c r="X91" s="44"/>
      <c r="Y91" s="45"/>
    </row>
    <row r="92" spans="1:26" s="13" customFormat="1" ht="15" x14ac:dyDescent="0.25">
      <c r="A92" s="12"/>
      <c r="B92" s="16"/>
      <c r="C92" s="14"/>
      <c r="D92" s="14"/>
      <c r="E92" s="14"/>
      <c r="F92" s="14"/>
      <c r="G92" s="14"/>
      <c r="H92" s="14"/>
      <c r="I92" s="33"/>
      <c r="J92" s="35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5"/>
      <c r="X92" s="44"/>
      <c r="Y92" s="45"/>
    </row>
    <row r="93" spans="1:26" s="13" customFormat="1" ht="15" x14ac:dyDescent="0.25">
      <c r="A93" s="12"/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5"/>
      <c r="X93" s="44"/>
      <c r="Y93" s="45"/>
    </row>
    <row r="94" spans="1:26" s="13" customFormat="1" ht="15" x14ac:dyDescent="0.25">
      <c r="A94" s="12"/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5"/>
      <c r="X94" s="44"/>
      <c r="Y94" s="45"/>
    </row>
    <row r="95" spans="1:26" s="13" customFormat="1" ht="15" x14ac:dyDescent="0.25">
      <c r="A95" s="12"/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5"/>
      <c r="X95" s="44"/>
      <c r="Y95" s="45"/>
    </row>
    <row r="96" spans="1:26" s="13" customFormat="1" ht="15" x14ac:dyDescent="0.25">
      <c r="A96" s="12"/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5"/>
      <c r="X96" s="44"/>
      <c r="Y96" s="45"/>
      <c r="Z96" s="45"/>
    </row>
    <row r="97" spans="1:26" s="13" customFormat="1" ht="15" x14ac:dyDescent="0.25">
      <c r="A97" s="12"/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5"/>
      <c r="X97" s="44"/>
      <c r="Y97" s="45"/>
    </row>
    <row r="98" spans="1:26" s="13" customFormat="1" ht="15" x14ac:dyDescent="0.25">
      <c r="A98" s="12"/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5"/>
      <c r="X98" s="44"/>
      <c r="Y98" s="45"/>
    </row>
    <row r="99" spans="1:26" s="13" customFormat="1" ht="15" x14ac:dyDescent="0.25">
      <c r="A99" s="12"/>
      <c r="B99" s="16"/>
      <c r="C99" s="14"/>
      <c r="D99" s="14"/>
      <c r="E99" s="14"/>
      <c r="F99" s="14"/>
      <c r="G99" s="14"/>
      <c r="H99" s="14"/>
      <c r="I99" s="60"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5"/>
      <c r="X99" s="44"/>
      <c r="Y99" s="45"/>
    </row>
    <row r="100" spans="1:26" s="13" customFormat="1" ht="15" x14ac:dyDescent="0.25">
      <c r="A100" s="12"/>
      <c r="B100" s="16"/>
      <c r="C100" s="14"/>
      <c r="D100" s="14"/>
      <c r="E100" s="14"/>
      <c r="F100" s="14"/>
      <c r="G100" s="14"/>
      <c r="H100" s="14"/>
      <c r="I100" s="60"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5"/>
      <c r="X100" s="44"/>
      <c r="Y100" s="45"/>
    </row>
    <row r="101" spans="1:26" s="13" customFormat="1" ht="15" x14ac:dyDescent="0.25">
      <c r="A101" s="12"/>
      <c r="B101" s="16"/>
      <c r="C101" s="14"/>
      <c r="D101" s="14"/>
      <c r="E101" s="14"/>
      <c r="F101" s="14"/>
      <c r="G101" s="14"/>
      <c r="H101" s="14"/>
      <c r="I101" s="60"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5"/>
      <c r="X101" s="44"/>
      <c r="Y101" s="45"/>
    </row>
    <row r="102" spans="1:26" s="13" customFormat="1" ht="15" customHeight="1" x14ac:dyDescent="0.25">
      <c r="A102" s="12"/>
      <c r="B102" s="16"/>
      <c r="C102" s="14"/>
      <c r="D102" s="14"/>
      <c r="E102" s="60">
        <v>0</v>
      </c>
      <c r="F102" s="60">
        <v>0.5</v>
      </c>
      <c r="G102" s="14"/>
      <c r="H102" s="14"/>
      <c r="I102" s="60"/>
      <c r="J102" s="60">
        <v>0.5</v>
      </c>
      <c r="K102" s="60">
        <v>1</v>
      </c>
      <c r="L102" s="60">
        <v>5</v>
      </c>
      <c r="M102" s="60">
        <v>10</v>
      </c>
      <c r="N102" s="60">
        <v>30</v>
      </c>
      <c r="O102" s="60">
        <v>5</v>
      </c>
      <c r="P102" s="60">
        <v>10</v>
      </c>
      <c r="Q102" s="60">
        <v>0</v>
      </c>
      <c r="R102" s="60">
        <v>0.5</v>
      </c>
      <c r="S102" s="60">
        <v>1</v>
      </c>
      <c r="T102" s="60">
        <v>5</v>
      </c>
      <c r="U102" s="60">
        <v>10</v>
      </c>
      <c r="V102" s="60">
        <v>30</v>
      </c>
      <c r="W102" s="15"/>
      <c r="X102" s="44"/>
      <c r="Y102" s="45"/>
    </row>
    <row r="103" spans="1:26" s="13" customFormat="1" ht="15" x14ac:dyDescent="0.25">
      <c r="A103" s="12"/>
      <c r="B103" s="16"/>
      <c r="C103" s="14"/>
      <c r="D103" s="14"/>
      <c r="E103" s="60">
        <v>0.5</v>
      </c>
      <c r="F103" s="60">
        <v>1</v>
      </c>
      <c r="G103" s="14"/>
      <c r="H103" s="14"/>
      <c r="I103" s="60"/>
      <c r="J103" s="60">
        <v>1</v>
      </c>
      <c r="K103" s="60">
        <v>5</v>
      </c>
      <c r="L103" s="60">
        <v>10</v>
      </c>
      <c r="M103" s="60">
        <v>30</v>
      </c>
      <c r="N103" s="60"/>
      <c r="O103" s="60">
        <v>10</v>
      </c>
      <c r="P103" s="60">
        <v>30</v>
      </c>
      <c r="Q103" s="60">
        <v>0.5</v>
      </c>
      <c r="R103" s="60">
        <v>1</v>
      </c>
      <c r="S103" s="60">
        <v>5</v>
      </c>
      <c r="T103" s="60">
        <v>10</v>
      </c>
      <c r="U103" s="60">
        <v>30</v>
      </c>
      <c r="V103" s="60"/>
      <c r="W103" s="15"/>
      <c r="X103" s="44"/>
      <c r="Y103" s="45"/>
    </row>
    <row r="104" spans="1:26" s="13" customFormat="1" ht="69.75" thickBot="1" x14ac:dyDescent="0.3">
      <c r="A104" s="12"/>
      <c r="B104" s="16"/>
      <c r="C104" s="14"/>
      <c r="D104" s="20" t="s">
        <v>142</v>
      </c>
      <c r="E104" s="19" t="s">
        <v>143</v>
      </c>
      <c r="F104" s="19" t="s">
        <v>144</v>
      </c>
      <c r="G104" s="14"/>
      <c r="H104" s="14"/>
      <c r="I104" s="20" t="s">
        <v>145</v>
      </c>
      <c r="J104" s="19" t="s">
        <v>144</v>
      </c>
      <c r="K104" s="19" t="s">
        <v>146</v>
      </c>
      <c r="L104" s="19" t="s">
        <v>147</v>
      </c>
      <c r="M104" s="19" t="s">
        <v>148</v>
      </c>
      <c r="N104" s="19" t="s">
        <v>149</v>
      </c>
      <c r="O104" s="14"/>
      <c r="P104" s="46" t="s">
        <v>150</v>
      </c>
      <c r="Q104" s="19" t="s">
        <v>143</v>
      </c>
      <c r="R104" s="19" t="s">
        <v>144</v>
      </c>
      <c r="S104" s="19" t="s">
        <v>146</v>
      </c>
      <c r="T104" s="19" t="s">
        <v>147</v>
      </c>
      <c r="U104" s="19" t="s">
        <v>148</v>
      </c>
      <c r="V104" s="19" t="s">
        <v>149</v>
      </c>
      <c r="W104" s="15"/>
      <c r="X104" s="44"/>
      <c r="Y104" s="44"/>
      <c r="Z104" s="45"/>
    </row>
    <row r="105" spans="1:26" s="13" customFormat="1" ht="17.25" thickTop="1" thickBot="1" x14ac:dyDescent="0.3">
      <c r="A105" s="12"/>
      <c r="B105" s="16"/>
      <c r="C105" s="14"/>
      <c r="D105" s="56" t="s">
        <v>83</v>
      </c>
      <c r="E105" s="23">
        <f>COUNTIFS('Małe instalacje'!$H:$H,"&gt;="&amp;E102,'Małe instalacje'!$H:$H,"&lt;"&amp;E103)</f>
        <v>1</v>
      </c>
      <c r="F105" s="23">
        <f>COUNTIFS('Małe instalacje'!$H:$H,"&gt;="&amp;F102,'Małe instalacje'!$H:$H,"&lt;"&amp;F103)</f>
        <v>9</v>
      </c>
      <c r="G105" s="14"/>
      <c r="H105" s="14"/>
      <c r="I105" s="56" t="s">
        <v>83</v>
      </c>
      <c r="J105" s="23">
        <f>COUNTIFS(Farmy!$H:$H,"&gt;="&amp;J102,Farmy!$H:$H,"&lt;"&amp;J103)</f>
        <v>0</v>
      </c>
      <c r="K105" s="23">
        <f>COUNTIFS(Farmy!$H:$H,"&gt;="&amp;K102,Farmy!$H:$H,"&lt;"&amp;K103)</f>
        <v>8</v>
      </c>
      <c r="L105" s="23">
        <f>COUNTIFS(Farmy!$H:$H,"&gt;="&amp;L102,Farmy!$H:$H,"&lt;"&amp;L103)</f>
        <v>2</v>
      </c>
      <c r="M105" s="23">
        <f>COUNTIFS(Farmy!$H:$H,"&gt;="&amp;M102,Farmy!$H:$H,"&lt;"&amp;M103)</f>
        <v>0</v>
      </c>
      <c r="N105" s="23">
        <f>COUNTIFS(Farmy!$H:$H,"&gt;="&amp;N102)</f>
        <v>0</v>
      </c>
      <c r="O105" s="14"/>
      <c r="P105" s="56" t="s">
        <v>83</v>
      </c>
      <c r="Q105" s="23">
        <f>E105</f>
        <v>1</v>
      </c>
      <c r="R105" s="23">
        <f>F105+J105</f>
        <v>9</v>
      </c>
      <c r="S105" s="23">
        <f t="shared" ref="S105:V106" si="16">K105</f>
        <v>8</v>
      </c>
      <c r="T105" s="23">
        <f t="shared" si="16"/>
        <v>2</v>
      </c>
      <c r="U105" s="23">
        <f t="shared" si="16"/>
        <v>0</v>
      </c>
      <c r="V105" s="23">
        <f t="shared" si="16"/>
        <v>0</v>
      </c>
      <c r="W105" s="15"/>
      <c r="X105" s="44"/>
      <c r="Y105" s="44"/>
      <c r="Z105" s="45"/>
    </row>
    <row r="106" spans="1:26" s="13" customFormat="1" ht="16.5" thickBot="1" x14ac:dyDescent="0.3">
      <c r="A106" s="12"/>
      <c r="B106" s="16"/>
      <c r="C106" s="14"/>
      <c r="D106" s="56" t="s">
        <v>84</v>
      </c>
      <c r="E106" s="26">
        <f>SUMIFS('Małe instalacje'!$H:$H,'Małe instalacje'!$H:$H,"&gt;="&amp;E102,'Małe instalacje'!$H:$H,"&lt;"&amp;E103)</f>
        <v>6.8000000000000005E-2</v>
      </c>
      <c r="F106" s="26">
        <f>SUMIFS('Małe instalacje'!$H:$H,'Małe instalacje'!$H:$H,"&gt;="&amp;F102,'Małe instalacje'!$H:$H,"&lt;"&amp;F103)</f>
        <v>7.6499999999999986</v>
      </c>
      <c r="G106" s="14"/>
      <c r="H106" s="14"/>
      <c r="I106" s="56" t="s">
        <v>84</v>
      </c>
      <c r="J106" s="26">
        <f>SUMIFS(Farmy!$H:$H,Farmy!$H:$H,"&gt;="&amp;J102,Farmy!$H:$H,"&lt;"&amp;J103)</f>
        <v>0</v>
      </c>
      <c r="K106" s="26">
        <f>SUMIFS(Farmy!$H:$H,Farmy!$H:$H,"&gt;="&amp;K102,Farmy!$H:$H,"&lt;"&amp;K103)</f>
        <v>15.75</v>
      </c>
      <c r="L106" s="26">
        <f>SUMIFS(Farmy!$H:$H,Farmy!$H:$H,"&gt;="&amp;L102,Farmy!$H:$H,"&lt;"&amp;L103)</f>
        <v>14.280000000000001</v>
      </c>
      <c r="M106" s="26">
        <f>SUMIFS(Farmy!$H:$H,Farmy!$H:$H,"&gt;="&amp;M102,Farmy!$H:$H,"&lt;"&amp;M103)</f>
        <v>0</v>
      </c>
      <c r="N106" s="26">
        <f>SUMIFS(Farmy!$H:$H,Farmy!$H:$H,"&gt;="&amp;M102)</f>
        <v>0</v>
      </c>
      <c r="O106" s="14"/>
      <c r="P106" s="56" t="s">
        <v>84</v>
      </c>
      <c r="Q106" s="26">
        <f>E106</f>
        <v>6.8000000000000005E-2</v>
      </c>
      <c r="R106" s="26">
        <f>F106+J106</f>
        <v>7.6499999999999986</v>
      </c>
      <c r="S106" s="26">
        <f t="shared" si="16"/>
        <v>15.75</v>
      </c>
      <c r="T106" s="26">
        <f t="shared" si="16"/>
        <v>14.280000000000001</v>
      </c>
      <c r="U106" s="26">
        <f t="shared" si="16"/>
        <v>0</v>
      </c>
      <c r="V106" s="26">
        <f t="shared" si="16"/>
        <v>0</v>
      </c>
      <c r="W106" s="15"/>
      <c r="X106" s="44"/>
      <c r="Y106" s="44"/>
      <c r="Z106" s="45"/>
    </row>
    <row r="107" spans="1:26" s="13" customFormat="1" ht="15" x14ac:dyDescent="0.25">
      <c r="A107" s="12"/>
      <c r="B107" s="16"/>
      <c r="C107" s="14"/>
      <c r="D107" s="14"/>
      <c r="E107" s="14"/>
      <c r="F107" s="14"/>
      <c r="G107" s="14"/>
      <c r="H107" s="60"/>
      <c r="I107" s="60"/>
      <c r="J107" s="14"/>
      <c r="K107" s="55"/>
      <c r="L107" s="55"/>
      <c r="M107" s="55"/>
      <c r="N107" s="55"/>
      <c r="O107" s="55"/>
      <c r="P107" s="55"/>
      <c r="Q107" s="14"/>
      <c r="R107" s="14"/>
      <c r="S107" s="14"/>
      <c r="T107" s="14"/>
      <c r="U107" s="14"/>
      <c r="V107" s="14"/>
      <c r="W107" s="15"/>
      <c r="X107" s="44"/>
      <c r="Y107" s="44"/>
      <c r="Z107" s="45"/>
    </row>
    <row r="108" spans="1:26" s="13" customFormat="1" ht="15" x14ac:dyDescent="0.25">
      <c r="A108" s="12"/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5"/>
      <c r="X108" s="44"/>
      <c r="Y108" s="44"/>
      <c r="Z108" s="45"/>
    </row>
    <row r="109" spans="1:26" s="13" customFormat="1" ht="15" x14ac:dyDescent="0.25">
      <c r="A109" s="12"/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5"/>
      <c r="X109" s="44"/>
      <c r="Y109" s="44"/>
      <c r="Z109" s="45"/>
    </row>
    <row r="110" spans="1:26" s="13" customFormat="1" ht="15" x14ac:dyDescent="0.25">
      <c r="A110" s="12"/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5"/>
      <c r="X110" s="44"/>
      <c r="Y110" s="44"/>
      <c r="Z110" s="45"/>
    </row>
    <row r="111" spans="1:26" s="13" customFormat="1" ht="15" x14ac:dyDescent="0.25">
      <c r="A111" s="12"/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5"/>
      <c r="X111" s="44"/>
      <c r="Y111" s="44"/>
      <c r="Z111" s="45"/>
    </row>
    <row r="112" spans="1:26" s="13" customFormat="1" ht="15" x14ac:dyDescent="0.25">
      <c r="A112" s="12"/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5"/>
      <c r="X112" s="44"/>
      <c r="Y112" s="44"/>
      <c r="Z112" s="45"/>
    </row>
    <row r="113" spans="1:26" s="13" customFormat="1" ht="15" x14ac:dyDescent="0.25">
      <c r="A113" s="12"/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5"/>
      <c r="X113" s="44"/>
      <c r="Y113" s="44"/>
      <c r="Z113" s="45"/>
    </row>
    <row r="114" spans="1:26" s="13" customFormat="1" ht="15" x14ac:dyDescent="0.25">
      <c r="A114" s="12"/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5"/>
      <c r="X114" s="44"/>
      <c r="Y114" s="44"/>
      <c r="Z114" s="45"/>
    </row>
    <row r="115" spans="1:26" s="13" customFormat="1" ht="15" x14ac:dyDescent="0.25">
      <c r="A115" s="12"/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5"/>
      <c r="X115" s="44"/>
      <c r="Y115" s="44"/>
      <c r="Z115" s="45"/>
    </row>
    <row r="116" spans="1:26" s="13" customFormat="1" ht="15" x14ac:dyDescent="0.25">
      <c r="A116" s="12"/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5"/>
      <c r="X116" s="44"/>
      <c r="Y116" s="44"/>
      <c r="Z116" s="45"/>
    </row>
    <row r="117" spans="1:26" s="13" customFormat="1" ht="15" x14ac:dyDescent="0.25">
      <c r="A117" s="12"/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5"/>
      <c r="X117" s="44"/>
      <c r="Y117" s="44"/>
      <c r="Z117" s="45"/>
    </row>
    <row r="118" spans="1:26" s="13" customFormat="1" ht="15" x14ac:dyDescent="0.25">
      <c r="A118" s="12"/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5"/>
      <c r="X118" s="44"/>
      <c r="Y118" s="44"/>
      <c r="Z118" s="45"/>
    </row>
    <row r="119" spans="1:26" s="13" customFormat="1" ht="15" x14ac:dyDescent="0.25">
      <c r="A119" s="12"/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5"/>
      <c r="X119" s="44"/>
      <c r="Y119" s="44"/>
      <c r="Z119" s="45"/>
    </row>
    <row r="120" spans="1:26" s="13" customFormat="1" ht="15" x14ac:dyDescent="0.25">
      <c r="A120" s="12"/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5"/>
      <c r="X120" s="44"/>
      <c r="Y120" s="44"/>
      <c r="Z120" s="45"/>
    </row>
    <row r="121" spans="1:26" s="13" customFormat="1" ht="15" x14ac:dyDescent="0.25">
      <c r="A121" s="12"/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5"/>
      <c r="X121" s="44"/>
      <c r="Y121" s="44"/>
      <c r="Z121" s="45"/>
    </row>
    <row r="122" spans="1:26" s="13" customFormat="1" ht="15" x14ac:dyDescent="0.25">
      <c r="A122" s="12"/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5"/>
      <c r="X122" s="44"/>
      <c r="Y122" s="44"/>
      <c r="Z122" s="45"/>
    </row>
    <row r="123" spans="1:26" s="13" customFormat="1" ht="15" x14ac:dyDescent="0.25">
      <c r="A123" s="12"/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5"/>
      <c r="X123" s="44"/>
      <c r="Y123" s="44"/>
      <c r="Z123" s="45"/>
    </row>
    <row r="124" spans="1:26" s="13" customFormat="1" ht="15" x14ac:dyDescent="0.25">
      <c r="A124" s="12"/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5"/>
      <c r="X124" s="44"/>
      <c r="Y124" s="44"/>
      <c r="Z124" s="45"/>
    </row>
    <row r="125" spans="1:26" s="13" customFormat="1" ht="15" x14ac:dyDescent="0.25">
      <c r="A125" s="12"/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5"/>
      <c r="X125" s="44"/>
      <c r="Y125" s="44"/>
      <c r="Z125" s="45"/>
    </row>
    <row r="126" spans="1:26" ht="15" x14ac:dyDescent="0.2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5"/>
      <c r="X126" s="44"/>
      <c r="Y126" s="44"/>
    </row>
    <row r="127" spans="1:26" ht="15" x14ac:dyDescent="0.2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5"/>
      <c r="X127" s="44"/>
      <c r="Y127" s="44"/>
    </row>
    <row r="128" spans="1:26" ht="15" x14ac:dyDescent="0.2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5"/>
      <c r="X128" s="44"/>
      <c r="Y128" s="44"/>
    </row>
    <row r="129" spans="6:25" ht="15" x14ac:dyDescent="0.25">
      <c r="F129" s="47"/>
      <c r="X129" s="44"/>
      <c r="Y129" s="44"/>
    </row>
    <row r="130" spans="6:25" ht="15" x14ac:dyDescent="0.25">
      <c r="F130" s="48"/>
      <c r="X130" s="44"/>
      <c r="Y130" s="44"/>
    </row>
    <row r="131" spans="6:25" ht="15" x14ac:dyDescent="0.25">
      <c r="F131" s="47"/>
      <c r="X131" s="44"/>
      <c r="Y131" s="44"/>
    </row>
  </sheetData>
  <mergeCells count="15">
    <mergeCell ref="B2:W2"/>
    <mergeCell ref="B3:W3"/>
    <mergeCell ref="B4:D4"/>
    <mergeCell ref="S42:S43"/>
    <mergeCell ref="T42:T43"/>
    <mergeCell ref="E40:H41"/>
    <mergeCell ref="K40:N41"/>
    <mergeCell ref="Q40:T41"/>
    <mergeCell ref="F42:F43"/>
    <mergeCell ref="G42:G43"/>
    <mergeCell ref="H42:H43"/>
    <mergeCell ref="L42:L43"/>
    <mergeCell ref="M42:M43"/>
    <mergeCell ref="N42:N43"/>
    <mergeCell ref="R42:R4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329A7-5F7F-4063-9B90-870651E099E1}">
  <dimension ref="A1:AC255"/>
  <sheetViews>
    <sheetView zoomScale="85" zoomScaleNormal="85" workbookViewId="0">
      <selection activeCell="R4" sqref="R4:W4"/>
    </sheetView>
  </sheetViews>
  <sheetFormatPr defaultColWidth="0" defaultRowHeight="15" customHeight="1" zeroHeight="1" x14ac:dyDescent="0.25"/>
  <cols>
    <col min="1" max="1" width="10.42578125" style="95" customWidth="1"/>
    <col min="2" max="2" width="20.140625" style="95" customWidth="1"/>
    <col min="3" max="3" width="51.5703125" style="95" customWidth="1"/>
    <col min="4" max="4" width="21.140625" style="95" customWidth="1"/>
    <col min="5" max="5" width="15.85546875" style="95" customWidth="1"/>
    <col min="6" max="24" width="9.140625" style="95" customWidth="1"/>
    <col min="25" max="26" width="9.140625" style="114" hidden="1" customWidth="1"/>
    <col min="27" max="27" width="17.28515625" style="114" hidden="1" customWidth="1"/>
    <col min="28" max="29" width="16.7109375" style="114" hidden="1" customWidth="1"/>
    <col min="30" max="16384" width="9.140625" style="114" hidden="1"/>
  </cols>
  <sheetData>
    <row r="1" spans="1:24" s="95" customFormat="1" ht="15.75" thickBot="1" x14ac:dyDescent="0.3">
      <c r="C1" s="96"/>
      <c r="D1" s="97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24" s="13" customFormat="1" ht="40.5" customHeight="1" x14ac:dyDescent="0.25">
      <c r="A2" s="95"/>
      <c r="B2" s="144" t="s">
        <v>152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6"/>
      <c r="X2" s="95"/>
    </row>
    <row r="3" spans="1:24" s="13" customFormat="1" ht="19.5" thickBot="1" x14ac:dyDescent="0.3">
      <c r="A3" s="95"/>
      <c r="B3" s="147" t="s">
        <v>158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9"/>
      <c r="X3" s="95"/>
    </row>
    <row r="4" spans="1:24" s="13" customFormat="1" ht="19.5" thickBot="1" x14ac:dyDescent="0.35">
      <c r="A4" s="95"/>
      <c r="B4" s="98"/>
      <c r="C4" s="99"/>
      <c r="D4" s="14"/>
      <c r="E4" s="100"/>
      <c r="F4" s="101"/>
      <c r="G4" s="101"/>
      <c r="H4" s="14"/>
      <c r="I4" s="14"/>
      <c r="J4" s="14"/>
      <c r="K4" s="14"/>
      <c r="L4" s="14"/>
      <c r="M4" s="14"/>
      <c r="N4" s="14"/>
      <c r="O4" s="14"/>
      <c r="P4" s="14"/>
      <c r="Q4" s="14"/>
      <c r="R4" s="150" t="s">
        <v>179</v>
      </c>
      <c r="S4" s="151"/>
      <c r="T4" s="151"/>
      <c r="U4" s="151"/>
      <c r="V4" s="151"/>
      <c r="W4" s="152"/>
      <c r="X4" s="95"/>
    </row>
    <row r="5" spans="1:24" s="13" customFormat="1" x14ac:dyDescent="0.25">
      <c r="A5" s="95"/>
      <c r="B5" s="16"/>
      <c r="C5" s="14"/>
      <c r="D5" s="100"/>
      <c r="E5" s="100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5"/>
      <c r="X5" s="95"/>
    </row>
    <row r="6" spans="1:24" s="13" customFormat="1" x14ac:dyDescent="0.25">
      <c r="A6" s="95"/>
      <c r="B6" s="16"/>
      <c r="C6" s="14"/>
      <c r="D6" s="100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5"/>
      <c r="X6" s="95"/>
    </row>
    <row r="7" spans="1:24" s="13" customFormat="1" ht="59.25" thickBot="1" x14ac:dyDescent="0.3">
      <c r="A7" s="95"/>
      <c r="B7" s="16"/>
      <c r="C7" s="102" t="s">
        <v>153</v>
      </c>
      <c r="D7" s="102" t="s">
        <v>154</v>
      </c>
      <c r="E7" s="102" t="s">
        <v>155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5"/>
      <c r="X7" s="95"/>
    </row>
    <row r="8" spans="1:24" s="13" customFormat="1" ht="19.5" thickTop="1" x14ac:dyDescent="0.3">
      <c r="A8" s="95"/>
      <c r="B8" s="16"/>
      <c r="C8" s="118" t="s">
        <v>185</v>
      </c>
      <c r="D8" s="103">
        <v>7.5</v>
      </c>
      <c r="E8" s="119">
        <v>1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5"/>
      <c r="X8" s="95"/>
    </row>
    <row r="9" spans="1:24" s="13" customFormat="1" ht="18.75" x14ac:dyDescent="0.3">
      <c r="A9" s="95"/>
      <c r="B9" s="16"/>
      <c r="C9" s="120" t="s">
        <v>169</v>
      </c>
      <c r="D9" s="104">
        <v>6.78</v>
      </c>
      <c r="E9" s="121">
        <v>1</v>
      </c>
      <c r="F9" s="14"/>
      <c r="G9" s="14"/>
      <c r="H9" s="14"/>
      <c r="I9" s="14"/>
      <c r="J9" s="14" t="str">
        <f>'Operatorzy zestawienie '!$C8</f>
        <v>BALTIC WIND</v>
      </c>
      <c r="K9" s="14">
        <f>'Operatorzy zestawienie '!$D8</f>
        <v>7.5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5"/>
      <c r="X9" s="95"/>
    </row>
    <row r="10" spans="1:24" s="13" customFormat="1" ht="18.75" x14ac:dyDescent="0.3">
      <c r="A10" s="95"/>
      <c r="B10" s="16"/>
      <c r="C10" s="122" t="s">
        <v>188</v>
      </c>
      <c r="D10" s="105">
        <v>4</v>
      </c>
      <c r="E10" s="123">
        <v>1</v>
      </c>
      <c r="F10" s="14"/>
      <c r="G10" s="14"/>
      <c r="H10" s="14"/>
      <c r="I10" s="14"/>
      <c r="J10" s="14" t="str">
        <f>'Operatorzy zestawienie '!$C9</f>
        <v>EDP RENEWABLES</v>
      </c>
      <c r="K10" s="14">
        <f>'Operatorzy zestawienie '!$D9</f>
        <v>6.78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5"/>
      <c r="X10" s="95"/>
    </row>
    <row r="11" spans="1:24" s="13" customFormat="1" ht="18.75" x14ac:dyDescent="0.3">
      <c r="A11" s="95"/>
      <c r="B11" s="16"/>
      <c r="C11" s="120" t="s">
        <v>181</v>
      </c>
      <c r="D11" s="104">
        <v>3</v>
      </c>
      <c r="E11" s="121">
        <v>2</v>
      </c>
      <c r="F11" s="14"/>
      <c r="G11" s="14"/>
      <c r="H11" s="14"/>
      <c r="I11" s="14"/>
      <c r="J11" s="14" t="str">
        <f>'Operatorzy zestawienie '!$C10</f>
        <v>DL ENERGIA</v>
      </c>
      <c r="K11" s="14">
        <f>'Operatorzy zestawienie '!$D10</f>
        <v>4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5"/>
      <c r="X11" s="95"/>
    </row>
    <row r="12" spans="1:24" s="13" customFormat="1" ht="18.75" x14ac:dyDescent="0.3">
      <c r="A12" s="95"/>
      <c r="B12" s="16"/>
      <c r="C12" s="122" t="s">
        <v>186</v>
      </c>
      <c r="D12" s="105">
        <v>2</v>
      </c>
      <c r="E12" s="123">
        <v>1</v>
      </c>
      <c r="F12" s="14"/>
      <c r="G12" s="14"/>
      <c r="H12" s="14"/>
      <c r="I12" s="14"/>
      <c r="J12" s="14" t="str">
        <f>'Operatorzy zestawienie '!$C11</f>
        <v>ENERGY INVEST GROUP</v>
      </c>
      <c r="K12" s="14">
        <f>'Operatorzy zestawienie '!$D11</f>
        <v>3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5"/>
      <c r="X12" s="95"/>
    </row>
    <row r="13" spans="1:24" s="13" customFormat="1" ht="18.75" x14ac:dyDescent="0.3">
      <c r="A13" s="95"/>
      <c r="B13" s="16"/>
      <c r="C13" s="120" t="s">
        <v>184</v>
      </c>
      <c r="D13" s="104">
        <v>2</v>
      </c>
      <c r="E13" s="121">
        <v>1</v>
      </c>
      <c r="F13" s="14"/>
      <c r="G13" s="14"/>
      <c r="H13" s="14"/>
      <c r="I13" s="14"/>
      <c r="J13" s="14" t="str">
        <f>'Operatorzy zestawienie '!$C12</f>
        <v>BIKO Piotr Kubista</v>
      </c>
      <c r="K13" s="14">
        <f>'Operatorzy zestawienie '!$D12</f>
        <v>2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5"/>
      <c r="X13" s="95"/>
    </row>
    <row r="14" spans="1:24" s="13" customFormat="1" ht="18.75" x14ac:dyDescent="0.3">
      <c r="A14" s="95"/>
      <c r="B14" s="16"/>
      <c r="C14" s="122" t="s">
        <v>183</v>
      </c>
      <c r="D14" s="105">
        <v>1.65</v>
      </c>
      <c r="E14" s="123">
        <v>1</v>
      </c>
      <c r="F14" s="14"/>
      <c r="G14" s="14"/>
      <c r="H14" s="14"/>
      <c r="I14" s="14"/>
      <c r="J14" s="14" t="str">
        <f>'Operatorzy zestawienie '!$C13</f>
        <v>JM SPRINKLER HOLDING</v>
      </c>
      <c r="K14" s="14">
        <f>'Operatorzy zestawienie '!$D13</f>
        <v>2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5"/>
      <c r="X14" s="95"/>
    </row>
    <row r="15" spans="1:24" s="13" customFormat="1" ht="18.75" x14ac:dyDescent="0.3">
      <c r="A15" s="95"/>
      <c r="B15" s="16"/>
      <c r="C15" s="120" t="s">
        <v>187</v>
      </c>
      <c r="D15" s="104">
        <v>1.6</v>
      </c>
      <c r="E15" s="121">
        <v>1</v>
      </c>
      <c r="F15" s="14"/>
      <c r="G15" s="14"/>
      <c r="H15" s="14"/>
      <c r="I15" s="14"/>
      <c r="J15" s="14" t="str">
        <f>'Operatorzy zestawienie '!$C14</f>
        <v>AGROWATT</v>
      </c>
      <c r="K15" s="14">
        <f>'Operatorzy zestawienie '!$D14</f>
        <v>1.65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5"/>
      <c r="X15" s="95"/>
    </row>
    <row r="16" spans="1:24" s="13" customFormat="1" ht="18.75" x14ac:dyDescent="0.3">
      <c r="A16" s="95"/>
      <c r="B16" s="16"/>
      <c r="C16" s="122" t="s">
        <v>182</v>
      </c>
      <c r="D16" s="105">
        <v>1.5</v>
      </c>
      <c r="E16" s="123">
        <v>1</v>
      </c>
      <c r="F16" s="14"/>
      <c r="G16" s="14"/>
      <c r="H16" s="14"/>
      <c r="I16" s="14"/>
      <c r="J16" s="14" t="str">
        <f>'Operatorzy zestawienie '!$C15</f>
        <v>DAT INVEST</v>
      </c>
      <c r="K16" s="14">
        <f>'Operatorzy zestawienie '!$D15</f>
        <v>1.6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5"/>
      <c r="X16" s="95"/>
    </row>
    <row r="17" spans="1:24" s="13" customFormat="1" x14ac:dyDescent="0.25">
      <c r="A17" s="95"/>
      <c r="B17" s="16"/>
      <c r="C17" s="14"/>
      <c r="D17" s="14"/>
      <c r="E17" s="14"/>
      <c r="F17" s="14"/>
      <c r="G17" s="14"/>
      <c r="H17" s="14"/>
      <c r="I17" s="14"/>
      <c r="J17" s="14" t="str">
        <f>'Operatorzy zestawienie '!$C16</f>
        <v>AGRO WIND ENERGIA</v>
      </c>
      <c r="K17" s="14">
        <f>'Operatorzy zestawienie '!$D16</f>
        <v>1.5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5"/>
      <c r="X17" s="95"/>
    </row>
    <row r="18" spans="1:24" s="13" customFormat="1" x14ac:dyDescent="0.25">
      <c r="A18" s="95"/>
      <c r="B18" s="16"/>
      <c r="C18" s="14"/>
      <c r="D18" s="14"/>
      <c r="E18" s="14"/>
      <c r="F18" s="14"/>
      <c r="G18" s="14"/>
      <c r="H18" s="14"/>
      <c r="I18" s="14"/>
      <c r="J18" s="14">
        <f>'Operatorzy zestawienie '!$C17</f>
        <v>0</v>
      </c>
      <c r="K18" s="14">
        <f>'Operatorzy zestawienie '!$D17</f>
        <v>0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5"/>
      <c r="X18" s="95"/>
    </row>
    <row r="19" spans="1:24" s="13" customFormat="1" x14ac:dyDescent="0.25">
      <c r="A19" s="95"/>
      <c r="B19" s="16"/>
      <c r="C19" s="14"/>
      <c r="D19" s="14"/>
      <c r="E19" s="14"/>
      <c r="F19" s="14"/>
      <c r="G19" s="14"/>
      <c r="H19" s="14"/>
      <c r="I19" s="14"/>
      <c r="J19" s="14">
        <f>'Operatorzy zestawienie '!$C18</f>
        <v>0</v>
      </c>
      <c r="K19" s="14">
        <f>'Operatorzy zestawienie '!$D18</f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5"/>
      <c r="X19" s="95"/>
    </row>
    <row r="20" spans="1:24" s="13" customFormat="1" x14ac:dyDescent="0.25">
      <c r="A20" s="95"/>
      <c r="B20" s="16"/>
      <c r="C20" s="14"/>
      <c r="D20" s="14"/>
      <c r="E20" s="14"/>
      <c r="F20" s="14"/>
      <c r="G20" s="14"/>
      <c r="H20" s="14"/>
      <c r="I20" s="14"/>
      <c r="J20" s="14">
        <f>'Operatorzy zestawienie '!$C19</f>
        <v>0</v>
      </c>
      <c r="K20" s="14">
        <f>'Operatorzy zestawienie '!$D19</f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5"/>
      <c r="X20" s="95"/>
    </row>
    <row r="21" spans="1:24" s="13" customFormat="1" x14ac:dyDescent="0.25">
      <c r="A21" s="95"/>
      <c r="B21" s="16"/>
      <c r="C21" s="14"/>
      <c r="D21" s="14"/>
      <c r="E21" s="14"/>
      <c r="F21" s="14"/>
      <c r="G21" s="14"/>
      <c r="H21" s="14"/>
      <c r="I21" s="14"/>
      <c r="J21" s="14">
        <f>'Operatorzy zestawienie '!$C20</f>
        <v>0</v>
      </c>
      <c r="K21" s="14">
        <f>'Operatorzy zestawienie '!$D20</f>
        <v>0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5"/>
      <c r="X21" s="95"/>
    </row>
    <row r="22" spans="1:24" s="13" customFormat="1" x14ac:dyDescent="0.25">
      <c r="A22" s="95"/>
      <c r="B22" s="16"/>
      <c r="C22" s="14"/>
      <c r="D22" s="14"/>
      <c r="E22" s="14"/>
      <c r="F22" s="14"/>
      <c r="G22" s="14"/>
      <c r="H22" s="14"/>
      <c r="I22" s="14"/>
      <c r="J22" s="14">
        <f>'Operatorzy zestawienie '!$C21</f>
        <v>0</v>
      </c>
      <c r="K22" s="14">
        <f>'Operatorzy zestawienie '!$D21</f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5"/>
      <c r="X22" s="95"/>
    </row>
    <row r="23" spans="1:24" s="13" customFormat="1" x14ac:dyDescent="0.25">
      <c r="A23" s="95"/>
      <c r="B23" s="16"/>
      <c r="C23" s="14"/>
      <c r="D23" s="14"/>
      <c r="E23" s="14"/>
      <c r="F23" s="14"/>
      <c r="G23" s="14"/>
      <c r="H23" s="14"/>
      <c r="I23" s="14"/>
      <c r="J23" s="14">
        <f>'Operatorzy zestawienie '!$C22</f>
        <v>0</v>
      </c>
      <c r="K23" s="14">
        <f>'Operatorzy zestawienie '!$D22</f>
        <v>0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5"/>
      <c r="X23" s="95"/>
    </row>
    <row r="24" spans="1:24" s="13" customFormat="1" x14ac:dyDescent="0.25">
      <c r="A24" s="95"/>
      <c r="B24" s="16"/>
      <c r="C24" s="14"/>
      <c r="D24" s="14"/>
      <c r="E24" s="14"/>
      <c r="F24" s="14"/>
      <c r="G24" s="14"/>
      <c r="H24" s="14"/>
      <c r="I24" s="14"/>
      <c r="J24" s="14">
        <f>'Operatorzy zestawienie '!$C23</f>
        <v>0</v>
      </c>
      <c r="K24" s="14">
        <f>'Operatorzy zestawienie '!$D23</f>
        <v>0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5"/>
      <c r="X24" s="95"/>
    </row>
    <row r="25" spans="1:24" s="13" customFormat="1" x14ac:dyDescent="0.25">
      <c r="A25" s="95"/>
      <c r="B25" s="16"/>
      <c r="C25" s="14"/>
      <c r="D25" s="14"/>
      <c r="E25" s="14"/>
      <c r="F25" s="14"/>
      <c r="G25" s="14"/>
      <c r="H25" s="14"/>
      <c r="I25" s="14"/>
      <c r="J25" s="14">
        <f>'Operatorzy zestawienie '!$C24</f>
        <v>0</v>
      </c>
      <c r="K25" s="14">
        <f>'Operatorzy zestawienie '!$D24</f>
        <v>0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95"/>
    </row>
    <row r="26" spans="1:24" s="13" customFormat="1" x14ac:dyDescent="0.25">
      <c r="A26" s="95"/>
      <c r="B26" s="16"/>
      <c r="C26" s="14"/>
      <c r="D26" s="14"/>
      <c r="E26" s="14"/>
      <c r="F26" s="14"/>
      <c r="G26" s="14"/>
      <c r="H26" s="14"/>
      <c r="I26" s="14"/>
      <c r="J26" s="14">
        <f>'Operatorzy zestawienie '!$C25</f>
        <v>0</v>
      </c>
      <c r="K26" s="14">
        <f>'Operatorzy zestawienie '!$D25</f>
        <v>0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95"/>
    </row>
    <row r="27" spans="1:24" s="13" customFormat="1" x14ac:dyDescent="0.25">
      <c r="A27" s="95"/>
      <c r="B27" s="16"/>
      <c r="C27" s="14"/>
      <c r="D27" s="14"/>
      <c r="E27" s="14"/>
      <c r="F27" s="14"/>
      <c r="G27" s="14"/>
      <c r="H27" s="14"/>
      <c r="I27" s="14"/>
      <c r="J27" s="14">
        <f>'Operatorzy zestawienie '!$C26</f>
        <v>0</v>
      </c>
      <c r="K27" s="14">
        <f>'Operatorzy zestawienie '!$D26</f>
        <v>0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5"/>
      <c r="X27" s="95"/>
    </row>
    <row r="28" spans="1:24" s="13" customFormat="1" x14ac:dyDescent="0.25">
      <c r="A28" s="95"/>
      <c r="B28" s="16"/>
      <c r="C28" s="14"/>
      <c r="D28" s="14"/>
      <c r="E28" s="14"/>
      <c r="F28" s="14"/>
      <c r="G28" s="14"/>
      <c r="H28" s="14"/>
      <c r="I28" s="14"/>
      <c r="J28" s="14" t="str">
        <f>'Operatorzy zestawienie '!$C54</f>
        <v>Pozostałe projekty zidentyfikowanych operatorów</v>
      </c>
      <c r="K28" s="14">
        <f>'Operatorzy zestawienie '!$D54</f>
        <v>0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95"/>
    </row>
    <row r="29" spans="1:24" s="13" customFormat="1" x14ac:dyDescent="0.25">
      <c r="A29" s="95"/>
      <c r="B29" s="1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95"/>
    </row>
    <row r="30" spans="1:24" s="13" customFormat="1" x14ac:dyDescent="0.25">
      <c r="A30" s="95"/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5"/>
      <c r="X30" s="95"/>
    </row>
    <row r="31" spans="1:24" s="13" customFormat="1" x14ac:dyDescent="0.25">
      <c r="A31" s="95"/>
      <c r="B31" s="16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5"/>
      <c r="X31" s="95"/>
    </row>
    <row r="32" spans="1:24" s="13" customFormat="1" x14ac:dyDescent="0.25">
      <c r="A32" s="95"/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95"/>
    </row>
    <row r="33" spans="1:24" s="13" customFormat="1" x14ac:dyDescent="0.25">
      <c r="A33" s="95"/>
      <c r="B33" s="16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95"/>
    </row>
    <row r="34" spans="1:24" s="13" customFormat="1" x14ac:dyDescent="0.25">
      <c r="A34" s="95"/>
      <c r="B34" s="1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5"/>
      <c r="X34" s="95"/>
    </row>
    <row r="35" spans="1:24" s="13" customFormat="1" x14ac:dyDescent="0.25">
      <c r="A35" s="95"/>
      <c r="B35" s="1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5"/>
      <c r="X35" s="95"/>
    </row>
    <row r="36" spans="1:24" s="13" customFormat="1" x14ac:dyDescent="0.25">
      <c r="A36" s="95"/>
      <c r="B36" s="16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5"/>
      <c r="X36" s="95"/>
    </row>
    <row r="37" spans="1:24" s="13" customFormat="1" x14ac:dyDescent="0.25">
      <c r="A37" s="95"/>
      <c r="B37" s="16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5"/>
      <c r="X37" s="95"/>
    </row>
    <row r="38" spans="1:24" s="13" customFormat="1" x14ac:dyDescent="0.25">
      <c r="A38" s="95"/>
      <c r="B38" s="16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5"/>
      <c r="X38" s="95"/>
    </row>
    <row r="39" spans="1:24" s="13" customFormat="1" x14ac:dyDescent="0.25">
      <c r="A39" s="95"/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5"/>
      <c r="X39" s="95"/>
    </row>
    <row r="40" spans="1:24" s="13" customFormat="1" x14ac:dyDescent="0.25">
      <c r="A40" s="95"/>
      <c r="B40" s="16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5"/>
      <c r="X40" s="95"/>
    </row>
    <row r="41" spans="1:24" s="13" customFormat="1" x14ac:dyDescent="0.25">
      <c r="A41" s="95"/>
      <c r="B41" s="16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5"/>
      <c r="X41" s="95"/>
    </row>
    <row r="42" spans="1:24" s="13" customFormat="1" x14ac:dyDescent="0.25">
      <c r="A42" s="95"/>
      <c r="B42" s="16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5"/>
      <c r="X42" s="95"/>
    </row>
    <row r="43" spans="1:24" s="13" customFormat="1" x14ac:dyDescent="0.25">
      <c r="A43" s="95"/>
      <c r="B43" s="16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5"/>
      <c r="X43" s="95"/>
    </row>
    <row r="44" spans="1:24" s="13" customFormat="1" x14ac:dyDescent="0.25">
      <c r="A44" s="95"/>
      <c r="B44" s="16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5"/>
      <c r="X44" s="95"/>
    </row>
    <row r="45" spans="1:24" s="13" customFormat="1" x14ac:dyDescent="0.25">
      <c r="A45" s="95"/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5"/>
      <c r="X45" s="95"/>
    </row>
    <row r="46" spans="1:24" s="13" customFormat="1" x14ac:dyDescent="0.25">
      <c r="A46" s="95"/>
      <c r="B46" s="16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5"/>
      <c r="X46" s="95"/>
    </row>
    <row r="47" spans="1:24" s="13" customFormat="1" x14ac:dyDescent="0.25">
      <c r="A47" s="95"/>
      <c r="B47" s="16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5"/>
      <c r="X47" s="95"/>
    </row>
    <row r="48" spans="1:24" s="13" customFormat="1" x14ac:dyDescent="0.25">
      <c r="A48" s="95"/>
      <c r="B48" s="16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5"/>
      <c r="X48" s="95"/>
    </row>
    <row r="49" spans="1:24" s="13" customFormat="1" x14ac:dyDescent="0.25">
      <c r="A49" s="95"/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5"/>
      <c r="X49" s="95"/>
    </row>
    <row r="50" spans="1:24" s="13" customFormat="1" x14ac:dyDescent="0.25">
      <c r="A50" s="95"/>
      <c r="B50" s="16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5"/>
      <c r="X50" s="95"/>
    </row>
    <row r="51" spans="1:24" s="13" customFormat="1" x14ac:dyDescent="0.25">
      <c r="A51" s="95"/>
      <c r="B51" s="16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5"/>
      <c r="X51" s="95"/>
    </row>
    <row r="52" spans="1:24" s="13" customFormat="1" x14ac:dyDescent="0.25">
      <c r="A52" s="95"/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5"/>
      <c r="X52" s="95"/>
    </row>
    <row r="53" spans="1:24" s="13" customFormat="1" x14ac:dyDescent="0.25">
      <c r="A53" s="95"/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5"/>
      <c r="X53" s="95"/>
    </row>
    <row r="54" spans="1:24" s="13" customFormat="1" ht="19.5" thickBot="1" x14ac:dyDescent="0.3">
      <c r="A54" s="95"/>
      <c r="B54" s="16"/>
      <c r="C54" s="106" t="s">
        <v>156</v>
      </c>
      <c r="D54" s="107">
        <f>D55-SUM(D8:D51)</f>
        <v>0</v>
      </c>
      <c r="E54" s="108">
        <f>E55-SUM(E8:E51)</f>
        <v>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5"/>
      <c r="X54" s="95"/>
    </row>
    <row r="55" spans="1:24" s="13" customFormat="1" ht="42" customHeight="1" thickBot="1" x14ac:dyDescent="0.3">
      <c r="A55" s="95"/>
      <c r="B55" s="16"/>
      <c r="C55" s="109" t="s">
        <v>157</v>
      </c>
      <c r="D55" s="110">
        <f>Analiza!V10</f>
        <v>30.03</v>
      </c>
      <c r="E55" s="111">
        <f>Analiza!V9</f>
        <v>10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5"/>
      <c r="X55" s="95"/>
    </row>
    <row r="56" spans="1:24" s="13" customFormat="1" ht="15.75" thickTop="1" x14ac:dyDescent="0.25">
      <c r="A56" s="95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5"/>
      <c r="X56" s="95"/>
    </row>
    <row r="57" spans="1:24" s="13" customFormat="1" x14ac:dyDescent="0.25">
      <c r="A57" s="95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5"/>
      <c r="X57" s="95"/>
    </row>
    <row r="58" spans="1:24" s="13" customFormat="1" x14ac:dyDescent="0.25">
      <c r="A58" s="95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5"/>
      <c r="X58" s="95"/>
    </row>
    <row r="59" spans="1:24" s="13" customFormat="1" x14ac:dyDescent="0.25">
      <c r="A59" s="95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5"/>
      <c r="X59" s="95"/>
    </row>
    <row r="60" spans="1:24" s="13" customFormat="1" x14ac:dyDescent="0.25">
      <c r="A60" s="95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95"/>
    </row>
    <row r="61" spans="1:24" s="13" customFormat="1" x14ac:dyDescent="0.25">
      <c r="A61" s="95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95"/>
    </row>
    <row r="62" spans="1:24" s="13" customFormat="1" x14ac:dyDescent="0.25">
      <c r="A62" s="95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95"/>
    </row>
    <row r="63" spans="1:24" s="13" customFormat="1" x14ac:dyDescent="0.25">
      <c r="A63" s="95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95"/>
    </row>
    <row r="64" spans="1:24" s="13" customFormat="1" x14ac:dyDescent="0.25">
      <c r="A64" s="95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95"/>
    </row>
    <row r="65" spans="1:24" s="13" customFormat="1" x14ac:dyDescent="0.25">
      <c r="A65" s="95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95"/>
    </row>
    <row r="66" spans="1:24" s="13" customFormat="1" x14ac:dyDescent="0.25">
      <c r="A66" s="95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95"/>
    </row>
    <row r="67" spans="1:24" s="13" customFormat="1" x14ac:dyDescent="0.25">
      <c r="A67" s="95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95"/>
    </row>
    <row r="68" spans="1:24" s="13" customFormat="1" x14ac:dyDescent="0.25">
      <c r="A68" s="95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95"/>
    </row>
    <row r="69" spans="1:24" s="13" customFormat="1" x14ac:dyDescent="0.25">
      <c r="A69" s="95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95"/>
    </row>
    <row r="70" spans="1:24" s="13" customFormat="1" x14ac:dyDescent="0.25">
      <c r="A70" s="95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95"/>
    </row>
    <row r="71" spans="1:24" s="13" customFormat="1" x14ac:dyDescent="0.25">
      <c r="A71" s="95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95"/>
    </row>
    <row r="72" spans="1:24" s="13" customFormat="1" x14ac:dyDescent="0.25">
      <c r="A72" s="95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95"/>
    </row>
    <row r="73" spans="1:24" s="13" customFormat="1" x14ac:dyDescent="0.25">
      <c r="A73" s="95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95"/>
    </row>
    <row r="74" spans="1:24" s="13" customFormat="1" x14ac:dyDescent="0.25">
      <c r="A74" s="95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95"/>
    </row>
    <row r="75" spans="1:24" s="13" customFormat="1" x14ac:dyDescent="0.25">
      <c r="A75" s="95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95"/>
    </row>
    <row r="76" spans="1:24" s="13" customFormat="1" x14ac:dyDescent="0.25">
      <c r="A76" s="95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95"/>
    </row>
    <row r="77" spans="1:24" s="13" customFormat="1" x14ac:dyDescent="0.25">
      <c r="A77" s="95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95"/>
    </row>
    <row r="78" spans="1:24" s="13" customFormat="1" ht="15.75" thickBot="1" x14ac:dyDescent="0.3">
      <c r="A78" s="95"/>
      <c r="B78" s="112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113"/>
      <c r="V78" s="51"/>
      <c r="W78" s="52"/>
      <c r="X78" s="95"/>
    </row>
    <row r="79" spans="1:24" s="95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08910-F243-4DC6-845C-BAEC2CAEFF78}">
  <dimension ref="A1:AG102"/>
  <sheetViews>
    <sheetView zoomScale="70" zoomScaleNormal="70" workbookViewId="0">
      <selection activeCell="B4" sqref="B4:D4"/>
    </sheetView>
  </sheetViews>
  <sheetFormatPr defaultColWidth="0" defaultRowHeight="0" customHeight="1" zeroHeight="1" x14ac:dyDescent="0.25"/>
  <cols>
    <col min="1" max="1" width="4.140625" style="12" customWidth="1"/>
    <col min="2" max="2" width="10.85546875" style="12" customWidth="1"/>
    <col min="3" max="3" width="10.5703125" style="12" customWidth="1"/>
    <col min="4" max="4" width="28.85546875" style="12" customWidth="1"/>
    <col min="5" max="5" width="15.7109375" style="12" customWidth="1"/>
    <col min="6" max="6" width="21.85546875" style="12" customWidth="1"/>
    <col min="7" max="7" width="17.42578125" style="12" customWidth="1"/>
    <col min="8" max="8" width="17.85546875" style="12" customWidth="1"/>
    <col min="9" max="9" width="12.7109375" style="12" customWidth="1"/>
    <col min="10" max="10" width="13.7109375" style="12" customWidth="1"/>
    <col min="11" max="11" width="14.42578125" style="12" customWidth="1"/>
    <col min="12" max="12" width="19.28515625" style="12" bestFit="1" customWidth="1"/>
    <col min="13" max="14" width="16.140625" style="12" customWidth="1"/>
    <col min="15" max="15" width="15.7109375" style="12" customWidth="1"/>
    <col min="16" max="16" width="13.7109375" style="12" customWidth="1"/>
    <col min="17" max="17" width="9.140625" style="12" customWidth="1"/>
    <col min="18" max="18" width="5.7109375" style="12" customWidth="1"/>
    <col min="19" max="19" width="10.5703125" style="12" hidden="1" customWidth="1"/>
    <col min="20" max="20" width="9.140625" style="12" hidden="1" customWidth="1"/>
    <col min="21" max="21" width="10" style="12" hidden="1" customWidth="1"/>
    <col min="22" max="22" width="9.140625" style="12" hidden="1" customWidth="1"/>
    <col min="23" max="23" width="18.7109375" style="12" hidden="1" customWidth="1"/>
    <col min="24" max="24" width="10.5703125" style="12" hidden="1" customWidth="1"/>
    <col min="25" max="25" width="9.140625" style="12" hidden="1" customWidth="1"/>
    <col min="26" max="26" width="10" style="12" hidden="1" customWidth="1"/>
    <col min="27" max="27" width="9.140625" style="12" hidden="1" customWidth="1"/>
    <col min="28" max="33" width="18.7109375" style="12" hidden="1" customWidth="1"/>
    <col min="34" max="16384" width="9.140625" style="12" hidden="1"/>
  </cols>
  <sheetData>
    <row r="1" spans="1:18" ht="15" x14ac:dyDescent="0.25"/>
    <row r="2" spans="1:18" s="13" customFormat="1" ht="42" customHeight="1" x14ac:dyDescent="0.25">
      <c r="A2" s="12"/>
      <c r="B2" s="134" t="s">
        <v>159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2"/>
    </row>
    <row r="3" spans="1:18" s="13" customFormat="1" ht="8.25" customHeight="1" thickBot="1" x14ac:dyDescent="0.3">
      <c r="A3" s="12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2"/>
    </row>
    <row r="4" spans="1:18" s="13" customFormat="1" ht="15.75" thickBot="1" x14ac:dyDescent="0.3">
      <c r="A4" s="12"/>
      <c r="B4" s="136" t="s">
        <v>179</v>
      </c>
      <c r="C4" s="137"/>
      <c r="D4" s="138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5"/>
      <c r="R4" s="12"/>
    </row>
    <row r="5" spans="1:18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5"/>
      <c r="R5" s="12"/>
    </row>
    <row r="6" spans="1:18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5"/>
      <c r="R6" s="12"/>
    </row>
    <row r="7" spans="1:18" s="13" customFormat="1" ht="15" x14ac:dyDescent="0.25">
      <c r="A7" s="12"/>
      <c r="B7" s="16"/>
      <c r="C7" s="14"/>
      <c r="D7" s="14"/>
      <c r="E7" s="17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5"/>
      <c r="R7" s="12"/>
    </row>
    <row r="8" spans="1:18" s="13" customFormat="1" ht="15" x14ac:dyDescent="0.25">
      <c r="A8" s="12"/>
      <c r="B8" s="16"/>
      <c r="C8" s="14"/>
      <c r="D8" s="14"/>
      <c r="E8" s="18"/>
      <c r="F8" s="18"/>
      <c r="G8" s="18"/>
      <c r="H8" s="18"/>
      <c r="I8" s="14"/>
      <c r="J8" s="14"/>
      <c r="K8" s="14"/>
      <c r="L8" s="14"/>
      <c r="M8" s="14"/>
      <c r="N8" s="14"/>
      <c r="O8" s="14"/>
      <c r="P8" s="18"/>
      <c r="Q8" s="15"/>
      <c r="R8" s="12"/>
    </row>
    <row r="9" spans="1:18" s="13" customFormat="1" ht="15" x14ac:dyDescent="0.25">
      <c r="A9" s="12"/>
      <c r="B9" s="16"/>
      <c r="C9" s="14"/>
      <c r="D9" s="14"/>
      <c r="E9" s="18"/>
      <c r="F9" s="18"/>
      <c r="G9" s="18"/>
      <c r="H9" s="18"/>
      <c r="I9" s="14"/>
      <c r="J9" s="14"/>
      <c r="K9" s="14"/>
      <c r="L9" s="14"/>
      <c r="M9" s="14"/>
      <c r="N9" s="14"/>
      <c r="O9" s="14"/>
      <c r="P9" s="18"/>
      <c r="Q9" s="15"/>
      <c r="R9" s="12"/>
    </row>
    <row r="10" spans="1:18" s="13" customFormat="1" ht="52.5" thickBot="1" x14ac:dyDescent="0.3">
      <c r="A10" s="12"/>
      <c r="B10" s="16"/>
      <c r="C10" s="14"/>
      <c r="D10" s="61" t="s">
        <v>112</v>
      </c>
      <c r="E10" s="19">
        <v>2016</v>
      </c>
      <c r="F10" s="19">
        <v>2017</v>
      </c>
      <c r="G10" s="19">
        <v>2018</v>
      </c>
      <c r="H10" s="20">
        <v>2019</v>
      </c>
      <c r="I10" s="20">
        <v>2020</v>
      </c>
      <c r="J10" s="20">
        <v>2021</v>
      </c>
      <c r="K10" s="20">
        <v>2022</v>
      </c>
      <c r="L10" s="20">
        <v>2023</v>
      </c>
      <c r="M10" s="20">
        <v>2024</v>
      </c>
      <c r="N10" s="20" t="s">
        <v>189</v>
      </c>
      <c r="O10" s="14"/>
      <c r="P10" s="18"/>
      <c r="Q10" s="15"/>
      <c r="R10" s="12"/>
    </row>
    <row r="11" spans="1:18" s="13" customFormat="1" ht="17.25" thickTop="1" thickBot="1" x14ac:dyDescent="0.3">
      <c r="A11" s="12"/>
      <c r="B11" s="16"/>
      <c r="C11" s="14"/>
      <c r="D11" s="62" t="s">
        <v>113</v>
      </c>
      <c r="E11" s="26">
        <v>187.59958</v>
      </c>
      <c r="F11" s="26">
        <v>261.79728499999999</v>
      </c>
      <c r="G11" s="26">
        <v>505.65713067682481</v>
      </c>
      <c r="H11" s="26">
        <v>1529.2</v>
      </c>
      <c r="I11" s="26">
        <v>3961.4</v>
      </c>
      <c r="J11" s="26">
        <v>7681.4</v>
      </c>
      <c r="K11" s="26">
        <v>12114.7</v>
      </c>
      <c r="L11" s="26">
        <v>17057.099999999999</v>
      </c>
      <c r="M11" s="26">
        <v>21157.024000000001</v>
      </c>
      <c r="N11" s="26" t="s">
        <v>195</v>
      </c>
      <c r="O11" s="63" t="s">
        <v>114</v>
      </c>
      <c r="P11" s="18"/>
      <c r="Q11" s="15"/>
      <c r="R11" s="12"/>
    </row>
    <row r="12" spans="1:18" s="13" customFormat="1" ht="16.5" thickBot="1" x14ac:dyDescent="0.3">
      <c r="A12" s="12"/>
      <c r="B12" s="16"/>
      <c r="C12" s="14"/>
      <c r="D12" s="62" t="s">
        <v>87</v>
      </c>
      <c r="E12" s="26">
        <v>233.96700000000001</v>
      </c>
      <c r="F12" s="26">
        <v>235.37299999999999</v>
      </c>
      <c r="G12" s="26">
        <v>237.61799999999999</v>
      </c>
      <c r="H12" s="26">
        <v>225.2</v>
      </c>
      <c r="I12" s="26">
        <v>240.6</v>
      </c>
      <c r="J12" s="26">
        <v>249.5</v>
      </c>
      <c r="K12" s="26">
        <v>271.7</v>
      </c>
      <c r="L12" s="26">
        <v>293.8</v>
      </c>
      <c r="M12" s="26">
        <v>306.27699999999999</v>
      </c>
      <c r="N12" s="26" t="s">
        <v>195</v>
      </c>
      <c r="O12" s="63" t="s">
        <v>114</v>
      </c>
      <c r="P12" s="14"/>
      <c r="Q12" s="15"/>
      <c r="R12" s="12"/>
    </row>
    <row r="13" spans="1:18" s="13" customFormat="1" ht="16.5" thickBot="1" x14ac:dyDescent="0.3">
      <c r="A13" s="12"/>
      <c r="B13" s="16"/>
      <c r="C13" s="14"/>
      <c r="D13" s="62" t="s">
        <v>88</v>
      </c>
      <c r="E13" s="26">
        <v>1281.0650000000001</v>
      </c>
      <c r="F13" s="26">
        <v>1362.03</v>
      </c>
      <c r="G13" s="26">
        <v>1362.87</v>
      </c>
      <c r="H13" s="26">
        <v>812.9</v>
      </c>
      <c r="I13" s="26">
        <v>815.2</v>
      </c>
      <c r="J13" s="64">
        <v>819.5</v>
      </c>
      <c r="K13" s="26">
        <v>849.3</v>
      </c>
      <c r="L13" s="26">
        <v>981.6</v>
      </c>
      <c r="M13" s="26">
        <v>969.57500000000005</v>
      </c>
      <c r="N13" s="26" t="s">
        <v>195</v>
      </c>
      <c r="O13" s="63" t="s">
        <v>114</v>
      </c>
      <c r="P13" s="14"/>
      <c r="Q13" s="15"/>
      <c r="R13" s="12"/>
    </row>
    <row r="14" spans="1:18" s="13" customFormat="1" ht="16.5" thickBot="1" x14ac:dyDescent="0.3">
      <c r="A14" s="12"/>
      <c r="B14" s="16"/>
      <c r="C14" s="14"/>
      <c r="D14" s="62" t="s">
        <v>89</v>
      </c>
      <c r="E14" s="26">
        <v>5807.4160000000002</v>
      </c>
      <c r="F14" s="26">
        <v>5848.6710000000003</v>
      </c>
      <c r="G14" s="26">
        <v>5864.4430000000002</v>
      </c>
      <c r="H14" s="26">
        <v>5868.9</v>
      </c>
      <c r="I14" s="26">
        <v>6327.9</v>
      </c>
      <c r="J14" s="26">
        <v>7007.7</v>
      </c>
      <c r="K14" s="26">
        <v>8129.5</v>
      </c>
      <c r="L14" s="26">
        <v>9428.2999999999993</v>
      </c>
      <c r="M14" s="26">
        <v>10139.538</v>
      </c>
      <c r="N14" s="26" t="s">
        <v>195</v>
      </c>
      <c r="O14" s="63" t="s">
        <v>114</v>
      </c>
      <c r="P14" s="14"/>
      <c r="Q14" s="15"/>
      <c r="R14" s="12"/>
    </row>
    <row r="15" spans="1:18" s="13" customFormat="1" ht="16.5" thickBot="1" x14ac:dyDescent="0.3">
      <c r="A15" s="12"/>
      <c r="B15" s="16"/>
      <c r="C15" s="14"/>
      <c r="D15" s="62" t="s">
        <v>90</v>
      </c>
      <c r="E15" s="26">
        <v>993.995</v>
      </c>
      <c r="F15" s="26">
        <v>988.37699999999995</v>
      </c>
      <c r="G15" s="26">
        <v>981.50400000000002</v>
      </c>
      <c r="H15" s="26">
        <v>978.1</v>
      </c>
      <c r="I15" s="26">
        <v>980.6</v>
      </c>
      <c r="J15" s="26">
        <v>983.9</v>
      </c>
      <c r="K15" s="26">
        <v>985.2</v>
      </c>
      <c r="L15" s="26">
        <v>979.1</v>
      </c>
      <c r="M15" s="26">
        <v>980.82899999999995</v>
      </c>
      <c r="N15" s="26" t="s">
        <v>195</v>
      </c>
      <c r="O15" s="63" t="s">
        <v>114</v>
      </c>
      <c r="P15" s="14"/>
      <c r="Q15" s="15"/>
      <c r="R15" s="12"/>
    </row>
    <row r="16" spans="1:18" s="13" customFormat="1" ht="22.5" customHeight="1" x14ac:dyDescent="0.25">
      <c r="A16" s="12"/>
      <c r="B16" s="16"/>
      <c r="C16" s="14"/>
      <c r="D16" s="14"/>
      <c r="E16" s="14"/>
      <c r="F16" s="14"/>
      <c r="G16" s="30"/>
      <c r="H16" s="14"/>
      <c r="I16" s="29"/>
      <c r="J16" s="29"/>
      <c r="K16" s="29"/>
      <c r="L16" s="65"/>
      <c r="M16" s="65"/>
      <c r="N16" s="65" t="s">
        <v>190</v>
      </c>
      <c r="O16" s="14"/>
      <c r="P16" s="14"/>
      <c r="Q16" s="15"/>
      <c r="R16" s="12"/>
    </row>
    <row r="17" spans="1:18" s="13" customFormat="1" ht="21" customHeight="1" x14ac:dyDescent="0.25">
      <c r="A17" s="12"/>
      <c r="B17" s="16"/>
      <c r="C17" s="14"/>
      <c r="D17" s="14"/>
      <c r="E17" s="14"/>
      <c r="F17" s="14"/>
      <c r="G17" s="14"/>
      <c r="H17" s="30"/>
      <c r="I17" s="14"/>
      <c r="J17" s="29"/>
      <c r="K17" s="29"/>
      <c r="L17" s="29"/>
      <c r="M17" s="65"/>
      <c r="N17" s="65"/>
      <c r="O17" s="14"/>
      <c r="P17" s="14"/>
      <c r="Q17" s="15"/>
      <c r="R17" s="12"/>
    </row>
    <row r="18" spans="1:18" s="13" customFormat="1" ht="33.75" customHeight="1" x14ac:dyDescent="0.25">
      <c r="A18" s="12"/>
      <c r="B18" s="16"/>
      <c r="C18" s="14"/>
      <c r="D18" s="14"/>
      <c r="E18" s="14"/>
      <c r="F18" s="14"/>
      <c r="G18" s="14"/>
      <c r="H18" s="30"/>
      <c r="I18" s="14"/>
      <c r="J18" s="29"/>
      <c r="K18" s="29"/>
      <c r="L18" s="29"/>
      <c r="M18" s="65"/>
      <c r="N18" s="65"/>
      <c r="O18" s="14"/>
      <c r="P18" s="14"/>
      <c r="Q18" s="15"/>
      <c r="R18" s="12"/>
    </row>
    <row r="19" spans="1:18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5"/>
      <c r="R19" s="12"/>
    </row>
    <row r="20" spans="1:18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31"/>
      <c r="K20" s="14"/>
      <c r="L20" s="14"/>
      <c r="M20" s="14"/>
      <c r="N20" s="14"/>
      <c r="O20" s="14"/>
      <c r="P20" s="14"/>
      <c r="Q20" s="15"/>
      <c r="R20" s="12"/>
    </row>
    <row r="21" spans="1:18" s="13" customFormat="1" ht="15" x14ac:dyDescent="0.25">
      <c r="A21" s="12"/>
      <c r="B21" s="16"/>
      <c r="C21" s="14"/>
      <c r="D21" s="14"/>
      <c r="E21" s="14"/>
      <c r="F21" s="14"/>
      <c r="G21" s="31"/>
      <c r="H21" s="32"/>
      <c r="I21" s="14"/>
      <c r="J21" s="31"/>
      <c r="K21" s="14"/>
      <c r="L21" s="14"/>
      <c r="M21" s="33"/>
      <c r="N21" s="33"/>
      <c r="O21" s="33"/>
      <c r="P21" s="33"/>
      <c r="Q21" s="15"/>
      <c r="R21" s="12"/>
    </row>
    <row r="22" spans="1:18" s="13" customFormat="1" ht="41.25" customHeight="1" x14ac:dyDescent="0.25">
      <c r="A22" s="12"/>
      <c r="B22" s="16"/>
      <c r="C22" s="14"/>
      <c r="D22" s="14"/>
      <c r="E22" s="14"/>
      <c r="F22" s="14"/>
      <c r="G22" s="31"/>
      <c r="H22" s="32"/>
      <c r="I22" s="14"/>
      <c r="J22" s="31"/>
      <c r="K22" s="14"/>
      <c r="L22" s="14"/>
      <c r="M22" s="33"/>
      <c r="N22" s="33"/>
      <c r="O22" s="34"/>
      <c r="P22" s="34"/>
      <c r="Q22" s="15"/>
      <c r="R22" s="12"/>
    </row>
    <row r="23" spans="1:18" s="13" customFormat="1" ht="15" x14ac:dyDescent="0.25">
      <c r="A23" s="12"/>
      <c r="B23" s="16"/>
      <c r="C23" s="14"/>
      <c r="D23" s="14"/>
      <c r="E23" s="14"/>
      <c r="F23" s="14"/>
      <c r="G23" s="31"/>
      <c r="H23" s="32"/>
      <c r="I23" s="14"/>
      <c r="J23" s="31"/>
      <c r="K23" s="14"/>
      <c r="L23" s="14"/>
      <c r="M23" s="33"/>
      <c r="N23" s="33"/>
      <c r="O23" s="35"/>
      <c r="P23" s="36"/>
      <c r="Q23" s="15"/>
      <c r="R23" s="12"/>
    </row>
    <row r="24" spans="1:18" s="13" customFormat="1" ht="15" x14ac:dyDescent="0.25">
      <c r="A24" s="12"/>
      <c r="B24" s="16"/>
      <c r="C24" s="14"/>
      <c r="D24" s="14"/>
      <c r="E24" s="14"/>
      <c r="F24" s="14"/>
      <c r="G24" s="31"/>
      <c r="H24" s="14"/>
      <c r="I24" s="14"/>
      <c r="J24" s="31"/>
      <c r="K24" s="14"/>
      <c r="L24" s="14"/>
      <c r="M24" s="33"/>
      <c r="N24" s="33"/>
      <c r="O24" s="35"/>
      <c r="P24" s="36"/>
      <c r="Q24" s="15"/>
      <c r="R24" s="12"/>
    </row>
    <row r="25" spans="1:18" s="13" customFormat="1" ht="28.5" customHeight="1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31"/>
      <c r="K25" s="14"/>
      <c r="L25" s="14"/>
      <c r="M25" s="33"/>
      <c r="N25" s="33"/>
      <c r="O25" s="35"/>
      <c r="P25" s="36"/>
      <c r="Q25" s="15"/>
      <c r="R25" s="12"/>
    </row>
    <row r="26" spans="1:18" s="13" customFormat="1" ht="14.25" customHeight="1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5"/>
      <c r="R26" s="12"/>
    </row>
    <row r="27" spans="1:18" s="13" customFormat="1" ht="15" customHeight="1" x14ac:dyDescent="0.25">
      <c r="A27" s="12"/>
      <c r="B27" s="16"/>
      <c r="C27" s="14"/>
      <c r="D27" s="14"/>
      <c r="E27" s="14"/>
      <c r="F27" s="38"/>
      <c r="G27" s="38"/>
      <c r="H27" s="38"/>
      <c r="I27" s="38"/>
      <c r="J27" s="37"/>
      <c r="K27" s="37"/>
      <c r="L27" s="37"/>
      <c r="M27" s="14"/>
      <c r="N27" s="14"/>
      <c r="O27" s="14"/>
      <c r="P27" s="14"/>
      <c r="Q27" s="15"/>
      <c r="R27" s="12"/>
    </row>
    <row r="28" spans="1:18" s="13" customFormat="1" ht="21.75" customHeight="1" x14ac:dyDescent="0.25">
      <c r="A28" s="12"/>
      <c r="B28" s="16"/>
      <c r="C28" s="14"/>
      <c r="D28" s="14"/>
      <c r="E28" s="14"/>
      <c r="F28" s="38"/>
      <c r="G28" s="38"/>
      <c r="H28" s="38"/>
      <c r="I28" s="38"/>
      <c r="J28" s="37"/>
      <c r="K28" s="37"/>
      <c r="L28" s="37"/>
      <c r="M28" s="14"/>
      <c r="N28" s="14"/>
      <c r="O28" s="14"/>
      <c r="P28" s="14"/>
      <c r="Q28" s="15"/>
      <c r="R28" s="12"/>
    </row>
    <row r="29" spans="1:18" s="13" customFormat="1" ht="15" x14ac:dyDescent="0.25">
      <c r="A29" s="12"/>
      <c r="B29" s="16"/>
      <c r="C29" s="14"/>
      <c r="D29" s="14"/>
      <c r="E29" s="14"/>
      <c r="F29" s="38"/>
      <c r="G29" s="38"/>
      <c r="H29" s="38"/>
      <c r="I29" s="38"/>
      <c r="J29" s="37"/>
      <c r="K29" s="37"/>
      <c r="L29" s="37"/>
      <c r="M29" s="14"/>
      <c r="N29" s="14"/>
      <c r="O29" s="14"/>
      <c r="P29" s="14"/>
      <c r="Q29" s="15"/>
      <c r="R29" s="12"/>
    </row>
    <row r="30" spans="1:18" s="13" customFormat="1" ht="15" x14ac:dyDescent="0.25">
      <c r="A30" s="12"/>
      <c r="B30" s="16"/>
      <c r="C30" s="14"/>
      <c r="D30" s="14"/>
      <c r="E30" s="14"/>
      <c r="F30" s="38"/>
      <c r="G30" s="38"/>
      <c r="H30" s="38"/>
      <c r="I30" s="38"/>
      <c r="J30" s="37"/>
      <c r="K30" s="37"/>
      <c r="L30" s="37"/>
      <c r="M30" s="14"/>
      <c r="N30" s="14"/>
      <c r="O30" s="14"/>
      <c r="P30" s="14"/>
      <c r="Q30" s="15"/>
      <c r="R30" s="12"/>
    </row>
    <row r="31" spans="1:18" s="13" customFormat="1" ht="15" x14ac:dyDescent="0.25">
      <c r="A31" s="12"/>
      <c r="B31" s="16"/>
      <c r="C31" s="14"/>
      <c r="D31" s="14"/>
      <c r="E31" s="14"/>
      <c r="F31" s="38"/>
      <c r="G31" s="38"/>
      <c r="H31" s="38"/>
      <c r="I31" s="38"/>
      <c r="J31" s="37"/>
      <c r="K31" s="37"/>
      <c r="L31" s="37"/>
      <c r="M31" s="14"/>
      <c r="N31" s="14"/>
      <c r="O31" s="14"/>
      <c r="P31" s="14"/>
      <c r="Q31" s="15"/>
      <c r="R31" s="12"/>
    </row>
    <row r="32" spans="1:18" s="13" customFormat="1" ht="15" x14ac:dyDescent="0.25">
      <c r="A32" s="12"/>
      <c r="B32" s="16"/>
      <c r="C32" s="14"/>
      <c r="D32" s="14"/>
      <c r="E32" s="14"/>
      <c r="F32" s="38"/>
      <c r="G32" s="38"/>
      <c r="H32" s="38"/>
      <c r="I32" s="38"/>
      <c r="J32" s="66"/>
      <c r="K32" s="14"/>
      <c r="L32" s="37"/>
      <c r="M32" s="14"/>
      <c r="N32" s="14"/>
      <c r="O32" s="14"/>
      <c r="P32" s="14"/>
      <c r="Q32" s="15"/>
      <c r="R32" s="12"/>
    </row>
    <row r="33" spans="1:18" s="13" customFormat="1" ht="15" x14ac:dyDescent="0.25">
      <c r="A33" s="12"/>
      <c r="B33" s="16"/>
      <c r="C33" s="14"/>
      <c r="D33" s="14"/>
      <c r="E33" s="14"/>
      <c r="F33" s="38"/>
      <c r="G33" s="14"/>
      <c r="H33" s="37"/>
      <c r="I33" s="67"/>
      <c r="J33" s="66"/>
      <c r="K33" s="14"/>
      <c r="L33" s="37"/>
      <c r="M33" s="14"/>
      <c r="N33" s="14"/>
      <c r="O33" s="14"/>
      <c r="P33" s="14"/>
      <c r="Q33" s="15"/>
      <c r="R33" s="12"/>
    </row>
    <row r="34" spans="1:18" s="13" customFormat="1" ht="15" x14ac:dyDescent="0.25">
      <c r="A34" s="12"/>
      <c r="B34" s="16"/>
      <c r="C34" s="14"/>
      <c r="D34" s="14"/>
      <c r="E34" s="14"/>
      <c r="F34" s="38"/>
      <c r="G34" s="14"/>
      <c r="H34" s="37"/>
      <c r="I34" s="67"/>
      <c r="J34" s="66"/>
      <c r="K34" s="14"/>
      <c r="L34" s="37"/>
      <c r="M34" s="14"/>
      <c r="N34" s="14"/>
      <c r="O34" s="14"/>
      <c r="P34" s="14"/>
      <c r="Q34" s="15"/>
      <c r="R34" s="12"/>
    </row>
    <row r="35" spans="1:18" s="13" customFormat="1" ht="15" x14ac:dyDescent="0.25">
      <c r="A35" s="12"/>
      <c r="B35" s="16"/>
      <c r="C35" s="14"/>
      <c r="D35" s="14"/>
      <c r="E35" s="14"/>
      <c r="F35" s="38"/>
      <c r="G35" s="14"/>
      <c r="H35" s="37"/>
      <c r="I35" s="67"/>
      <c r="J35" s="66"/>
      <c r="K35" s="14"/>
      <c r="L35" s="37"/>
      <c r="M35" s="14"/>
      <c r="N35" s="14"/>
      <c r="O35" s="14"/>
      <c r="P35" s="14"/>
      <c r="Q35" s="15"/>
      <c r="R35" s="12"/>
    </row>
    <row r="36" spans="1:18" s="13" customFormat="1" ht="15" x14ac:dyDescent="0.25">
      <c r="A36" s="12"/>
      <c r="B36" s="16"/>
      <c r="C36" s="14"/>
      <c r="D36" s="14"/>
      <c r="E36" s="14"/>
      <c r="F36" s="38"/>
      <c r="G36" s="14"/>
      <c r="H36" s="37"/>
      <c r="I36" s="67"/>
      <c r="J36" s="66"/>
      <c r="K36" s="14"/>
      <c r="L36" s="37"/>
      <c r="M36" s="14"/>
      <c r="N36" s="14"/>
      <c r="O36" s="14"/>
      <c r="P36" s="14"/>
      <c r="Q36" s="15"/>
      <c r="R36" s="12"/>
    </row>
    <row r="37" spans="1:18" s="13" customFormat="1" ht="15" x14ac:dyDescent="0.25">
      <c r="A37" s="12"/>
      <c r="B37" s="16"/>
      <c r="C37" s="14"/>
      <c r="D37" s="14"/>
      <c r="E37" s="14"/>
      <c r="F37" s="38"/>
      <c r="G37" s="14"/>
      <c r="H37" s="37"/>
      <c r="I37" s="67"/>
      <c r="J37" s="66"/>
      <c r="K37" s="14"/>
      <c r="L37" s="37"/>
      <c r="M37" s="14"/>
      <c r="N37" s="14"/>
      <c r="O37" s="14"/>
      <c r="P37" s="14"/>
      <c r="Q37" s="15"/>
      <c r="R37" s="12"/>
    </row>
    <row r="38" spans="1:18" s="13" customFormat="1" ht="15" x14ac:dyDescent="0.25">
      <c r="A38" s="12"/>
      <c r="B38" s="16"/>
      <c r="C38" s="14"/>
      <c r="D38" s="14"/>
      <c r="E38" s="14"/>
      <c r="F38" s="38"/>
      <c r="G38" s="14"/>
      <c r="H38" s="37"/>
      <c r="I38" s="67"/>
      <c r="J38" s="66"/>
      <c r="K38" s="14"/>
      <c r="L38" s="37"/>
      <c r="M38" s="14"/>
      <c r="N38" s="14"/>
      <c r="O38" s="14"/>
      <c r="P38" s="14"/>
      <c r="Q38" s="15"/>
      <c r="R38" s="12"/>
    </row>
    <row r="39" spans="1:18" s="13" customFormat="1" ht="15" x14ac:dyDescent="0.25">
      <c r="A39" s="12"/>
      <c r="B39" s="16"/>
      <c r="C39" s="14"/>
      <c r="D39" s="14"/>
      <c r="E39" s="14"/>
      <c r="F39" s="38"/>
      <c r="G39" s="14"/>
      <c r="H39" s="37"/>
      <c r="I39" s="67"/>
      <c r="J39" s="66"/>
      <c r="K39" s="14"/>
      <c r="L39" s="37"/>
      <c r="M39" s="14"/>
      <c r="N39" s="14"/>
      <c r="O39" s="14"/>
      <c r="P39" s="14"/>
      <c r="Q39" s="15"/>
      <c r="R39" s="12"/>
    </row>
    <row r="40" spans="1:18" s="13" customFormat="1" ht="15" x14ac:dyDescent="0.25">
      <c r="A40" s="12"/>
      <c r="B40" s="16"/>
      <c r="C40" s="14"/>
      <c r="D40" s="14"/>
      <c r="E40" s="14"/>
      <c r="F40" s="38"/>
      <c r="G40" s="14"/>
      <c r="H40" s="37"/>
      <c r="I40" s="67"/>
      <c r="J40" s="66"/>
      <c r="K40" s="14"/>
      <c r="L40" s="37"/>
      <c r="M40" s="14"/>
      <c r="N40" s="14"/>
      <c r="O40" s="14"/>
      <c r="P40" s="14"/>
      <c r="Q40" s="15"/>
      <c r="R40" s="12"/>
    </row>
    <row r="41" spans="1:18" s="13" customFormat="1" ht="15" x14ac:dyDescent="0.25">
      <c r="A41" s="12"/>
      <c r="B41" s="16"/>
      <c r="C41" s="14"/>
      <c r="D41" s="14"/>
      <c r="E41" s="14"/>
      <c r="F41" s="38"/>
      <c r="G41" s="14"/>
      <c r="H41" s="37"/>
      <c r="I41" s="67"/>
      <c r="J41" s="66"/>
      <c r="K41" s="14"/>
      <c r="L41" s="37"/>
      <c r="M41" s="14"/>
      <c r="N41" s="14"/>
      <c r="O41" s="14"/>
      <c r="P41" s="14"/>
      <c r="Q41" s="15"/>
      <c r="R41" s="12"/>
    </row>
    <row r="42" spans="1:18" s="13" customFormat="1" ht="15" x14ac:dyDescent="0.25">
      <c r="A42" s="12"/>
      <c r="B42" s="16"/>
      <c r="C42" s="14"/>
      <c r="D42" s="14"/>
      <c r="E42" s="14"/>
      <c r="F42" s="38"/>
      <c r="G42" s="14"/>
      <c r="H42" s="37"/>
      <c r="I42" s="67"/>
      <c r="J42" s="66"/>
      <c r="K42" s="14"/>
      <c r="L42" s="37"/>
      <c r="M42" s="14"/>
      <c r="N42" s="14"/>
      <c r="O42" s="14"/>
      <c r="P42" s="14"/>
      <c r="Q42" s="15"/>
      <c r="R42" s="12"/>
    </row>
    <row r="43" spans="1:18" s="13" customFormat="1" ht="15" x14ac:dyDescent="0.25">
      <c r="A43" s="12"/>
      <c r="B43" s="16"/>
      <c r="C43" s="14"/>
      <c r="D43" s="14"/>
      <c r="E43" s="14"/>
      <c r="F43" s="38"/>
      <c r="G43" s="14"/>
      <c r="H43" s="37"/>
      <c r="I43" s="67"/>
      <c r="J43" s="66"/>
      <c r="K43" s="14"/>
      <c r="L43" s="37"/>
      <c r="M43" s="14"/>
      <c r="N43" s="14"/>
      <c r="O43" s="14"/>
      <c r="P43" s="14"/>
      <c r="Q43" s="15"/>
      <c r="R43" s="12"/>
    </row>
    <row r="44" spans="1:18" s="13" customFormat="1" ht="15" x14ac:dyDescent="0.25">
      <c r="A44" s="12"/>
      <c r="B44" s="16"/>
      <c r="C44" s="14"/>
      <c r="D44" s="14"/>
      <c r="E44" s="14"/>
      <c r="F44" s="38"/>
      <c r="G44" s="14"/>
      <c r="H44" s="37"/>
      <c r="I44" s="67"/>
      <c r="J44" s="66"/>
      <c r="K44" s="14"/>
      <c r="L44" s="37"/>
      <c r="M44" s="14"/>
      <c r="N44" s="14"/>
      <c r="O44" s="14"/>
      <c r="P44" s="14"/>
      <c r="Q44" s="15"/>
      <c r="R44" s="12"/>
    </row>
    <row r="45" spans="1:18" s="13" customFormat="1" ht="15" x14ac:dyDescent="0.25">
      <c r="A45" s="12"/>
      <c r="B45" s="16"/>
      <c r="C45" s="14"/>
      <c r="D45" s="14"/>
      <c r="E45" s="14"/>
      <c r="F45" s="38"/>
      <c r="G45" s="14"/>
      <c r="H45" s="37"/>
      <c r="I45" s="67"/>
      <c r="J45" s="66"/>
      <c r="K45" s="14"/>
      <c r="L45" s="37"/>
      <c r="M45" s="14"/>
      <c r="N45" s="14"/>
      <c r="O45" s="14"/>
      <c r="P45" s="14"/>
      <c r="Q45" s="15"/>
      <c r="R45" s="12"/>
    </row>
    <row r="46" spans="1:18" s="13" customFormat="1" ht="18.75" x14ac:dyDescent="0.25">
      <c r="A46" s="12"/>
      <c r="B46" s="16"/>
      <c r="C46" s="14"/>
      <c r="D46" s="14"/>
      <c r="E46" s="14"/>
      <c r="F46" s="38"/>
      <c r="G46" s="14"/>
      <c r="H46" s="37"/>
      <c r="I46" s="67"/>
      <c r="J46" s="66"/>
      <c r="K46" s="14"/>
      <c r="L46" s="37"/>
      <c r="M46" s="39"/>
      <c r="N46" s="39"/>
      <c r="O46" s="39"/>
      <c r="P46" s="39"/>
      <c r="Q46" s="68"/>
      <c r="R46" s="12"/>
    </row>
    <row r="47" spans="1:18" s="13" customFormat="1" ht="15" x14ac:dyDescent="0.25">
      <c r="A47" s="12"/>
      <c r="B47" s="16"/>
      <c r="C47" s="14"/>
      <c r="D47" s="14"/>
      <c r="E47" s="14"/>
      <c r="F47" s="14"/>
      <c r="G47" s="14"/>
      <c r="H47" s="14"/>
      <c r="I47" s="37"/>
      <c r="J47" s="18"/>
      <c r="K47" s="40"/>
      <c r="L47" s="40"/>
      <c r="M47" s="14"/>
      <c r="N47" s="14"/>
      <c r="O47" s="14"/>
      <c r="P47" s="14"/>
      <c r="Q47" s="15"/>
      <c r="R47" s="12"/>
    </row>
    <row r="48" spans="1:18" s="13" customFormat="1" ht="15" x14ac:dyDescent="0.25">
      <c r="A48" s="12"/>
      <c r="B48" s="16"/>
      <c r="C48" s="14"/>
      <c r="D48" s="14"/>
      <c r="E48" s="14"/>
      <c r="F48" s="14"/>
      <c r="G48" s="14"/>
      <c r="H48" s="14"/>
      <c r="I48" s="41"/>
      <c r="J48" s="18"/>
      <c r="K48" s="35"/>
      <c r="L48" s="35"/>
      <c r="M48" s="14"/>
      <c r="N48" s="14"/>
      <c r="O48" s="14"/>
      <c r="P48" s="14"/>
      <c r="Q48" s="15"/>
      <c r="R48" s="12"/>
    </row>
    <row r="49" spans="1:19" s="13" customFormat="1" ht="15" x14ac:dyDescent="0.25">
      <c r="A49" s="12"/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5"/>
      <c r="R49" s="44"/>
      <c r="S49" s="45"/>
    </row>
    <row r="50" spans="1:19" s="13" customFormat="1" ht="15" customHeight="1" thickBot="1" x14ac:dyDescent="0.3">
      <c r="A50" s="12"/>
      <c r="B50" s="16"/>
      <c r="C50" s="14"/>
      <c r="D50" s="14"/>
      <c r="E50" s="14"/>
      <c r="F50" s="20" t="s">
        <v>91</v>
      </c>
      <c r="G50" s="54" t="s">
        <v>15</v>
      </c>
      <c r="H50" s="54" t="s">
        <v>87</v>
      </c>
      <c r="I50" s="54" t="s">
        <v>88</v>
      </c>
      <c r="J50" s="54" t="s">
        <v>89</v>
      </c>
      <c r="K50" s="54" t="s">
        <v>90</v>
      </c>
      <c r="L50" s="14"/>
      <c r="M50" s="14"/>
      <c r="N50" s="14"/>
      <c r="O50" s="14"/>
      <c r="P50" s="14"/>
      <c r="Q50" s="15"/>
      <c r="R50" s="44"/>
      <c r="S50" s="45"/>
    </row>
    <row r="51" spans="1:19" s="13" customFormat="1" ht="17.25" thickTop="1" thickBot="1" x14ac:dyDescent="0.3">
      <c r="A51" s="12"/>
      <c r="B51" s="16"/>
      <c r="C51" s="14"/>
      <c r="D51" s="14"/>
      <c r="E51" s="14"/>
      <c r="F51" s="62" t="s">
        <v>84</v>
      </c>
      <c r="G51" s="26" t="str">
        <f>N11</f>
        <v>-</v>
      </c>
      <c r="H51" s="26" t="str">
        <f>N12</f>
        <v>-</v>
      </c>
      <c r="I51" s="26" t="str">
        <f>N13</f>
        <v>-</v>
      </c>
      <c r="J51" s="26" t="str">
        <f>N14</f>
        <v>-</v>
      </c>
      <c r="K51" s="26" t="str">
        <f>N15</f>
        <v>-</v>
      </c>
      <c r="L51" s="14"/>
      <c r="M51" s="14"/>
      <c r="N51" s="14"/>
      <c r="O51" s="14"/>
      <c r="P51" s="14"/>
      <c r="Q51" s="15"/>
      <c r="R51" s="44"/>
      <c r="S51" s="45"/>
    </row>
    <row r="52" spans="1:19" s="13" customFormat="1" ht="15" x14ac:dyDescent="0.25">
      <c r="A52" s="12"/>
      <c r="B52" s="16"/>
      <c r="C52" s="14"/>
      <c r="D52" s="14"/>
      <c r="E52" s="14"/>
      <c r="F52" s="14"/>
      <c r="G52" s="55"/>
      <c r="H52" s="55"/>
      <c r="I52" s="55"/>
      <c r="J52" s="55"/>
      <c r="K52" s="55"/>
      <c r="L52" s="14"/>
      <c r="M52" s="14"/>
      <c r="N52" s="14"/>
      <c r="O52" s="14"/>
      <c r="P52" s="14"/>
      <c r="Q52" s="15"/>
      <c r="R52" s="44"/>
      <c r="S52" s="45"/>
    </row>
    <row r="53" spans="1:19" s="13" customFormat="1" ht="15" x14ac:dyDescent="0.25">
      <c r="A53" s="12"/>
      <c r="B53" s="16"/>
      <c r="C53" s="14"/>
      <c r="D53" s="14"/>
      <c r="E53" s="14"/>
      <c r="F53" s="14"/>
      <c r="G53" s="55"/>
      <c r="H53" s="55"/>
      <c r="I53" s="55"/>
      <c r="J53" s="55"/>
      <c r="K53" s="55"/>
      <c r="L53" s="14"/>
      <c r="M53" s="14"/>
      <c r="N53" s="14"/>
      <c r="O53" s="14"/>
      <c r="P53" s="14"/>
      <c r="Q53" s="15"/>
      <c r="R53" s="44"/>
      <c r="S53" s="45"/>
    </row>
    <row r="54" spans="1:19" s="13" customFormat="1" ht="15" x14ac:dyDescent="0.25">
      <c r="A54" s="12"/>
      <c r="B54" s="16"/>
      <c r="C54" s="14"/>
      <c r="D54" s="14"/>
      <c r="E54" s="14"/>
      <c r="F54" s="14"/>
      <c r="G54" s="55"/>
      <c r="H54" s="55"/>
      <c r="I54" s="55"/>
      <c r="J54" s="55"/>
      <c r="K54" s="55"/>
      <c r="L54" s="14"/>
      <c r="M54" s="14"/>
      <c r="N54" s="14"/>
      <c r="O54" s="14"/>
      <c r="P54" s="14"/>
      <c r="Q54" s="15"/>
      <c r="R54" s="44"/>
      <c r="S54" s="45"/>
    </row>
    <row r="55" spans="1:19" s="13" customFormat="1" ht="15" x14ac:dyDescent="0.25">
      <c r="A55" s="12"/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5"/>
      <c r="R55" s="44"/>
      <c r="S55" s="45"/>
    </row>
    <row r="56" spans="1:19" s="13" customFormat="1" ht="15" x14ac:dyDescent="0.25">
      <c r="A56" s="12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5"/>
      <c r="R56" s="44"/>
      <c r="S56" s="45"/>
    </row>
    <row r="57" spans="1:19" s="13" customFormat="1" ht="15" x14ac:dyDescent="0.25">
      <c r="A57" s="12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5"/>
      <c r="R57" s="44"/>
      <c r="S57" s="45"/>
    </row>
    <row r="58" spans="1:19" s="13" customFormat="1" ht="15" x14ac:dyDescent="0.25">
      <c r="A58" s="12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5"/>
      <c r="R58" s="44"/>
      <c r="S58" s="45"/>
    </row>
    <row r="59" spans="1:19" s="13" customFormat="1" ht="15" x14ac:dyDescent="0.25">
      <c r="A59" s="12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5"/>
      <c r="R59" s="44"/>
      <c r="S59" s="45"/>
    </row>
    <row r="60" spans="1:19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5"/>
      <c r="R60" s="44"/>
      <c r="S60" s="45"/>
    </row>
    <row r="61" spans="1:19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5"/>
      <c r="R61" s="44"/>
      <c r="S61" s="45"/>
    </row>
    <row r="62" spans="1:19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5"/>
      <c r="R62" s="44"/>
      <c r="S62" s="45"/>
    </row>
    <row r="63" spans="1:19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5"/>
      <c r="R63" s="44"/>
      <c r="S63" s="45"/>
    </row>
    <row r="64" spans="1:19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5"/>
      <c r="R64" s="44"/>
      <c r="S64" s="45"/>
    </row>
    <row r="65" spans="1:19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5"/>
      <c r="R65" s="44"/>
      <c r="S65" s="45"/>
    </row>
    <row r="66" spans="1:19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5"/>
      <c r="R66" s="44"/>
      <c r="S66" s="45"/>
    </row>
    <row r="67" spans="1:19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5"/>
      <c r="R67" s="44"/>
      <c r="S67" s="45"/>
    </row>
    <row r="68" spans="1:19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5"/>
      <c r="R68" s="44"/>
      <c r="S68" s="45"/>
    </row>
    <row r="69" spans="1:19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5"/>
      <c r="R69" s="44"/>
      <c r="S69" s="45"/>
    </row>
    <row r="70" spans="1:19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5"/>
      <c r="R70" s="44"/>
      <c r="S70" s="45"/>
    </row>
    <row r="71" spans="1:19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5"/>
      <c r="R71" s="44"/>
      <c r="S71" s="45"/>
    </row>
    <row r="72" spans="1:19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5"/>
      <c r="R72" s="44"/>
      <c r="S72" s="45"/>
    </row>
    <row r="73" spans="1:19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5"/>
      <c r="R73" s="44"/>
      <c r="S73" s="45"/>
    </row>
    <row r="74" spans="1:19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5"/>
      <c r="R74" s="44"/>
      <c r="S74" s="45"/>
    </row>
    <row r="75" spans="1:19" ht="15" x14ac:dyDescent="0.25"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5"/>
      <c r="R75" s="44"/>
      <c r="S75" s="44"/>
    </row>
    <row r="76" spans="1:19" ht="15" x14ac:dyDescent="0.25"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5"/>
      <c r="R76" s="44"/>
      <c r="S76" s="44"/>
    </row>
    <row r="77" spans="1:19" ht="15" x14ac:dyDescent="0.25"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5"/>
      <c r="R77" s="44"/>
      <c r="S77" s="44"/>
    </row>
    <row r="78" spans="1:19" ht="15" x14ac:dyDescent="0.25"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5"/>
      <c r="R78" s="44"/>
      <c r="S78" s="44"/>
    </row>
    <row r="79" spans="1:19" ht="15" x14ac:dyDescent="0.25"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5"/>
      <c r="R79" s="44"/>
      <c r="S79" s="44"/>
    </row>
    <row r="80" spans="1:19" ht="15" x14ac:dyDescent="0.25">
      <c r="B80" s="16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5"/>
      <c r="R80" s="44"/>
      <c r="S80" s="44"/>
    </row>
    <row r="81" spans="2:19" ht="15" x14ac:dyDescent="0.2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5"/>
      <c r="R81" s="44"/>
      <c r="S81" s="44"/>
    </row>
    <row r="82" spans="2:19" ht="15" x14ac:dyDescent="0.2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5"/>
      <c r="R82" s="44"/>
      <c r="S82" s="44"/>
    </row>
    <row r="83" spans="2:19" ht="15" x14ac:dyDescent="0.2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5"/>
      <c r="R83" s="44"/>
      <c r="S83" s="44"/>
    </row>
    <row r="84" spans="2:19" ht="15" x14ac:dyDescent="0.2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5"/>
      <c r="R84" s="44"/>
      <c r="S84" s="44"/>
    </row>
    <row r="85" spans="2:19" ht="15" x14ac:dyDescent="0.2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5"/>
      <c r="R85" s="44"/>
      <c r="S85" s="44"/>
    </row>
    <row r="86" spans="2:19" ht="15" x14ac:dyDescent="0.2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5"/>
      <c r="R86" s="44"/>
      <c r="S86" s="44"/>
    </row>
    <row r="87" spans="2:19" ht="15" x14ac:dyDescent="0.2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5"/>
      <c r="R87" s="44"/>
      <c r="S87" s="44"/>
    </row>
    <row r="88" spans="2:19" ht="15.75" thickBot="1" x14ac:dyDescent="0.3">
      <c r="B88" s="49"/>
      <c r="C88" s="50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2"/>
    </row>
    <row r="89" spans="2:19" s="53" customFormat="1" ht="15" x14ac:dyDescent="0.25"/>
    <row r="90" spans="2:19" s="53" customFormat="1" ht="15" x14ac:dyDescent="0.25"/>
    <row r="91" spans="2:19" s="53" customFormat="1" ht="15" x14ac:dyDescent="0.25"/>
    <row r="92" spans="2:19" s="53" customFormat="1" ht="15" x14ac:dyDescent="0.25"/>
    <row r="93" spans="2:19" s="53" customFormat="1" ht="15" x14ac:dyDescent="0.25"/>
    <row r="94" spans="2:19" s="53" customFormat="1" ht="15" x14ac:dyDescent="0.25"/>
    <row r="95" spans="2:19" s="53" customFormat="1" ht="15" x14ac:dyDescent="0.25"/>
    <row r="96" spans="2:19" s="53" customFormat="1" ht="15" x14ac:dyDescent="0.25"/>
    <row r="97" s="53" customFormat="1" ht="15" x14ac:dyDescent="0.25"/>
    <row r="98" s="53" customFormat="1" ht="15" x14ac:dyDescent="0.25"/>
    <row r="99" s="53" customFormat="1" ht="15" x14ac:dyDescent="0.25"/>
    <row r="100" s="53" customFormat="1" ht="15" x14ac:dyDescent="0.25"/>
    <row r="101" ht="15" x14ac:dyDescent="0.25"/>
    <row r="102" ht="15" x14ac:dyDescent="0.25"/>
  </sheetData>
  <mergeCells count="3">
    <mergeCell ref="B2:Q2"/>
    <mergeCell ref="B3:Q3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2"/>
  <sheetViews>
    <sheetView zoomScale="70" zoomScaleNormal="70" workbookViewId="0">
      <selection activeCell="B4" sqref="B4:D4"/>
    </sheetView>
  </sheetViews>
  <sheetFormatPr defaultColWidth="0" defaultRowHeight="0" customHeight="1" zeroHeight="1" x14ac:dyDescent="0.25"/>
  <cols>
    <col min="1" max="1" width="4.140625" style="12" customWidth="1"/>
    <col min="2" max="16" width="20.42578125" style="12" customWidth="1"/>
    <col min="17" max="17" width="5.7109375" style="12" customWidth="1"/>
    <col min="18" max="18" width="10.5703125" style="12" hidden="1" customWidth="1"/>
    <col min="19" max="19" width="9.140625" style="12" hidden="1" customWidth="1"/>
    <col min="20" max="20" width="10" style="12" hidden="1" customWidth="1"/>
    <col min="21" max="21" width="9.140625" style="12" hidden="1" customWidth="1"/>
    <col min="22" max="22" width="18.7109375" style="12" hidden="1" customWidth="1"/>
    <col min="23" max="23" width="10.5703125" style="12" hidden="1" customWidth="1"/>
    <col min="24" max="24" width="9.140625" style="12" hidden="1" customWidth="1"/>
    <col min="25" max="25" width="10" style="12" hidden="1" customWidth="1"/>
    <col min="26" max="26" width="9.140625" style="12" hidden="1" customWidth="1"/>
    <col min="27" max="32" width="18.7109375" style="12" hidden="1" customWidth="1"/>
    <col min="33" max="16384" width="9.140625" style="12" hidden="1"/>
  </cols>
  <sheetData>
    <row r="1" spans="1:18" ht="15" x14ac:dyDescent="0.25"/>
    <row r="2" spans="1:18" s="13" customFormat="1" ht="46.5" x14ac:dyDescent="0.25">
      <c r="A2" s="12"/>
      <c r="B2" s="154" t="s">
        <v>94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2"/>
    </row>
    <row r="3" spans="1:18" s="13" customFormat="1" ht="27" customHeight="1" thickBot="1" x14ac:dyDescent="0.3">
      <c r="A3" s="12"/>
      <c r="B3" s="155" t="s">
        <v>95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2"/>
    </row>
    <row r="4" spans="1:18" s="13" customFormat="1" ht="21.75" thickBot="1" x14ac:dyDescent="0.3">
      <c r="A4" s="12"/>
      <c r="B4" s="156" t="s">
        <v>180</v>
      </c>
      <c r="C4" s="157"/>
      <c r="D4" s="158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  <c r="Q4" s="12"/>
    </row>
    <row r="5" spans="1:18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  <c r="Q5" s="12"/>
    </row>
    <row r="6" spans="1:18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44"/>
      <c r="R6" s="45"/>
    </row>
    <row r="7" spans="1:18" s="13" customFormat="1" ht="15" x14ac:dyDescent="0.25">
      <c r="A7" s="12"/>
      <c r="B7" s="16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44"/>
      <c r="R7" s="45"/>
    </row>
    <row r="8" spans="1:18" s="13" customFormat="1" ht="33.75" x14ac:dyDescent="0.5">
      <c r="A8" s="12"/>
      <c r="B8" s="16"/>
      <c r="C8" s="14"/>
      <c r="D8" s="58"/>
      <c r="E8" s="14"/>
      <c r="F8" s="14"/>
      <c r="G8" s="14"/>
      <c r="H8" s="14"/>
      <c r="I8" s="14"/>
      <c r="J8" s="14"/>
      <c r="K8" s="59"/>
      <c r="L8" s="14"/>
      <c r="M8" s="14"/>
      <c r="N8" s="14"/>
      <c r="O8" s="14"/>
      <c r="P8" s="15"/>
      <c r="Q8" s="44"/>
      <c r="R8" s="45"/>
    </row>
    <row r="9" spans="1:18" s="13" customFormat="1" ht="15" x14ac:dyDescent="0.25">
      <c r="A9" s="12"/>
      <c r="B9" s="16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5"/>
      <c r="Q9" s="44"/>
      <c r="R9" s="45"/>
    </row>
    <row r="10" spans="1:18" s="13" customFormat="1" ht="15" x14ac:dyDescent="0.25">
      <c r="A10" s="12"/>
      <c r="B10" s="16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  <c r="Q10" s="44"/>
      <c r="R10" s="45"/>
    </row>
    <row r="11" spans="1:18" s="13" customFormat="1" ht="15" x14ac:dyDescent="0.25">
      <c r="A11" s="12"/>
      <c r="B11" s="16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5"/>
      <c r="Q11" s="44"/>
      <c r="R11" s="45"/>
    </row>
    <row r="12" spans="1:18" s="13" customFormat="1" ht="15" x14ac:dyDescent="0.25">
      <c r="A12" s="12"/>
      <c r="B12" s="16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5"/>
      <c r="Q12" s="44"/>
      <c r="R12" s="45"/>
    </row>
    <row r="13" spans="1:18" s="13" customFormat="1" ht="15" x14ac:dyDescent="0.25">
      <c r="A13" s="12"/>
      <c r="B13" s="16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5"/>
      <c r="Q13" s="44"/>
      <c r="R13" s="45"/>
    </row>
    <row r="14" spans="1:18" s="13" customFormat="1" ht="15" x14ac:dyDescent="0.25">
      <c r="A14" s="12"/>
      <c r="B14" s="16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5"/>
      <c r="Q14" s="44"/>
      <c r="R14" s="45"/>
    </row>
    <row r="15" spans="1:18" s="13" customFormat="1" ht="15" x14ac:dyDescent="0.25">
      <c r="A15" s="12"/>
      <c r="B15" s="1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5"/>
      <c r="Q15" s="44"/>
      <c r="R15" s="45"/>
    </row>
    <row r="16" spans="1:18" s="13" customFormat="1" ht="15" x14ac:dyDescent="0.25">
      <c r="A16" s="12"/>
      <c r="B16" s="1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5"/>
      <c r="Q16" s="44"/>
      <c r="R16" s="45"/>
    </row>
    <row r="17" spans="1:18" s="13" customFormat="1" ht="15" x14ac:dyDescent="0.25">
      <c r="A17" s="12"/>
      <c r="B17" s="16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5"/>
      <c r="Q17" s="44"/>
      <c r="R17" s="45"/>
    </row>
    <row r="18" spans="1:18" s="13" customFormat="1" ht="15" x14ac:dyDescent="0.25">
      <c r="A18" s="12"/>
      <c r="B18" s="16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5"/>
      <c r="Q18" s="44"/>
      <c r="R18" s="45"/>
    </row>
    <row r="19" spans="1:18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5"/>
      <c r="Q19" s="44"/>
      <c r="R19" s="45"/>
    </row>
    <row r="20" spans="1:18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5"/>
      <c r="Q20" s="44"/>
      <c r="R20" s="45"/>
    </row>
    <row r="21" spans="1:18" s="13" customFormat="1" ht="15" x14ac:dyDescent="0.25">
      <c r="A21" s="12"/>
      <c r="B21" s="1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5"/>
      <c r="Q21" s="44"/>
      <c r="R21" s="45"/>
    </row>
    <row r="22" spans="1:18" s="13" customFormat="1" ht="15" x14ac:dyDescent="0.25">
      <c r="A22" s="12"/>
      <c r="B22" s="16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5"/>
      <c r="Q22" s="44"/>
      <c r="R22" s="45"/>
    </row>
    <row r="23" spans="1:18" s="13" customFormat="1" ht="15" x14ac:dyDescent="0.25">
      <c r="A23" s="12"/>
      <c r="B23" s="1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5"/>
      <c r="Q23" s="44"/>
      <c r="R23" s="45"/>
    </row>
    <row r="24" spans="1:18" s="13" customFormat="1" ht="15" x14ac:dyDescent="0.25">
      <c r="A24" s="12"/>
      <c r="B24" s="16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5"/>
      <c r="Q24" s="44"/>
      <c r="R24" s="45"/>
    </row>
    <row r="25" spans="1:18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5"/>
      <c r="Q25" s="44"/>
      <c r="R25" s="45"/>
    </row>
    <row r="26" spans="1:18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5"/>
      <c r="Q26" s="44"/>
      <c r="R26" s="45"/>
    </row>
    <row r="27" spans="1:18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5"/>
      <c r="Q27" s="44"/>
      <c r="R27" s="45"/>
    </row>
    <row r="28" spans="1:18" s="13" customFormat="1" ht="15" x14ac:dyDescent="0.25">
      <c r="A28" s="12"/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5"/>
      <c r="Q28" s="44"/>
      <c r="R28" s="45"/>
    </row>
    <row r="29" spans="1:18" ht="15" x14ac:dyDescent="0.25">
      <c r="B29" s="1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5"/>
      <c r="Q29" s="44"/>
      <c r="R29" s="44"/>
    </row>
    <row r="30" spans="1:18" ht="15" x14ac:dyDescent="0.25"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5"/>
      <c r="Q30" s="44"/>
      <c r="R30" s="44"/>
    </row>
    <row r="31" spans="1:18" ht="15" x14ac:dyDescent="0.25">
      <c r="B31" s="16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5"/>
      <c r="Q31" s="44"/>
      <c r="R31" s="44"/>
    </row>
    <row r="32" spans="1:18" ht="15" x14ac:dyDescent="0.25"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  <c r="Q32" s="44"/>
      <c r="R32" s="44"/>
    </row>
    <row r="33" spans="2:18" ht="15" x14ac:dyDescent="0.25">
      <c r="B33" s="16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5"/>
      <c r="Q33" s="44"/>
      <c r="R33" s="44"/>
    </row>
    <row r="34" spans="2:18" ht="15" x14ac:dyDescent="0.25">
      <c r="B34" s="1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5"/>
      <c r="Q34" s="44"/>
      <c r="R34" s="44"/>
    </row>
    <row r="35" spans="2:18" ht="15" x14ac:dyDescent="0.25">
      <c r="B35" s="1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5"/>
      <c r="Q35" s="44"/>
      <c r="R35" s="44"/>
    </row>
    <row r="36" spans="2:18" ht="15" x14ac:dyDescent="0.25">
      <c r="B36" s="16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5"/>
      <c r="Q36" s="44"/>
      <c r="R36" s="44"/>
    </row>
    <row r="37" spans="2:18" ht="15" x14ac:dyDescent="0.25">
      <c r="B37" s="16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/>
      <c r="Q37" s="44"/>
      <c r="R37" s="44"/>
    </row>
    <row r="38" spans="2:18" ht="15" x14ac:dyDescent="0.25">
      <c r="B38" s="16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5"/>
      <c r="Q38" s="44"/>
      <c r="R38" s="44"/>
    </row>
    <row r="39" spans="2:18" ht="15" x14ac:dyDescent="0.25"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5"/>
      <c r="Q39" s="44"/>
      <c r="R39" s="44"/>
    </row>
    <row r="40" spans="2:18" ht="15" x14ac:dyDescent="0.25">
      <c r="B40" s="16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5"/>
      <c r="Q40" s="44"/>
      <c r="R40" s="44"/>
    </row>
    <row r="41" spans="2:18" ht="15" x14ac:dyDescent="0.25">
      <c r="B41" s="16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5"/>
      <c r="Q41" s="44"/>
      <c r="R41" s="44"/>
    </row>
    <row r="42" spans="2:18" ht="15" x14ac:dyDescent="0.25">
      <c r="B42" s="16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5"/>
      <c r="Q42" s="44"/>
      <c r="R42" s="44"/>
    </row>
    <row r="43" spans="2:18" ht="15" x14ac:dyDescent="0.25">
      <c r="B43" s="16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5"/>
      <c r="Q43" s="44"/>
      <c r="R43" s="44"/>
    </row>
    <row r="44" spans="2:18" ht="15" x14ac:dyDescent="0.25">
      <c r="B44" s="16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5"/>
      <c r="Q44" s="44"/>
      <c r="R44" s="44"/>
    </row>
    <row r="45" spans="2:18" ht="15" x14ac:dyDescent="0.25"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5"/>
      <c r="Q45" s="44"/>
      <c r="R45" s="44"/>
    </row>
    <row r="46" spans="2:18" ht="15" x14ac:dyDescent="0.25">
      <c r="B46" s="16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5"/>
      <c r="Q46" s="44"/>
      <c r="R46" s="44"/>
    </row>
    <row r="47" spans="2:18" ht="15" x14ac:dyDescent="0.25">
      <c r="B47" s="16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5"/>
      <c r="Q47" s="44"/>
      <c r="R47" s="44"/>
    </row>
    <row r="48" spans="2:18" ht="15" x14ac:dyDescent="0.25">
      <c r="B48" s="16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5"/>
      <c r="Q48" s="44"/>
      <c r="R48" s="44"/>
    </row>
    <row r="49" spans="2:18" ht="15" x14ac:dyDescent="0.25"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44"/>
      <c r="R49" s="44"/>
    </row>
    <row r="50" spans="2:18" ht="15" x14ac:dyDescent="0.25">
      <c r="B50" s="16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5"/>
      <c r="Q50" s="44"/>
      <c r="R50" s="44"/>
    </row>
    <row r="51" spans="2:18" ht="15" x14ac:dyDescent="0.25">
      <c r="B51" s="16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/>
      <c r="Q51" s="44"/>
      <c r="R51" s="44"/>
    </row>
    <row r="52" spans="2:18" ht="15" x14ac:dyDescent="0.25"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5"/>
      <c r="Q52" s="44"/>
      <c r="R52" s="44"/>
    </row>
    <row r="53" spans="2:18" ht="15" x14ac:dyDescent="0.25"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5"/>
      <c r="Q53" s="44"/>
      <c r="R53" s="44"/>
    </row>
    <row r="54" spans="2:18" ht="15" x14ac:dyDescent="0.25">
      <c r="B54" s="16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5"/>
      <c r="Q54" s="44"/>
      <c r="R54" s="44"/>
    </row>
    <row r="55" spans="2:18" ht="15" x14ac:dyDescent="0.25"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44"/>
      <c r="R55" s="44"/>
    </row>
    <row r="56" spans="2:18" ht="15" x14ac:dyDescent="0.25"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44"/>
      <c r="R56" s="44"/>
    </row>
    <row r="57" spans="2:18" ht="15" x14ac:dyDescent="0.25"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44"/>
      <c r="R57" s="44"/>
    </row>
    <row r="58" spans="2:18" ht="15.75" thickBot="1" x14ac:dyDescent="0.3">
      <c r="B58" s="49"/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2"/>
    </row>
    <row r="59" spans="2:18" s="53" customFormat="1" ht="15" x14ac:dyDescent="0.25"/>
    <row r="60" spans="2:18" s="53" customFormat="1" ht="15" x14ac:dyDescent="0.25"/>
    <row r="61" spans="2:18" s="53" customFormat="1" ht="15" x14ac:dyDescent="0.25"/>
    <row r="62" spans="2:18" s="53" customFormat="1" ht="15" x14ac:dyDescent="0.25"/>
    <row r="63" spans="2:18" s="53" customFormat="1" ht="15" x14ac:dyDescent="0.25"/>
    <row r="64" spans="2:18" s="53" customFormat="1" ht="15" x14ac:dyDescent="0.25"/>
    <row r="65" s="53" customFormat="1" ht="15" x14ac:dyDescent="0.25"/>
    <row r="66" s="53" customFormat="1" ht="15" x14ac:dyDescent="0.25"/>
    <row r="67" s="53" customFormat="1" ht="15" x14ac:dyDescent="0.25"/>
    <row r="68" s="53" customFormat="1" ht="15" x14ac:dyDescent="0.25"/>
    <row r="69" s="53" customFormat="1" ht="15" x14ac:dyDescent="0.25"/>
    <row r="70" s="53" customFormat="1" ht="15" x14ac:dyDescent="0.25"/>
    <row r="71" ht="15" x14ac:dyDescent="0.25"/>
    <row r="7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Wstęp</vt:lpstr>
      <vt:lpstr>Farmy</vt:lpstr>
      <vt:lpstr>Małe instalacje</vt:lpstr>
      <vt:lpstr>Analiza</vt:lpstr>
      <vt:lpstr>Operatorzy zestawienie </vt:lpstr>
      <vt:lpstr>Wiatr na tle innych OZE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Agnieszka Wycisk</cp:lastModifiedBy>
  <cp:lastPrinted>2019-10-29T08:11:19Z</cp:lastPrinted>
  <dcterms:created xsi:type="dcterms:W3CDTF">2019-09-25T08:29:33Z</dcterms:created>
  <dcterms:modified xsi:type="dcterms:W3CDTF">2025-06-23T08:53:24Z</dcterms:modified>
</cp:coreProperties>
</file>